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OneDrive - Khon Kaen University\ปี 2565\1.รายงานผล PARA 65\02.Export จาก Google Sheet\04. ข้อมูล ณ 15 ม.ค. 65\รายงานผลเบิกจ่าย สบก. และมีงบลงทุน\"/>
    </mc:Choice>
  </mc:AlternateContent>
  <xr:revisionPtr revIDLastSave="1" documentId="13_ncr:1_{8CA84500-1133-4681-8BB5-492EE6C665BA}" xr6:coauthVersionLast="37" xr6:coauthVersionMax="47" xr10:uidLastSave="{D65EE8CF-7BAC-442C-B037-3803D85AD61A}"/>
  <bookViews>
    <workbookView xWindow="-105" yWindow="-105" windowWidth="23250" windowHeight="12570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calcPr calcId="179021"/>
</workbook>
</file>

<file path=xl/calcChain.xml><?xml version="1.0" encoding="utf-8"?>
<calcChain xmlns="http://schemas.openxmlformats.org/spreadsheetml/2006/main">
  <c r="J635" i="21" l="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K626" i="21" s="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3" i="21"/>
  <c r="I563" i="21"/>
  <c r="J562" i="21"/>
  <c r="I562" i="21"/>
  <c r="J561" i="21"/>
  <c r="I561" i="21"/>
  <c r="K561" i="21" s="1"/>
  <c r="J560" i="21"/>
  <c r="I560" i="21"/>
  <c r="N559" i="21"/>
  <c r="N558" i="21"/>
  <c r="N557" i="21"/>
  <c r="N556" i="21"/>
  <c r="N555" i="21"/>
  <c r="L555" i="21"/>
  <c r="N554" i="21"/>
  <c r="L554" i="21"/>
  <c r="O554" i="21" s="1"/>
  <c r="N553" i="21"/>
  <c r="L553" i="21"/>
  <c r="N552" i="21"/>
  <c r="L552" i="21"/>
  <c r="O552" i="21" s="1"/>
  <c r="N551" i="21"/>
  <c r="L551" i="21"/>
  <c r="J551" i="21"/>
  <c r="I551" i="2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O458" i="21" s="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K451" i="21" s="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N437" i="21"/>
  <c r="L437" i="21"/>
  <c r="N436" i="21"/>
  <c r="L436" i="21"/>
  <c r="O436" i="21" s="1"/>
  <c r="N435" i="21"/>
  <c r="L435" i="21"/>
  <c r="J435" i="21"/>
  <c r="I435" i="21"/>
  <c r="J434" i="21"/>
  <c r="J433" i="21"/>
  <c r="J432" i="21"/>
  <c r="I432" i="21"/>
  <c r="J431" i="21"/>
  <c r="I431" i="2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J419" i="21"/>
  <c r="I419" i="21"/>
  <c r="J418" i="21"/>
  <c r="I418" i="21"/>
  <c r="J417" i="21"/>
  <c r="I417" i="2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O384" i="21" s="1"/>
  <c r="N383" i="21"/>
  <c r="L383" i="21"/>
  <c r="N382" i="21"/>
  <c r="L382" i="21"/>
  <c r="O382" i="21" s="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K371" i="21" s="1"/>
  <c r="J370" i="21"/>
  <c r="I370" i="21"/>
  <c r="J369" i="21"/>
  <c r="I369" i="21"/>
  <c r="K369" i="21" s="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O353" i="21" s="1"/>
  <c r="N352" i="21"/>
  <c r="L352" i="21"/>
  <c r="N351" i="21"/>
  <c r="L351" i="21"/>
  <c r="O351" i="21" s="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O337" i="21" s="1"/>
  <c r="L335" i="21"/>
  <c r="L334" i="21"/>
  <c r="N333" i="21"/>
  <c r="M333" i="21"/>
  <c r="M331" i="21" s="1"/>
  <c r="O332" i="21"/>
  <c r="P330" i="21"/>
  <c r="N330" i="21"/>
  <c r="M330" i="21"/>
  <c r="L330" i="2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O313" i="21"/>
  <c r="N311" i="21"/>
  <c r="M311" i="21"/>
  <c r="L311" i="2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P294" i="21" s="1"/>
  <c r="O293" i="21"/>
  <c r="N291" i="21"/>
  <c r="M291" i="21"/>
  <c r="P291" i="21" s="1"/>
  <c r="L291" i="21"/>
  <c r="O291" i="21" s="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M273" i="21" s="1"/>
  <c r="O274" i="21"/>
  <c r="N272" i="21"/>
  <c r="M272" i="21"/>
  <c r="P272" i="21" s="1"/>
  <c r="L272" i="21"/>
  <c r="O272" i="21" s="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O258" i="21" s="1"/>
  <c r="L256" i="21"/>
  <c r="L255" i="21"/>
  <c r="N254" i="21"/>
  <c r="M254" i="21"/>
  <c r="O253" i="21"/>
  <c r="N251" i="21"/>
  <c r="M251" i="21"/>
  <c r="P251" i="21" s="1"/>
  <c r="L251" i="21"/>
  <c r="O251" i="21" s="1"/>
  <c r="J249" i="21"/>
  <c r="I249" i="21"/>
  <c r="J246" i="21"/>
  <c r="J245" i="21"/>
  <c r="J244" i="21"/>
  <c r="I244" i="21"/>
  <c r="K244" i="21" s="1"/>
  <c r="J243" i="21"/>
  <c r="J242" i="21"/>
  <c r="J241" i="21"/>
  <c r="J240" i="21"/>
  <c r="J238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M222" i="21" s="1"/>
  <c r="O223" i="21"/>
  <c r="N221" i="21"/>
  <c r="M221" i="21"/>
  <c r="L221" i="21"/>
  <c r="J219" i="21"/>
  <c r="I219" i="21"/>
  <c r="J218" i="21"/>
  <c r="J217" i="21"/>
  <c r="J216" i="21"/>
  <c r="I216" i="21"/>
  <c r="J215" i="21"/>
  <c r="I215" i="21"/>
  <c r="K215" i="21" s="1"/>
  <c r="J213" i="21"/>
  <c r="I213" i="21"/>
  <c r="J212" i="21"/>
  <c r="J211" i="21"/>
  <c r="J210" i="21"/>
  <c r="J209" i="21"/>
  <c r="J204" i="21"/>
  <c r="I204" i="2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J185" i="21"/>
  <c r="I185" i="21"/>
  <c r="J184" i="21"/>
  <c r="J183" i="21"/>
  <c r="J182" i="21"/>
  <c r="J181" i="21"/>
  <c r="J176" i="21"/>
  <c r="I176" i="2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O148" i="21" s="1"/>
  <c r="L146" i="21"/>
  <c r="L145" i="21"/>
  <c r="N144" i="21"/>
  <c r="M144" i="21"/>
  <c r="M142" i="21" s="1"/>
  <c r="O143" i="21"/>
  <c r="P141" i="21"/>
  <c r="N141" i="21"/>
  <c r="M141" i="21"/>
  <c r="L141" i="21"/>
  <c r="J138" i="21"/>
  <c r="I138" i="21"/>
  <c r="J135" i="21"/>
  <c r="J134" i="21"/>
  <c r="J133" i="21"/>
  <c r="I133" i="21"/>
  <c r="K133" i="21" s="1"/>
  <c r="J132" i="21"/>
  <c r="I132" i="21"/>
  <c r="K132" i="21" s="1"/>
  <c r="J131" i="21"/>
  <c r="J130" i="21"/>
  <c r="J129" i="21"/>
  <c r="J128" i="21"/>
  <c r="N126" i="21"/>
  <c r="L126" i="21"/>
  <c r="O126" i="21" s="1"/>
  <c r="L124" i="21"/>
  <c r="L123" i="21"/>
  <c r="N122" i="21"/>
  <c r="M122" i="21"/>
  <c r="P122" i="21" s="1"/>
  <c r="O121" i="21"/>
  <c r="P119" i="21"/>
  <c r="O119" i="21"/>
  <c r="N119" i="21"/>
  <c r="M119" i="21"/>
  <c r="L119" i="21"/>
  <c r="J117" i="21"/>
  <c r="I117" i="21"/>
  <c r="K117" i="21" s="1"/>
  <c r="J115" i="21"/>
  <c r="J114" i="21"/>
  <c r="J113" i="21"/>
  <c r="I113" i="21"/>
  <c r="J112" i="21"/>
  <c r="I112" i="21"/>
  <c r="J111" i="21"/>
  <c r="I111" i="21"/>
  <c r="J110" i="21"/>
  <c r="I110" i="21"/>
  <c r="J109" i="21"/>
  <c r="I109" i="21"/>
  <c r="J108" i="21"/>
  <c r="I108" i="21"/>
  <c r="J107" i="21"/>
  <c r="J106" i="21"/>
  <c r="J105" i="21"/>
  <c r="J104" i="21"/>
  <c r="N102" i="21"/>
  <c r="L102" i="21"/>
  <c r="L100" i="21"/>
  <c r="L99" i="21"/>
  <c r="N98" i="21"/>
  <c r="M98" i="21"/>
  <c r="M96" i="21" s="1"/>
  <c r="M94" i="21" s="1"/>
  <c r="O97" i="21"/>
  <c r="N95" i="21"/>
  <c r="M95" i="21"/>
  <c r="P95" i="21" s="1"/>
  <c r="L95" i="21"/>
  <c r="O95" i="21" s="1"/>
  <c r="J93" i="21"/>
  <c r="I93" i="21"/>
  <c r="J92" i="21"/>
  <c r="I92" i="21"/>
  <c r="J90" i="21"/>
  <c r="J89" i="21"/>
  <c r="J88" i="21"/>
  <c r="I88" i="21"/>
  <c r="K88" i="21" s="1"/>
  <c r="J87" i="21"/>
  <c r="I87" i="21"/>
  <c r="K87" i="21" s="1"/>
  <c r="J86" i="21"/>
  <c r="I86" i="21"/>
  <c r="K86" i="21" s="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K81" i="21" s="1"/>
  <c r="J80" i="21"/>
  <c r="I80" i="21"/>
  <c r="K80" i="21" s="1"/>
  <c r="J79" i="21"/>
  <c r="J78" i="21"/>
  <c r="J77" i="21"/>
  <c r="J76" i="21"/>
  <c r="N74" i="21"/>
  <c r="L74" i="21"/>
  <c r="L72" i="21"/>
  <c r="L71" i="21"/>
  <c r="N70" i="21"/>
  <c r="M70" i="21"/>
  <c r="M68" i="21" s="1"/>
  <c r="P68" i="21" s="1"/>
  <c r="O69" i="21"/>
  <c r="O67" i="21"/>
  <c r="N67" i="21"/>
  <c r="M67" i="21"/>
  <c r="L67" i="21"/>
  <c r="J65" i="21"/>
  <c r="I65" i="21"/>
  <c r="K65" i="21" s="1"/>
  <c r="J64" i="21"/>
  <c r="I64" i="21"/>
  <c r="K64" i="21" s="1"/>
  <c r="N61" i="21"/>
  <c r="L61" i="21"/>
  <c r="O61" i="21" s="1"/>
  <c r="L59" i="21"/>
  <c r="L58" i="21"/>
  <c r="N57" i="21"/>
  <c r="M57" i="21"/>
  <c r="M55" i="21" s="1"/>
  <c r="N54" i="21"/>
  <c r="M54" i="21"/>
  <c r="P54" i="21" s="1"/>
  <c r="L54" i="21"/>
  <c r="N49" i="21"/>
  <c r="L49" i="21"/>
  <c r="L47" i="21"/>
  <c r="L46" i="21"/>
  <c r="N45" i="21"/>
  <c r="M45" i="21"/>
  <c r="M43" i="21" s="1"/>
  <c r="O42" i="21"/>
  <c r="N42" i="21"/>
  <c r="M42" i="21"/>
  <c r="L42" i="21"/>
  <c r="P36" i="21"/>
  <c r="O36" i="21"/>
  <c r="P35" i="21"/>
  <c r="O35" i="21"/>
  <c r="P34" i="21"/>
  <c r="M34" i="21"/>
  <c r="M33" i="21"/>
  <c r="P33" i="21" s="1"/>
  <c r="P32" i="21"/>
  <c r="M32" i="21"/>
  <c r="M31" i="21"/>
  <c r="P31" i="21" s="1"/>
  <c r="M30" i="21"/>
  <c r="P30" i="21" s="1"/>
  <c r="P26" i="21"/>
  <c r="M26" i="21"/>
  <c r="N25" i="21"/>
  <c r="N15" i="21" s="1"/>
  <c r="M25" i="21"/>
  <c r="P25" i="21" s="1"/>
  <c r="L25" i="21"/>
  <c r="O25" i="21" s="1"/>
  <c r="N24" i="21"/>
  <c r="M24" i="21"/>
  <c r="P23" i="21"/>
  <c r="N23" i="21"/>
  <c r="M23" i="21"/>
  <c r="P21" i="21"/>
  <c r="N21" i="21"/>
  <c r="M21" i="21"/>
  <c r="M19" i="21" s="1"/>
  <c r="L21" i="21"/>
  <c r="O21" i="21" s="1"/>
  <c r="N19" i="21"/>
  <c r="M16" i="21"/>
  <c r="P16" i="21" s="1"/>
  <c r="P13" i="21"/>
  <c r="M13" i="21"/>
  <c r="M11" i="21"/>
  <c r="J635" i="20"/>
  <c r="I635" i="20"/>
  <c r="J634" i="20"/>
  <c r="I634" i="20"/>
  <c r="J633" i="20"/>
  <c r="I633" i="20"/>
  <c r="J632" i="20"/>
  <c r="I632" i="20"/>
  <c r="J631" i="20"/>
  <c r="I631" i="20"/>
  <c r="J630" i="20"/>
  <c r="I630" i="20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K623" i="20" s="1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J594" i="20"/>
  <c r="I594" i="20"/>
  <c r="K594" i="20" s="1"/>
  <c r="J593" i="20"/>
  <c r="I593" i="20"/>
  <c r="J592" i="20"/>
  <c r="I592" i="20"/>
  <c r="K592" i="20" s="1"/>
  <c r="J591" i="20"/>
  <c r="I591" i="20"/>
  <c r="J590" i="20"/>
  <c r="I590" i="20"/>
  <c r="K590" i="20" s="1"/>
  <c r="J589" i="20"/>
  <c r="I589" i="20"/>
  <c r="N588" i="20"/>
  <c r="N587" i="20"/>
  <c r="N586" i="20"/>
  <c r="N585" i="20"/>
  <c r="N584" i="20"/>
  <c r="L584" i="20"/>
  <c r="N583" i="20"/>
  <c r="L583" i="20"/>
  <c r="O583" i="20" s="1"/>
  <c r="N582" i="20"/>
  <c r="L582" i="20"/>
  <c r="N581" i="20"/>
  <c r="L581" i="20"/>
  <c r="O581" i="20" s="1"/>
  <c r="N580" i="20"/>
  <c r="L580" i="20"/>
  <c r="J580" i="20"/>
  <c r="I580" i="20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3" i="20"/>
  <c r="I563" i="20"/>
  <c r="J562" i="20"/>
  <c r="I562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O554" i="20" s="1"/>
  <c r="N553" i="20"/>
  <c r="L553" i="20"/>
  <c r="O553" i="20" s="1"/>
  <c r="N552" i="20"/>
  <c r="L552" i="20"/>
  <c r="O552" i="20" s="1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O536" i="20" s="1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J498" i="20"/>
  <c r="I498" i="20"/>
  <c r="J497" i="20"/>
  <c r="I497" i="20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J481" i="20"/>
  <c r="I481" i="20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J473" i="20"/>
  <c r="I473" i="20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J465" i="20"/>
  <c r="I465" i="20"/>
  <c r="J464" i="20"/>
  <c r="I464" i="20"/>
  <c r="N463" i="20"/>
  <c r="N462" i="20"/>
  <c r="N461" i="20"/>
  <c r="N460" i="20"/>
  <c r="N459" i="20"/>
  <c r="L459" i="20"/>
  <c r="N458" i="20"/>
  <c r="L458" i="20"/>
  <c r="N457" i="20"/>
  <c r="L457" i="20"/>
  <c r="N456" i="20"/>
  <c r="L456" i="20"/>
  <c r="O456" i="20" s="1"/>
  <c r="N455" i="20"/>
  <c r="L455" i="20"/>
  <c r="J455" i="20"/>
  <c r="I455" i="20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J419" i="20"/>
  <c r="I419" i="20"/>
  <c r="J418" i="20"/>
  <c r="I418" i="20"/>
  <c r="J417" i="20"/>
  <c r="I417" i="20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J397" i="20"/>
  <c r="I397" i="20"/>
  <c r="J396" i="20"/>
  <c r="I396" i="20"/>
  <c r="J394" i="20"/>
  <c r="J393" i="20"/>
  <c r="J392" i="20"/>
  <c r="J391" i="20"/>
  <c r="N389" i="20"/>
  <c r="N388" i="20"/>
  <c r="N387" i="20"/>
  <c r="N386" i="20"/>
  <c r="N385" i="20"/>
  <c r="L385" i="20"/>
  <c r="N384" i="20"/>
  <c r="L384" i="20"/>
  <c r="O384" i="20" s="1"/>
  <c r="N383" i="20"/>
  <c r="L383" i="20"/>
  <c r="N382" i="20"/>
  <c r="L382" i="20"/>
  <c r="O382" i="20" s="1"/>
  <c r="J381" i="20"/>
  <c r="I381" i="20"/>
  <c r="N380" i="20"/>
  <c r="L380" i="20"/>
  <c r="J380" i="20"/>
  <c r="I380" i="20"/>
  <c r="J379" i="20"/>
  <c r="J378" i="20"/>
  <c r="J377" i="20"/>
  <c r="I377" i="20"/>
  <c r="J376" i="20"/>
  <c r="I376" i="20"/>
  <c r="J375" i="20"/>
  <c r="I375" i="20"/>
  <c r="J374" i="20"/>
  <c r="I374" i="20"/>
  <c r="J373" i="20"/>
  <c r="I373" i="20"/>
  <c r="K373" i="20" s="1"/>
  <c r="J372" i="20"/>
  <c r="I372" i="20"/>
  <c r="J371" i="20"/>
  <c r="I371" i="20"/>
  <c r="K371" i="20" s="1"/>
  <c r="J370" i="20"/>
  <c r="I370" i="20"/>
  <c r="J369" i="20"/>
  <c r="I369" i="20"/>
  <c r="J368" i="20"/>
  <c r="I368" i="20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N353" i="20"/>
  <c r="L353" i="20"/>
  <c r="O353" i="20" s="1"/>
  <c r="N352" i="20"/>
  <c r="L352" i="20"/>
  <c r="N351" i="20"/>
  <c r="L351" i="20"/>
  <c r="O351" i="20" s="1"/>
  <c r="J350" i="20"/>
  <c r="I350" i="20"/>
  <c r="N349" i="20"/>
  <c r="L349" i="20"/>
  <c r="J349" i="20"/>
  <c r="I349" i="20"/>
  <c r="N347" i="20"/>
  <c r="L347" i="20"/>
  <c r="J346" i="20"/>
  <c r="I346" i="20"/>
  <c r="K346" i="20" s="1"/>
  <c r="J345" i="20"/>
  <c r="I345" i="20"/>
  <c r="J344" i="20"/>
  <c r="I344" i="20"/>
  <c r="K344" i="20" s="1"/>
  <c r="J343" i="20"/>
  <c r="I343" i="20"/>
  <c r="J342" i="20"/>
  <c r="I342" i="20"/>
  <c r="K342" i="20" s="1"/>
  <c r="J341" i="20"/>
  <c r="I341" i="20"/>
  <c r="J340" i="20"/>
  <c r="I340" i="20"/>
  <c r="J339" i="20"/>
  <c r="I339" i="20"/>
  <c r="K339" i="20" s="1"/>
  <c r="N337" i="20"/>
  <c r="L337" i="20"/>
  <c r="L335" i="20"/>
  <c r="L334" i="20"/>
  <c r="N333" i="20"/>
  <c r="M333" i="20"/>
  <c r="M331" i="20" s="1"/>
  <c r="O332" i="20"/>
  <c r="P330" i="20"/>
  <c r="O330" i="20"/>
  <c r="N330" i="20"/>
  <c r="M330" i="20"/>
  <c r="L330" i="20"/>
  <c r="J328" i="20"/>
  <c r="I328" i="20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P314" i="20" s="1"/>
  <c r="O313" i="20"/>
  <c r="P311" i="20"/>
  <c r="N311" i="20"/>
  <c r="M311" i="20"/>
  <c r="L311" i="20"/>
  <c r="O311" i="20" s="1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M292" i="20" s="1"/>
  <c r="M290" i="20" s="1"/>
  <c r="P290" i="20" s="1"/>
  <c r="O293" i="20"/>
  <c r="P291" i="20"/>
  <c r="O291" i="20"/>
  <c r="N291" i="20"/>
  <c r="M291" i="20"/>
  <c r="L291" i="20"/>
  <c r="J289" i="20"/>
  <c r="I289" i="20"/>
  <c r="K289" i="20" s="1"/>
  <c r="J287" i="20"/>
  <c r="J286" i="20"/>
  <c r="J285" i="20"/>
  <c r="I285" i="20"/>
  <c r="J284" i="20"/>
  <c r="J283" i="20"/>
  <c r="J282" i="20"/>
  <c r="J281" i="20"/>
  <c r="N279" i="20"/>
  <c r="L279" i="20"/>
  <c r="O279" i="20" s="1"/>
  <c r="L277" i="20"/>
  <c r="L276" i="20"/>
  <c r="N275" i="20"/>
  <c r="M275" i="20"/>
  <c r="M273" i="20" s="1"/>
  <c r="O274" i="20"/>
  <c r="N272" i="20"/>
  <c r="M272" i="20"/>
  <c r="L272" i="20"/>
  <c r="O272" i="20" s="1"/>
  <c r="J270" i="20"/>
  <c r="I270" i="20"/>
  <c r="J269" i="20"/>
  <c r="J268" i="20"/>
  <c r="J267" i="20"/>
  <c r="I267" i="20"/>
  <c r="J266" i="20"/>
  <c r="I266" i="20"/>
  <c r="J265" i="20"/>
  <c r="I265" i="20"/>
  <c r="J264" i="20"/>
  <c r="I264" i="20"/>
  <c r="J263" i="20"/>
  <c r="J262" i="20"/>
  <c r="J261" i="20"/>
  <c r="J260" i="20"/>
  <c r="N258" i="20"/>
  <c r="L258" i="20"/>
  <c r="O258" i="20" s="1"/>
  <c r="L256" i="20"/>
  <c r="L255" i="20"/>
  <c r="N254" i="20"/>
  <c r="M254" i="20"/>
  <c r="M252" i="20" s="1"/>
  <c r="O253" i="20"/>
  <c r="O251" i="20"/>
  <c r="N251" i="20"/>
  <c r="M251" i="20"/>
  <c r="L251" i="20"/>
  <c r="J249" i="20"/>
  <c r="I249" i="20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O228" i="20" s="1"/>
  <c r="L226" i="20"/>
  <c r="L225" i="20"/>
  <c r="N224" i="20"/>
  <c r="M224" i="20"/>
  <c r="O223" i="20"/>
  <c r="P221" i="20"/>
  <c r="O221" i="20"/>
  <c r="N221" i="20"/>
  <c r="M221" i="20"/>
  <c r="L221" i="20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J185" i="20"/>
  <c r="I185" i="20"/>
  <c r="J184" i="20"/>
  <c r="J183" i="20"/>
  <c r="J182" i="20"/>
  <c r="J181" i="20"/>
  <c r="J176" i="20"/>
  <c r="I176" i="20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O148" i="20" s="1"/>
  <c r="L146" i="20"/>
  <c r="L145" i="20"/>
  <c r="N144" i="20"/>
  <c r="M144" i="20"/>
  <c r="O143" i="20"/>
  <c r="P141" i="20"/>
  <c r="O141" i="20"/>
  <c r="N141" i="20"/>
  <c r="M141" i="20"/>
  <c r="L141" i="20"/>
  <c r="J138" i="20"/>
  <c r="I138" i="20"/>
  <c r="K138" i="20" s="1"/>
  <c r="J135" i="20"/>
  <c r="J134" i="20"/>
  <c r="J133" i="20"/>
  <c r="I133" i="20"/>
  <c r="J132" i="20"/>
  <c r="I132" i="20"/>
  <c r="J131" i="20"/>
  <c r="J130" i="20"/>
  <c r="J129" i="20"/>
  <c r="J128" i="20"/>
  <c r="N126" i="20"/>
  <c r="L126" i="20"/>
  <c r="O126" i="20" s="1"/>
  <c r="L124" i="20"/>
  <c r="L123" i="20"/>
  <c r="N122" i="20"/>
  <c r="M122" i="20"/>
  <c r="O121" i="20"/>
  <c r="N119" i="20"/>
  <c r="M119" i="20"/>
  <c r="L119" i="20"/>
  <c r="O119" i="20" s="1"/>
  <c r="J117" i="20"/>
  <c r="I117" i="20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P98" i="20" s="1"/>
  <c r="O97" i="20"/>
  <c r="N95" i="20"/>
  <c r="M95" i="20"/>
  <c r="P95" i="20" s="1"/>
  <c r="L95" i="20"/>
  <c r="O95" i="20" s="1"/>
  <c r="J93" i="20"/>
  <c r="I93" i="20"/>
  <c r="K93" i="20" s="1"/>
  <c r="J92" i="20"/>
  <c r="I92" i="20"/>
  <c r="K92" i="20" s="1"/>
  <c r="J90" i="20"/>
  <c r="J89" i="20"/>
  <c r="J88" i="20"/>
  <c r="I88" i="20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J82" i="20"/>
  <c r="I82" i="20"/>
  <c r="J81" i="20"/>
  <c r="I81" i="20"/>
  <c r="J80" i="20"/>
  <c r="I80" i="20"/>
  <c r="J79" i="20"/>
  <c r="J78" i="20"/>
  <c r="J77" i="20"/>
  <c r="J76" i="20"/>
  <c r="N74" i="20"/>
  <c r="L74" i="20"/>
  <c r="L72" i="20"/>
  <c r="L71" i="20"/>
  <c r="N70" i="20"/>
  <c r="M70" i="20"/>
  <c r="O69" i="20"/>
  <c r="P67" i="20"/>
  <c r="O67" i="20"/>
  <c r="N67" i="20"/>
  <c r="M67" i="20"/>
  <c r="L67" i="20"/>
  <c r="J65" i="20"/>
  <c r="I65" i="20"/>
  <c r="J64" i="20"/>
  <c r="I64" i="20"/>
  <c r="N61" i="20"/>
  <c r="L61" i="20"/>
  <c r="O61" i="20" s="1"/>
  <c r="L59" i="20"/>
  <c r="L58" i="20"/>
  <c r="N57" i="20"/>
  <c r="M57" i="20"/>
  <c r="M55" i="20" s="1"/>
  <c r="O54" i="20"/>
  <c r="N54" i="20"/>
  <c r="M54" i="20"/>
  <c r="L54" i="20"/>
  <c r="N49" i="20"/>
  <c r="L49" i="20"/>
  <c r="O49" i="20" s="1"/>
  <c r="L47" i="20"/>
  <c r="L46" i="20"/>
  <c r="N45" i="20"/>
  <c r="M45" i="20"/>
  <c r="M43" i="20" s="1"/>
  <c r="P42" i="20"/>
  <c r="N42" i="20"/>
  <c r="M42" i="20"/>
  <c r="L42" i="20"/>
  <c r="P36" i="20"/>
  <c r="O36" i="20"/>
  <c r="P35" i="20"/>
  <c r="O35" i="20"/>
  <c r="M34" i="20"/>
  <c r="P34" i="20" s="1"/>
  <c r="P33" i="20"/>
  <c r="M33" i="20"/>
  <c r="P32" i="20"/>
  <c r="M32" i="20"/>
  <c r="P31" i="20"/>
  <c r="M31" i="20"/>
  <c r="M30" i="20"/>
  <c r="M29" i="20"/>
  <c r="P29" i="20" s="1"/>
  <c r="P26" i="20"/>
  <c r="M26" i="20"/>
  <c r="O25" i="20"/>
  <c r="N25" i="20"/>
  <c r="M25" i="20"/>
  <c r="L25" i="20"/>
  <c r="P24" i="20"/>
  <c r="N24" i="20"/>
  <c r="M24" i="20"/>
  <c r="N23" i="20"/>
  <c r="M23" i="20"/>
  <c r="P23" i="20" s="1"/>
  <c r="N21" i="20"/>
  <c r="M21" i="20"/>
  <c r="M19" i="20" s="1"/>
  <c r="L21" i="20"/>
  <c r="O21" i="20" s="1"/>
  <c r="N19" i="20"/>
  <c r="M16" i="20"/>
  <c r="P16" i="20" s="1"/>
  <c r="N15" i="20"/>
  <c r="L15" i="20"/>
  <c r="O15" i="20" s="1"/>
  <c r="M14" i="20"/>
  <c r="P14" i="20" s="1"/>
  <c r="P11" i="20"/>
  <c r="M11" i="20"/>
  <c r="J635" i="19"/>
  <c r="I635" i="19"/>
  <c r="J634" i="19"/>
  <c r="I634" i="19"/>
  <c r="J633" i="19"/>
  <c r="I633" i="19"/>
  <c r="K633" i="19" s="1"/>
  <c r="J632" i="19"/>
  <c r="I632" i="19"/>
  <c r="K632" i="19" s="1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K623" i="19" s="1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K595" i="19" s="1"/>
  <c r="J594" i="19"/>
  <c r="I594" i="19"/>
  <c r="K594" i="19" s="1"/>
  <c r="J593" i="19"/>
  <c r="I593" i="19"/>
  <c r="K593" i="19" s="1"/>
  <c r="J592" i="19"/>
  <c r="I592" i="19"/>
  <c r="K592" i="19" s="1"/>
  <c r="J591" i="19"/>
  <c r="I591" i="19"/>
  <c r="K591" i="19" s="1"/>
  <c r="J590" i="19"/>
  <c r="I590" i="19"/>
  <c r="K590" i="19" s="1"/>
  <c r="J589" i="19"/>
  <c r="I589" i="19"/>
  <c r="K589" i="19" s="1"/>
  <c r="N588" i="19"/>
  <c r="N587" i="19"/>
  <c r="N586" i="19"/>
  <c r="N585" i="19"/>
  <c r="N584" i="19"/>
  <c r="L584" i="19"/>
  <c r="O584" i="19" s="1"/>
  <c r="N583" i="19"/>
  <c r="L583" i="19"/>
  <c r="O583" i="19" s="1"/>
  <c r="N582" i="19"/>
  <c r="L582" i="19"/>
  <c r="O582" i="19" s="1"/>
  <c r="N581" i="19"/>
  <c r="L581" i="19"/>
  <c r="O581" i="19" s="1"/>
  <c r="N580" i="19"/>
  <c r="L580" i="19"/>
  <c r="O580" i="19" s="1"/>
  <c r="J580" i="19"/>
  <c r="I580" i="19"/>
  <c r="K580" i="19" s="1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K575" i="19" s="1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3" i="19"/>
  <c r="I563" i="19"/>
  <c r="J562" i="19"/>
  <c r="I562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O553" i="19" s="1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O536" i="19" s="1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O458" i="19" s="1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J419" i="19"/>
  <c r="I419" i="19"/>
  <c r="J418" i="19"/>
  <c r="I418" i="19"/>
  <c r="J417" i="19"/>
  <c r="I417" i="19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O382" i="19" s="1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J375" i="19"/>
  <c r="I375" i="19"/>
  <c r="J374" i="19"/>
  <c r="I374" i="19"/>
  <c r="J373" i="19"/>
  <c r="I373" i="19"/>
  <c r="K373" i="19" s="1"/>
  <c r="J372" i="19"/>
  <c r="I372" i="19"/>
  <c r="J371" i="19"/>
  <c r="I371" i="19"/>
  <c r="J370" i="19"/>
  <c r="I370" i="19"/>
  <c r="J369" i="19"/>
  <c r="I369" i="19"/>
  <c r="K369" i="19" s="1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N352" i="19"/>
  <c r="L352" i="19"/>
  <c r="N351" i="19"/>
  <c r="L351" i="19"/>
  <c r="O351" i="19" s="1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L335" i="19"/>
  <c r="L334" i="19"/>
  <c r="N333" i="19"/>
  <c r="M333" i="19"/>
  <c r="M331" i="19" s="1"/>
  <c r="O332" i="19"/>
  <c r="P330" i="19"/>
  <c r="O330" i="19"/>
  <c r="N330" i="19"/>
  <c r="M330" i="19"/>
  <c r="L330" i="19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P314" i="19" s="1"/>
  <c r="O313" i="19"/>
  <c r="P311" i="19"/>
  <c r="N311" i="19"/>
  <c r="M311" i="19"/>
  <c r="L311" i="19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O298" i="19" s="1"/>
  <c r="L296" i="19"/>
  <c r="L295" i="19"/>
  <c r="N294" i="19"/>
  <c r="M294" i="19"/>
  <c r="M292" i="19" s="1"/>
  <c r="O293" i="19"/>
  <c r="P291" i="19"/>
  <c r="N291" i="19"/>
  <c r="M291" i="19"/>
  <c r="L291" i="19"/>
  <c r="O291" i="19" s="1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O279" i="19" s="1"/>
  <c r="L277" i="19"/>
  <c r="L276" i="19"/>
  <c r="N275" i="19"/>
  <c r="M275" i="19"/>
  <c r="O274" i="19"/>
  <c r="N272" i="19"/>
  <c r="M272" i="19"/>
  <c r="L272" i="19"/>
  <c r="O272" i="19" s="1"/>
  <c r="J270" i="19"/>
  <c r="I270" i="19"/>
  <c r="J269" i="19"/>
  <c r="J268" i="19"/>
  <c r="J267" i="19"/>
  <c r="I267" i="19"/>
  <c r="K267" i="19" s="1"/>
  <c r="J266" i="19"/>
  <c r="I266" i="19"/>
  <c r="K266" i="19" s="1"/>
  <c r="J265" i="19"/>
  <c r="I265" i="19"/>
  <c r="K265" i="19" s="1"/>
  <c r="J264" i="19"/>
  <c r="I264" i="19"/>
  <c r="K264" i="19" s="1"/>
  <c r="J263" i="19"/>
  <c r="J262" i="19"/>
  <c r="J261" i="19"/>
  <c r="J260" i="19"/>
  <c r="N258" i="19"/>
  <c r="L258" i="19"/>
  <c r="O258" i="19" s="1"/>
  <c r="L256" i="19"/>
  <c r="L255" i="19"/>
  <c r="N254" i="19"/>
  <c r="M254" i="19"/>
  <c r="P254" i="19" s="1"/>
  <c r="O253" i="19"/>
  <c r="O251" i="19"/>
  <c r="N251" i="19"/>
  <c r="M251" i="19"/>
  <c r="L251" i="19"/>
  <c r="J249" i="19"/>
  <c r="I249" i="19"/>
  <c r="K249" i="19" s="1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O228" i="19" s="1"/>
  <c r="L226" i="19"/>
  <c r="L225" i="19"/>
  <c r="N224" i="19"/>
  <c r="M224" i="19"/>
  <c r="M222" i="19" s="1"/>
  <c r="M220" i="19" s="1"/>
  <c r="O223" i="19"/>
  <c r="P221" i="19"/>
  <c r="N221" i="19"/>
  <c r="M221" i="19"/>
  <c r="L221" i="19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K201" i="19" s="1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J185" i="19"/>
  <c r="I185" i="19"/>
  <c r="J184" i="19"/>
  <c r="J183" i="19"/>
  <c r="J182" i="19"/>
  <c r="J181" i="19"/>
  <c r="J176" i="19"/>
  <c r="I176" i="19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M142" i="19" s="1"/>
  <c r="O143" i="19"/>
  <c r="P141" i="19"/>
  <c r="O141" i="19"/>
  <c r="N141" i="19"/>
  <c r="M141" i="19"/>
  <c r="L141" i="19"/>
  <c r="J138" i="19"/>
  <c r="I138" i="19"/>
  <c r="K138" i="19" s="1"/>
  <c r="J135" i="19"/>
  <c r="J134" i="19"/>
  <c r="J133" i="19"/>
  <c r="I133" i="19"/>
  <c r="K133" i="19" s="1"/>
  <c r="J132" i="19"/>
  <c r="I132" i="19"/>
  <c r="K132" i="19" s="1"/>
  <c r="J131" i="19"/>
  <c r="J130" i="19"/>
  <c r="J129" i="19"/>
  <c r="J128" i="19"/>
  <c r="N126" i="19"/>
  <c r="L126" i="19"/>
  <c r="O126" i="19" s="1"/>
  <c r="L124" i="19"/>
  <c r="L123" i="19"/>
  <c r="N122" i="19"/>
  <c r="M122" i="19"/>
  <c r="O121" i="19"/>
  <c r="N119" i="19"/>
  <c r="M119" i="19"/>
  <c r="P119" i="19" s="1"/>
  <c r="L119" i="19"/>
  <c r="J117" i="19"/>
  <c r="I117" i="19"/>
  <c r="K117" i="19" s="1"/>
  <c r="J115" i="19"/>
  <c r="J114" i="19"/>
  <c r="J113" i="19"/>
  <c r="I113" i="19"/>
  <c r="K113" i="19" s="1"/>
  <c r="J112" i="19"/>
  <c r="I112" i="19"/>
  <c r="K112" i="19" s="1"/>
  <c r="J111" i="19"/>
  <c r="I111" i="19"/>
  <c r="K111" i="19" s="1"/>
  <c r="J110" i="19"/>
  <c r="I110" i="19"/>
  <c r="K110" i="19" s="1"/>
  <c r="J109" i="19"/>
  <c r="I109" i="19"/>
  <c r="K109" i="19" s="1"/>
  <c r="J108" i="19"/>
  <c r="I108" i="19"/>
  <c r="K108" i="19" s="1"/>
  <c r="J107" i="19"/>
  <c r="J106" i="19"/>
  <c r="J105" i="19"/>
  <c r="J104" i="19"/>
  <c r="N102" i="19"/>
  <c r="L102" i="19"/>
  <c r="O102" i="19" s="1"/>
  <c r="L100" i="19"/>
  <c r="L99" i="19"/>
  <c r="N98" i="19"/>
  <c r="M98" i="19"/>
  <c r="M96" i="19" s="1"/>
  <c r="P96" i="19" s="1"/>
  <c r="O97" i="19"/>
  <c r="N95" i="19"/>
  <c r="M95" i="19"/>
  <c r="P95" i="19" s="1"/>
  <c r="L95" i="19"/>
  <c r="O95" i="19" s="1"/>
  <c r="J93" i="19"/>
  <c r="I93" i="19"/>
  <c r="K93" i="19" s="1"/>
  <c r="J92" i="19"/>
  <c r="I92" i="19"/>
  <c r="K92" i="19" s="1"/>
  <c r="J90" i="19"/>
  <c r="J89" i="19"/>
  <c r="J88" i="19"/>
  <c r="I88" i="19"/>
  <c r="K88" i="19" s="1"/>
  <c r="J87" i="19"/>
  <c r="I87" i="19"/>
  <c r="K87" i="19" s="1"/>
  <c r="J86" i="19"/>
  <c r="I86" i="19"/>
  <c r="K86" i="19" s="1"/>
  <c r="J85" i="19"/>
  <c r="I85" i="19"/>
  <c r="J84" i="19"/>
  <c r="I84" i="19"/>
  <c r="J83" i="19"/>
  <c r="I83" i="19"/>
  <c r="K83" i="19" s="1"/>
  <c r="J82" i="19"/>
  <c r="I82" i="19"/>
  <c r="K82" i="19" s="1"/>
  <c r="J81" i="19"/>
  <c r="I81" i="19"/>
  <c r="J80" i="19"/>
  <c r="I80" i="19"/>
  <c r="J79" i="19"/>
  <c r="J78" i="19"/>
  <c r="J77" i="19"/>
  <c r="J76" i="19"/>
  <c r="N74" i="19"/>
  <c r="L74" i="19"/>
  <c r="O74" i="19" s="1"/>
  <c r="L72" i="19"/>
  <c r="L71" i="19"/>
  <c r="N70" i="19"/>
  <c r="M70" i="19"/>
  <c r="O69" i="19"/>
  <c r="N67" i="19"/>
  <c r="M67" i="19"/>
  <c r="L67" i="19"/>
  <c r="O67" i="19" s="1"/>
  <c r="J65" i="19"/>
  <c r="I65" i="19"/>
  <c r="J64" i="19"/>
  <c r="I64" i="19"/>
  <c r="N61" i="19"/>
  <c r="L61" i="19"/>
  <c r="O61" i="19" s="1"/>
  <c r="L59" i="19"/>
  <c r="L58" i="19"/>
  <c r="N57" i="19"/>
  <c r="M57" i="19"/>
  <c r="M55" i="19" s="1"/>
  <c r="N54" i="19"/>
  <c r="M54" i="19"/>
  <c r="L54" i="19"/>
  <c r="N49" i="19"/>
  <c r="L49" i="19"/>
  <c r="O49" i="19" s="1"/>
  <c r="L47" i="19"/>
  <c r="L46" i="19"/>
  <c r="N45" i="19"/>
  <c r="M45" i="19"/>
  <c r="O42" i="19"/>
  <c r="N42" i="19"/>
  <c r="M42" i="19"/>
  <c r="L42" i="19"/>
  <c r="P36" i="19"/>
  <c r="O36" i="19"/>
  <c r="P35" i="19"/>
  <c r="O35" i="19"/>
  <c r="P34" i="19"/>
  <c r="M34" i="19"/>
  <c r="M33" i="19"/>
  <c r="P33" i="19" s="1"/>
  <c r="M32" i="19"/>
  <c r="P32" i="19" s="1"/>
  <c r="M31" i="19"/>
  <c r="M29" i="19" s="1"/>
  <c r="M26" i="19"/>
  <c r="P26" i="19" s="1"/>
  <c r="N25" i="19"/>
  <c r="M25" i="19"/>
  <c r="L25" i="19"/>
  <c r="O25" i="19" s="1"/>
  <c r="N24" i="19"/>
  <c r="M24" i="19"/>
  <c r="P23" i="19"/>
  <c r="N23" i="19"/>
  <c r="M23" i="19"/>
  <c r="O21" i="19"/>
  <c r="N21" i="19"/>
  <c r="M21" i="19"/>
  <c r="L21" i="19"/>
  <c r="N19" i="19"/>
  <c r="L19" i="19"/>
  <c r="O19" i="19" s="1"/>
  <c r="P16" i="19"/>
  <c r="M16" i="19"/>
  <c r="N15" i="19"/>
  <c r="M13" i="19"/>
  <c r="P13" i="19" s="1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4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3" i="18"/>
  <c r="I563" i="18"/>
  <c r="J562" i="18"/>
  <c r="I562" i="18"/>
  <c r="J561" i="18"/>
  <c r="I561" i="18"/>
  <c r="K561" i="18" s="1"/>
  <c r="J560" i="18"/>
  <c r="I560" i="18"/>
  <c r="N559" i="18"/>
  <c r="N558" i="18"/>
  <c r="N557" i="18"/>
  <c r="N556" i="18"/>
  <c r="N555" i="18"/>
  <c r="L555" i="18"/>
  <c r="N554" i="18"/>
  <c r="L554" i="18"/>
  <c r="O554" i="18" s="1"/>
  <c r="N553" i="18"/>
  <c r="L553" i="18"/>
  <c r="N552" i="18"/>
  <c r="L552" i="18"/>
  <c r="O552" i="18" s="1"/>
  <c r="N551" i="18"/>
  <c r="L551" i="18"/>
  <c r="J551" i="18"/>
  <c r="I551" i="18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O384" i="18" s="1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K371" i="18" s="1"/>
  <c r="J370" i="18"/>
  <c r="I370" i="18"/>
  <c r="J369" i="18"/>
  <c r="I369" i="18"/>
  <c r="K369" i="18" s="1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L335" i="18"/>
  <c r="L334" i="18"/>
  <c r="N333" i="18"/>
  <c r="M333" i="18"/>
  <c r="M331" i="18" s="1"/>
  <c r="M329" i="18" s="1"/>
  <c r="O332" i="18"/>
  <c r="O330" i="18"/>
  <c r="N330" i="18"/>
  <c r="M330" i="18"/>
  <c r="P330" i="18" s="1"/>
  <c r="L330" i="18"/>
  <c r="J328" i="18"/>
  <c r="I328" i="18"/>
  <c r="J326" i="18"/>
  <c r="J325" i="18"/>
  <c r="J324" i="18"/>
  <c r="I324" i="18"/>
  <c r="K324" i="18" s="1"/>
  <c r="J323" i="18"/>
  <c r="J322" i="18"/>
  <c r="J321" i="18"/>
  <c r="J320" i="18"/>
  <c r="N318" i="18"/>
  <c r="L318" i="18"/>
  <c r="O318" i="18" s="1"/>
  <c r="L316" i="18"/>
  <c r="L315" i="18"/>
  <c r="N314" i="18"/>
  <c r="M314" i="18"/>
  <c r="M312" i="18" s="1"/>
  <c r="P312" i="18" s="1"/>
  <c r="O313" i="18"/>
  <c r="N311" i="18"/>
  <c r="M311" i="18"/>
  <c r="L311" i="18"/>
  <c r="J309" i="18"/>
  <c r="I309" i="18"/>
  <c r="K309" i="18" s="1"/>
  <c r="J308" i="18"/>
  <c r="J307" i="18"/>
  <c r="J306" i="18"/>
  <c r="I306" i="18"/>
  <c r="K306" i="18" s="1"/>
  <c r="J304" i="18"/>
  <c r="I304" i="18"/>
  <c r="K304" i="18" s="1"/>
  <c r="J303" i="18"/>
  <c r="J302" i="18"/>
  <c r="J301" i="18"/>
  <c r="J300" i="18"/>
  <c r="N298" i="18"/>
  <c r="L298" i="18"/>
  <c r="O298" i="18" s="1"/>
  <c r="L296" i="18"/>
  <c r="L295" i="18"/>
  <c r="N294" i="18"/>
  <c r="M294" i="18"/>
  <c r="P294" i="18" s="1"/>
  <c r="O293" i="18"/>
  <c r="P291" i="18"/>
  <c r="O291" i="18"/>
  <c r="N291" i="18"/>
  <c r="M291" i="18"/>
  <c r="L291" i="18"/>
  <c r="J289" i="18"/>
  <c r="I289" i="18"/>
  <c r="K289" i="18" s="1"/>
  <c r="J287" i="18"/>
  <c r="J286" i="18"/>
  <c r="J285" i="18"/>
  <c r="I285" i="18"/>
  <c r="K285" i="18" s="1"/>
  <c r="J284" i="18"/>
  <c r="J283" i="18"/>
  <c r="J282" i="18"/>
  <c r="J281" i="18"/>
  <c r="N279" i="18"/>
  <c r="L279" i="18"/>
  <c r="O279" i="18" s="1"/>
  <c r="L277" i="18"/>
  <c r="L276" i="18"/>
  <c r="N275" i="18"/>
  <c r="M275" i="18"/>
  <c r="P275" i="18" s="1"/>
  <c r="O274" i="18"/>
  <c r="P272" i="18"/>
  <c r="N272" i="18"/>
  <c r="M272" i="18"/>
  <c r="L272" i="18"/>
  <c r="O272" i="18" s="1"/>
  <c r="J270" i="18"/>
  <c r="I270" i="18"/>
  <c r="K270" i="18" s="1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O253" i="18"/>
  <c r="P251" i="18"/>
  <c r="O251" i="18"/>
  <c r="N251" i="18"/>
  <c r="M251" i="18"/>
  <c r="L251" i="18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M222" i="18" s="1"/>
  <c r="O223" i="18"/>
  <c r="P221" i="18"/>
  <c r="N221" i="18"/>
  <c r="M221" i="18"/>
  <c r="L221" i="18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M142" i="18" s="1"/>
  <c r="M140" i="18" s="1"/>
  <c r="O143" i="18"/>
  <c r="O141" i="18"/>
  <c r="N141" i="18"/>
  <c r="M141" i="18"/>
  <c r="P141" i="18" s="1"/>
  <c r="L141" i="18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P122" i="18" s="1"/>
  <c r="O121" i="18"/>
  <c r="O119" i="18"/>
  <c r="N119" i="18"/>
  <c r="M119" i="18"/>
  <c r="L119" i="18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L100" i="18"/>
  <c r="L99" i="18"/>
  <c r="N98" i="18"/>
  <c r="M98" i="18"/>
  <c r="O97" i="18"/>
  <c r="O95" i="18"/>
  <c r="N95" i="18"/>
  <c r="M95" i="18"/>
  <c r="P95" i="18" s="1"/>
  <c r="L95" i="18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O74" i="18" s="1"/>
  <c r="L72" i="18"/>
  <c r="L71" i="18"/>
  <c r="N70" i="18"/>
  <c r="M70" i="18"/>
  <c r="O69" i="18"/>
  <c r="N67" i="18"/>
  <c r="M67" i="18"/>
  <c r="L67" i="18"/>
  <c r="J65" i="18"/>
  <c r="I65" i="18"/>
  <c r="J64" i="18"/>
  <c r="I64" i="18"/>
  <c r="N61" i="18"/>
  <c r="L61" i="18"/>
  <c r="O61" i="18" s="1"/>
  <c r="L59" i="18"/>
  <c r="L58" i="18"/>
  <c r="N57" i="18"/>
  <c r="M57" i="18"/>
  <c r="N54" i="18"/>
  <c r="M54" i="18"/>
  <c r="P54" i="18" s="1"/>
  <c r="L54" i="18"/>
  <c r="O54" i="18" s="1"/>
  <c r="N49" i="18"/>
  <c r="L49" i="18"/>
  <c r="L47" i="18"/>
  <c r="L46" i="18"/>
  <c r="N45" i="18"/>
  <c r="M45" i="18"/>
  <c r="M43" i="18" s="1"/>
  <c r="M41" i="18" s="1"/>
  <c r="P42" i="18"/>
  <c r="N42" i="18"/>
  <c r="M42" i="18"/>
  <c r="L42" i="18"/>
  <c r="O42" i="18" s="1"/>
  <c r="P36" i="18"/>
  <c r="O36" i="18"/>
  <c r="P35" i="18"/>
  <c r="O35" i="18"/>
  <c r="P34" i="18"/>
  <c r="M34" i="18"/>
  <c r="M33" i="18"/>
  <c r="P33" i="18" s="1"/>
  <c r="M32" i="18"/>
  <c r="P31" i="18"/>
  <c r="M31" i="18"/>
  <c r="M29" i="18" s="1"/>
  <c r="P29" i="18" s="1"/>
  <c r="M26" i="18"/>
  <c r="N25" i="18"/>
  <c r="M25" i="18"/>
  <c r="P25" i="18" s="1"/>
  <c r="L25" i="18"/>
  <c r="O25" i="18" s="1"/>
  <c r="N24" i="18"/>
  <c r="M24" i="18"/>
  <c r="P24" i="18" s="1"/>
  <c r="P23" i="18"/>
  <c r="N23" i="18"/>
  <c r="M23" i="18"/>
  <c r="P21" i="18"/>
  <c r="O21" i="18"/>
  <c r="N21" i="18"/>
  <c r="M21" i="18"/>
  <c r="L21" i="18"/>
  <c r="M19" i="18"/>
  <c r="L19" i="18"/>
  <c r="O15" i="18"/>
  <c r="N15" i="18"/>
  <c r="L15" i="18"/>
  <c r="M13" i="18"/>
  <c r="P13" i="18" s="1"/>
  <c r="M11" i="18"/>
  <c r="P11" i="18" s="1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K623" i="17" s="1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J594" i="17"/>
  <c r="I594" i="17"/>
  <c r="K594" i="17" s="1"/>
  <c r="J593" i="17"/>
  <c r="I593" i="17"/>
  <c r="J592" i="17"/>
  <c r="I592" i="17"/>
  <c r="K592" i="17" s="1"/>
  <c r="J591" i="17"/>
  <c r="I591" i="17"/>
  <c r="J590" i="17"/>
  <c r="I590" i="17"/>
  <c r="K590" i="17" s="1"/>
  <c r="J589" i="17"/>
  <c r="I589" i="17"/>
  <c r="N588" i="17"/>
  <c r="N587" i="17"/>
  <c r="N586" i="17"/>
  <c r="N585" i="17"/>
  <c r="N584" i="17"/>
  <c r="L584" i="17"/>
  <c r="N583" i="17"/>
  <c r="L583" i="17"/>
  <c r="O583" i="17" s="1"/>
  <c r="N582" i="17"/>
  <c r="L582" i="17"/>
  <c r="N581" i="17"/>
  <c r="L581" i="17"/>
  <c r="O581" i="17" s="1"/>
  <c r="N580" i="17"/>
  <c r="L580" i="17"/>
  <c r="J580" i="17"/>
  <c r="I580" i="17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3" i="17"/>
  <c r="I563" i="17"/>
  <c r="J562" i="17"/>
  <c r="I562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O554" i="17" s="1"/>
  <c r="N553" i="17"/>
  <c r="L553" i="17"/>
  <c r="O553" i="17" s="1"/>
  <c r="N552" i="17"/>
  <c r="L552" i="17"/>
  <c r="O552" i="17" s="1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L335" i="17"/>
  <c r="L334" i="17"/>
  <c r="N333" i="17"/>
  <c r="M333" i="17"/>
  <c r="O332" i="17"/>
  <c r="N330" i="17"/>
  <c r="M330" i="17"/>
  <c r="L330" i="17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M312" i="17" s="1"/>
  <c r="O313" i="17"/>
  <c r="O311" i="17"/>
  <c r="N311" i="17"/>
  <c r="M311" i="17"/>
  <c r="P311" i="17" s="1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P294" i="17" s="1"/>
  <c r="O293" i="17"/>
  <c r="N291" i="17"/>
  <c r="M291" i="17"/>
  <c r="P291" i="17" s="1"/>
  <c r="L291" i="17"/>
  <c r="O291" i="17" s="1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M273" i="17" s="1"/>
  <c r="P273" i="17" s="1"/>
  <c r="O274" i="17"/>
  <c r="N272" i="17"/>
  <c r="M272" i="17"/>
  <c r="P272" i="17" s="1"/>
  <c r="L272" i="17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M252" i="17" s="1"/>
  <c r="O253" i="17"/>
  <c r="N251" i="17"/>
  <c r="M251" i="17"/>
  <c r="P251" i="17" s="1"/>
  <c r="L251" i="17"/>
  <c r="O251" i="17" s="1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M222" i="17" s="1"/>
  <c r="O223" i="17"/>
  <c r="N221" i="17"/>
  <c r="M221" i="17"/>
  <c r="L221" i="17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M142" i="17" s="1"/>
  <c r="O143" i="17"/>
  <c r="P141" i="17"/>
  <c r="O141" i="17"/>
  <c r="N141" i="17"/>
  <c r="M141" i="17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O121" i="17"/>
  <c r="P119" i="17"/>
  <c r="N119" i="17"/>
  <c r="M119" i="17"/>
  <c r="L119" i="17"/>
  <c r="O119" i="17" s="1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L100" i="17"/>
  <c r="L99" i="17"/>
  <c r="N98" i="17"/>
  <c r="M98" i="17"/>
  <c r="M96" i="17" s="1"/>
  <c r="O97" i="17"/>
  <c r="O95" i="17"/>
  <c r="N95" i="17"/>
  <c r="M95" i="17"/>
  <c r="L95" i="17"/>
  <c r="J93" i="17"/>
  <c r="I93" i="17"/>
  <c r="J92" i="17"/>
  <c r="I92" i="17"/>
  <c r="J90" i="17"/>
  <c r="J89" i="17"/>
  <c r="J88" i="17"/>
  <c r="I88" i="17"/>
  <c r="K88" i="17" s="1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K83" i="17" s="1"/>
  <c r="J82" i="17"/>
  <c r="I82" i="17"/>
  <c r="K82" i="17" s="1"/>
  <c r="J81" i="17"/>
  <c r="I81" i="17"/>
  <c r="J80" i="17"/>
  <c r="I80" i="17"/>
  <c r="J79" i="17"/>
  <c r="J78" i="17"/>
  <c r="J77" i="17"/>
  <c r="J76" i="17"/>
  <c r="N74" i="17"/>
  <c r="L74" i="17"/>
  <c r="O74" i="17" s="1"/>
  <c r="L72" i="17"/>
  <c r="L71" i="17"/>
  <c r="N70" i="17"/>
  <c r="M70" i="17"/>
  <c r="O69" i="17"/>
  <c r="N67" i="17"/>
  <c r="M67" i="17"/>
  <c r="P67" i="17" s="1"/>
  <c r="L67" i="17"/>
  <c r="O67" i="17" s="1"/>
  <c r="J65" i="17"/>
  <c r="I65" i="17"/>
  <c r="J64" i="17"/>
  <c r="I64" i="17"/>
  <c r="N61" i="17"/>
  <c r="L61" i="17"/>
  <c r="O61" i="17" s="1"/>
  <c r="L59" i="17"/>
  <c r="L58" i="17"/>
  <c r="N57" i="17"/>
  <c r="M57" i="17"/>
  <c r="M55" i="17" s="1"/>
  <c r="O54" i="17"/>
  <c r="N54" i="17"/>
  <c r="M54" i="17"/>
  <c r="L54" i="17"/>
  <c r="N49" i="17"/>
  <c r="L49" i="17"/>
  <c r="L47" i="17"/>
  <c r="L46" i="17"/>
  <c r="N45" i="17"/>
  <c r="M45" i="17"/>
  <c r="M43" i="17" s="1"/>
  <c r="M41" i="17" s="1"/>
  <c r="P42" i="17"/>
  <c r="O42" i="17"/>
  <c r="N42" i="17"/>
  <c r="M42" i="17"/>
  <c r="L42" i="17"/>
  <c r="P36" i="17"/>
  <c r="O36" i="17"/>
  <c r="P35" i="17"/>
  <c r="O35" i="17"/>
  <c r="M34" i="17"/>
  <c r="P34" i="17" s="1"/>
  <c r="P33" i="17"/>
  <c r="M33" i="17"/>
  <c r="M32" i="17"/>
  <c r="P32" i="17" s="1"/>
  <c r="M31" i="17"/>
  <c r="P26" i="17"/>
  <c r="M26" i="17"/>
  <c r="O25" i="17"/>
  <c r="N25" i="17"/>
  <c r="M25" i="17"/>
  <c r="P25" i="17" s="1"/>
  <c r="L25" i="17"/>
  <c r="N24" i="17"/>
  <c r="M24" i="17"/>
  <c r="P24" i="17" s="1"/>
  <c r="N23" i="17"/>
  <c r="M23" i="17"/>
  <c r="P23" i="17" s="1"/>
  <c r="O21" i="17"/>
  <c r="N21" i="17"/>
  <c r="M21" i="17"/>
  <c r="P21" i="17" s="1"/>
  <c r="L21" i="17"/>
  <c r="L19" i="17" s="1"/>
  <c r="M19" i="17"/>
  <c r="P19" i="17" s="1"/>
  <c r="M16" i="17"/>
  <c r="P16" i="17" s="1"/>
  <c r="L15" i="17"/>
  <c r="O15" i="17" s="1"/>
  <c r="J635" i="16"/>
  <c r="I635" i="16"/>
  <c r="J634" i="16"/>
  <c r="I634" i="16"/>
  <c r="J633" i="16"/>
  <c r="I633" i="16"/>
  <c r="K633" i="16" s="1"/>
  <c r="J632" i="16"/>
  <c r="I632" i="16"/>
  <c r="K632" i="16" s="1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3" i="16"/>
  <c r="I563" i="16"/>
  <c r="J562" i="16"/>
  <c r="I562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O458" i="16" s="1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K369" i="16" s="1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N351" i="16"/>
  <c r="L351" i="16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L335" i="16"/>
  <c r="L334" i="16"/>
  <c r="N333" i="16"/>
  <c r="M333" i="16"/>
  <c r="M331" i="16" s="1"/>
  <c r="O332" i="16"/>
  <c r="N330" i="16"/>
  <c r="M330" i="16"/>
  <c r="P330" i="16" s="1"/>
  <c r="L330" i="16"/>
  <c r="O330" i="16" s="1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P314" i="16" s="1"/>
  <c r="O313" i="16"/>
  <c r="O311" i="16"/>
  <c r="N311" i="16"/>
  <c r="M311" i="16"/>
  <c r="L311" i="16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O293" i="16"/>
  <c r="P291" i="16"/>
  <c r="O291" i="16"/>
  <c r="N291" i="16"/>
  <c r="M291" i="16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O279" i="16" s="1"/>
  <c r="L277" i="16"/>
  <c r="L276" i="16"/>
  <c r="N275" i="16"/>
  <c r="M275" i="16"/>
  <c r="M273" i="16" s="1"/>
  <c r="O274" i="16"/>
  <c r="P272" i="16"/>
  <c r="N272" i="16"/>
  <c r="M272" i="16"/>
  <c r="L272" i="16"/>
  <c r="O272" i="16" s="1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M252" i="16" s="1"/>
  <c r="P252" i="16" s="1"/>
  <c r="O253" i="16"/>
  <c r="P251" i="16"/>
  <c r="N251" i="16"/>
  <c r="M251" i="16"/>
  <c r="L251" i="16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M222" i="16" s="1"/>
  <c r="O223" i="16"/>
  <c r="P221" i="16"/>
  <c r="N221" i="16"/>
  <c r="M221" i="16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J185" i="16"/>
  <c r="I185" i="16"/>
  <c r="J184" i="16"/>
  <c r="J183" i="16"/>
  <c r="J182" i="16"/>
  <c r="J181" i="16"/>
  <c r="J176" i="16"/>
  <c r="I176" i="16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M142" i="16" s="1"/>
  <c r="M140" i="16" s="1"/>
  <c r="O143" i="16"/>
  <c r="O141" i="16"/>
  <c r="N141" i="16"/>
  <c r="M141" i="16"/>
  <c r="P141" i="16" s="1"/>
  <c r="L141" i="16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P122" i="16" s="1"/>
  <c r="O121" i="16"/>
  <c r="N119" i="16"/>
  <c r="M119" i="16"/>
  <c r="L119" i="16"/>
  <c r="J117" i="16"/>
  <c r="I117" i="16"/>
  <c r="K117" i="16" s="1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L100" i="16"/>
  <c r="L99" i="16"/>
  <c r="N98" i="16"/>
  <c r="M98" i="16"/>
  <c r="P98" i="16" s="1"/>
  <c r="O97" i="16"/>
  <c r="N95" i="16"/>
  <c r="M95" i="16"/>
  <c r="P95" i="16" s="1"/>
  <c r="L95" i="16"/>
  <c r="O95" i="16" s="1"/>
  <c r="J93" i="16"/>
  <c r="I93" i="16"/>
  <c r="K93" i="16" s="1"/>
  <c r="J92" i="16"/>
  <c r="I92" i="16"/>
  <c r="K92" i="16" s="1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O74" i="16" s="1"/>
  <c r="L72" i="16"/>
  <c r="L71" i="16"/>
  <c r="N70" i="16"/>
  <c r="M70" i="16"/>
  <c r="O69" i="16"/>
  <c r="P67" i="16"/>
  <c r="N67" i="16"/>
  <c r="M67" i="16"/>
  <c r="L67" i="16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M55" i="16" s="1"/>
  <c r="N54" i="16"/>
  <c r="M54" i="16"/>
  <c r="P54" i="16" s="1"/>
  <c r="L54" i="16"/>
  <c r="O54" i="16" s="1"/>
  <c r="N49" i="16"/>
  <c r="L49" i="16"/>
  <c r="L47" i="16"/>
  <c r="L46" i="16"/>
  <c r="N45" i="16"/>
  <c r="M45" i="16"/>
  <c r="N42" i="16"/>
  <c r="M42" i="16"/>
  <c r="P42" i="16" s="1"/>
  <c r="L42" i="16"/>
  <c r="O42" i="16" s="1"/>
  <c r="P36" i="16"/>
  <c r="O36" i="16"/>
  <c r="P35" i="16"/>
  <c r="O35" i="16"/>
  <c r="M34" i="16"/>
  <c r="P34" i="16" s="1"/>
  <c r="M33" i="16"/>
  <c r="P33" i="16" s="1"/>
  <c r="M32" i="16"/>
  <c r="P31" i="16"/>
  <c r="M31" i="16"/>
  <c r="P29" i="16"/>
  <c r="M29" i="16"/>
  <c r="M26" i="16"/>
  <c r="N25" i="16"/>
  <c r="M25" i="16"/>
  <c r="P25" i="16" s="1"/>
  <c r="L25" i="16"/>
  <c r="O25" i="16" s="1"/>
  <c r="P24" i="16"/>
  <c r="N24" i="16"/>
  <c r="M24" i="16"/>
  <c r="P23" i="16"/>
  <c r="N23" i="16"/>
  <c r="M23" i="16"/>
  <c r="O21" i="16"/>
  <c r="N21" i="16"/>
  <c r="M21" i="16"/>
  <c r="P21" i="16" s="1"/>
  <c r="L21" i="16"/>
  <c r="M19" i="16"/>
  <c r="L19" i="16"/>
  <c r="P15" i="16"/>
  <c r="O15" i="16"/>
  <c r="N15" i="16"/>
  <c r="M15" i="16"/>
  <c r="L15" i="16"/>
  <c r="M14" i="16"/>
  <c r="P14" i="16" s="1"/>
  <c r="M13" i="16"/>
  <c r="P13" i="16" s="1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K619" i="15" s="1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J594" i="15"/>
  <c r="I594" i="15"/>
  <c r="K594" i="15" s="1"/>
  <c r="J593" i="15"/>
  <c r="I593" i="15"/>
  <c r="J592" i="15"/>
  <c r="I592" i="15"/>
  <c r="K592" i="15" s="1"/>
  <c r="J591" i="15"/>
  <c r="I591" i="15"/>
  <c r="J590" i="15"/>
  <c r="I590" i="15"/>
  <c r="K590" i="15" s="1"/>
  <c r="J589" i="15"/>
  <c r="I589" i="15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3" i="15"/>
  <c r="I563" i="15"/>
  <c r="J562" i="15"/>
  <c r="I562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O337" i="15" s="1"/>
  <c r="L335" i="15"/>
  <c r="L334" i="15"/>
  <c r="N333" i="15"/>
  <c r="M333" i="15"/>
  <c r="O332" i="15"/>
  <c r="N330" i="15"/>
  <c r="M330" i="15"/>
  <c r="L330" i="15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M312" i="15" s="1"/>
  <c r="O313" i="15"/>
  <c r="P311" i="15"/>
  <c r="O311" i="15"/>
  <c r="N311" i="15"/>
  <c r="M311" i="15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M292" i="15" s="1"/>
  <c r="O293" i="15"/>
  <c r="O291" i="15"/>
  <c r="N291" i="15"/>
  <c r="M291" i="15"/>
  <c r="P291" i="15" s="1"/>
  <c r="L291" i="15"/>
  <c r="J289" i="15"/>
  <c r="I289" i="15"/>
  <c r="K289" i="15" s="1"/>
  <c r="J287" i="15"/>
  <c r="J286" i="15"/>
  <c r="J285" i="15"/>
  <c r="I285" i="15"/>
  <c r="K285" i="15" s="1"/>
  <c r="J284" i="15"/>
  <c r="J283" i="15"/>
  <c r="J282" i="15"/>
  <c r="J281" i="15"/>
  <c r="N279" i="15"/>
  <c r="L279" i="15"/>
  <c r="O279" i="15" s="1"/>
  <c r="L277" i="15"/>
  <c r="L276" i="15"/>
  <c r="N275" i="15"/>
  <c r="M275" i="15"/>
  <c r="M273" i="15" s="1"/>
  <c r="P273" i="15" s="1"/>
  <c r="O274" i="15"/>
  <c r="P272" i="15"/>
  <c r="N272" i="15"/>
  <c r="M272" i="15"/>
  <c r="L272" i="15"/>
  <c r="J270" i="15"/>
  <c r="I270" i="15"/>
  <c r="K270" i="15" s="1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O253" i="15"/>
  <c r="P251" i="15"/>
  <c r="O251" i="15"/>
  <c r="N251" i="15"/>
  <c r="M251" i="15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O223" i="15"/>
  <c r="O221" i="15"/>
  <c r="N221" i="15"/>
  <c r="M221" i="15"/>
  <c r="L221" i="15"/>
  <c r="J219" i="15"/>
  <c r="I219" i="15"/>
  <c r="J218" i="15"/>
  <c r="J217" i="15"/>
  <c r="J216" i="15"/>
  <c r="I216" i="15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O143" i="15"/>
  <c r="N141" i="15"/>
  <c r="M141" i="15"/>
  <c r="L141" i="15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P122" i="15" s="1"/>
  <c r="O121" i="15"/>
  <c r="N119" i="15"/>
  <c r="M119" i="15"/>
  <c r="P119" i="15" s="1"/>
  <c r="L119" i="15"/>
  <c r="O119" i="15" s="1"/>
  <c r="J117" i="15"/>
  <c r="I117" i="15"/>
  <c r="K117" i="15" s="1"/>
  <c r="J115" i="15"/>
  <c r="J114" i="15"/>
  <c r="J113" i="15"/>
  <c r="I113" i="15"/>
  <c r="J112" i="15"/>
  <c r="I112" i="15"/>
  <c r="J111" i="15"/>
  <c r="I111" i="15"/>
  <c r="J110" i="15"/>
  <c r="I110" i="15"/>
  <c r="J109" i="15"/>
  <c r="I109" i="15"/>
  <c r="J108" i="15"/>
  <c r="I108" i="15"/>
  <c r="J107" i="15"/>
  <c r="J106" i="15"/>
  <c r="J105" i="15"/>
  <c r="J104" i="15"/>
  <c r="N102" i="15"/>
  <c r="L102" i="15"/>
  <c r="L100" i="15"/>
  <c r="L99" i="15"/>
  <c r="N98" i="15"/>
  <c r="M98" i="15"/>
  <c r="M96" i="15" s="1"/>
  <c r="O97" i="15"/>
  <c r="N95" i="15"/>
  <c r="M95" i="15"/>
  <c r="L95" i="15"/>
  <c r="O95" i="15" s="1"/>
  <c r="J93" i="15"/>
  <c r="I93" i="15"/>
  <c r="J92" i="15"/>
  <c r="I92" i="15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J84" i="15"/>
  <c r="I84" i="15"/>
  <c r="J83" i="15"/>
  <c r="I83" i="15"/>
  <c r="K83" i="15" s="1"/>
  <c r="J82" i="15"/>
  <c r="I82" i="15"/>
  <c r="K82" i="15" s="1"/>
  <c r="J81" i="15"/>
  <c r="I81" i="15"/>
  <c r="J80" i="15"/>
  <c r="I80" i="15"/>
  <c r="J79" i="15"/>
  <c r="J78" i="15"/>
  <c r="J77" i="15"/>
  <c r="J76" i="15"/>
  <c r="N74" i="15"/>
  <c r="L74" i="15"/>
  <c r="O74" i="15" s="1"/>
  <c r="L72" i="15"/>
  <c r="L71" i="15"/>
  <c r="N70" i="15"/>
  <c r="M70" i="15"/>
  <c r="O69" i="15"/>
  <c r="P67" i="15"/>
  <c r="O67" i="15"/>
  <c r="N67" i="15"/>
  <c r="M67" i="15"/>
  <c r="L67" i="15"/>
  <c r="J65" i="15"/>
  <c r="I65" i="15"/>
  <c r="J64" i="15"/>
  <c r="I64" i="15"/>
  <c r="N61" i="15"/>
  <c r="L61" i="15"/>
  <c r="O61" i="15" s="1"/>
  <c r="L59" i="15"/>
  <c r="L58" i="15"/>
  <c r="N57" i="15"/>
  <c r="M57" i="15"/>
  <c r="M55" i="15" s="1"/>
  <c r="N54" i="15"/>
  <c r="M54" i="15"/>
  <c r="L54" i="15"/>
  <c r="O54" i="15" s="1"/>
  <c r="N49" i="15"/>
  <c r="L49" i="15"/>
  <c r="L47" i="15"/>
  <c r="L46" i="15"/>
  <c r="N45" i="15"/>
  <c r="M45" i="15"/>
  <c r="N42" i="15"/>
  <c r="M42" i="15"/>
  <c r="P42" i="15" s="1"/>
  <c r="L42" i="15"/>
  <c r="P36" i="15"/>
  <c r="O36" i="15"/>
  <c r="P35" i="15"/>
  <c r="O35" i="15"/>
  <c r="M34" i="15"/>
  <c r="P34" i="15" s="1"/>
  <c r="M33" i="15"/>
  <c r="M13" i="15" s="1"/>
  <c r="P13" i="15" s="1"/>
  <c r="P32" i="15"/>
  <c r="M32" i="15"/>
  <c r="M30" i="15" s="1"/>
  <c r="P31" i="15"/>
  <c r="M31" i="15"/>
  <c r="M29" i="15"/>
  <c r="P29" i="15" s="1"/>
  <c r="M26" i="15"/>
  <c r="P26" i="15" s="1"/>
  <c r="N25" i="15"/>
  <c r="M25" i="15"/>
  <c r="M19" i="15" s="1"/>
  <c r="L25" i="15"/>
  <c r="O25" i="15" s="1"/>
  <c r="P24" i="15"/>
  <c r="N24" i="15"/>
  <c r="M24" i="15"/>
  <c r="P23" i="15"/>
  <c r="N23" i="15"/>
  <c r="M23" i="15"/>
  <c r="N21" i="15"/>
  <c r="M21" i="15"/>
  <c r="P21" i="15" s="1"/>
  <c r="L21" i="15"/>
  <c r="O21" i="15" s="1"/>
  <c r="P19" i="15"/>
  <c r="N15" i="15"/>
  <c r="M14" i="15"/>
  <c r="P14" i="15" s="1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4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3" i="14"/>
  <c r="I563" i="14"/>
  <c r="J562" i="14"/>
  <c r="I562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K371" i="14" s="1"/>
  <c r="J370" i="14"/>
  <c r="I370" i="14"/>
  <c r="J369" i="14"/>
  <c r="I369" i="14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O353" i="14" s="1"/>
  <c r="N352" i="14"/>
  <c r="L352" i="14"/>
  <c r="N351" i="14"/>
  <c r="L351" i="14"/>
  <c r="O351" i="14" s="1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L335" i="14"/>
  <c r="L334" i="14"/>
  <c r="N333" i="14"/>
  <c r="M333" i="14"/>
  <c r="O332" i="14"/>
  <c r="P330" i="14"/>
  <c r="N330" i="14"/>
  <c r="M330" i="14"/>
  <c r="L330" i="14"/>
  <c r="O330" i="14" s="1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L316" i="14"/>
  <c r="L315" i="14"/>
  <c r="N314" i="14"/>
  <c r="M314" i="14"/>
  <c r="P314" i="14" s="1"/>
  <c r="O313" i="14"/>
  <c r="N311" i="14"/>
  <c r="M311" i="14"/>
  <c r="P311" i="14" s="1"/>
  <c r="L311" i="14"/>
  <c r="O311" i="14" s="1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M292" i="14" s="1"/>
  <c r="O293" i="14"/>
  <c r="N291" i="14"/>
  <c r="M291" i="14"/>
  <c r="P291" i="14" s="1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M273" i="14" s="1"/>
  <c r="O274" i="14"/>
  <c r="O272" i="14"/>
  <c r="N272" i="14"/>
  <c r="M272" i="14"/>
  <c r="L272" i="14"/>
  <c r="J270" i="14"/>
  <c r="I270" i="14"/>
  <c r="J269" i="14"/>
  <c r="J268" i="14"/>
  <c r="J267" i="14"/>
  <c r="I267" i="14"/>
  <c r="J266" i="14"/>
  <c r="I266" i="14"/>
  <c r="J265" i="14"/>
  <c r="I265" i="14"/>
  <c r="J264" i="14"/>
  <c r="I264" i="14"/>
  <c r="J263" i="14"/>
  <c r="J262" i="14"/>
  <c r="J261" i="14"/>
  <c r="J260" i="14"/>
  <c r="N258" i="14"/>
  <c r="L258" i="14"/>
  <c r="O258" i="14" s="1"/>
  <c r="L256" i="14"/>
  <c r="L255" i="14"/>
  <c r="N254" i="14"/>
  <c r="M254" i="14"/>
  <c r="M252" i="14" s="1"/>
  <c r="O253" i="14"/>
  <c r="N251" i="14"/>
  <c r="M251" i="14"/>
  <c r="L251" i="14"/>
  <c r="J249" i="14"/>
  <c r="I249" i="14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N221" i="14"/>
  <c r="M221" i="14"/>
  <c r="P221" i="14" s="1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J185" i="14"/>
  <c r="I185" i="14"/>
  <c r="J184" i="14"/>
  <c r="J183" i="14"/>
  <c r="J182" i="14"/>
  <c r="J181" i="14"/>
  <c r="J176" i="14"/>
  <c r="I176" i="14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O143" i="14"/>
  <c r="P141" i="14"/>
  <c r="N141" i="14"/>
  <c r="M141" i="14"/>
  <c r="L141" i="14"/>
  <c r="O141" i="14" s="1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P119" i="14"/>
  <c r="N119" i="14"/>
  <c r="M119" i="14"/>
  <c r="L119" i="14"/>
  <c r="O119" i="14" s="1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M96" i="14" s="1"/>
  <c r="P96" i="14" s="1"/>
  <c r="O97" i="14"/>
  <c r="P95" i="14"/>
  <c r="O95" i="14"/>
  <c r="N95" i="14"/>
  <c r="M95" i="14"/>
  <c r="L95" i="14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J84" i="14"/>
  <c r="I84" i="14"/>
  <c r="J83" i="14"/>
  <c r="I83" i="14"/>
  <c r="K83" i="14" s="1"/>
  <c r="J82" i="14"/>
  <c r="I82" i="14"/>
  <c r="K82" i="14" s="1"/>
  <c r="J81" i="14"/>
  <c r="I81" i="14"/>
  <c r="J80" i="14"/>
  <c r="I80" i="14"/>
  <c r="J79" i="14"/>
  <c r="J78" i="14"/>
  <c r="J77" i="14"/>
  <c r="J76" i="14"/>
  <c r="N74" i="14"/>
  <c r="L74" i="14"/>
  <c r="L72" i="14"/>
  <c r="L71" i="14"/>
  <c r="N70" i="14"/>
  <c r="M70" i="14"/>
  <c r="O69" i="14"/>
  <c r="O67" i="14"/>
  <c r="N67" i="14"/>
  <c r="M67" i="14"/>
  <c r="L67" i="14"/>
  <c r="J65" i="14"/>
  <c r="I65" i="14"/>
  <c r="J64" i="14"/>
  <c r="I64" i="14"/>
  <c r="N61" i="14"/>
  <c r="L61" i="14"/>
  <c r="O61" i="14" s="1"/>
  <c r="L59" i="14"/>
  <c r="L58" i="14"/>
  <c r="N57" i="14"/>
  <c r="M57" i="14"/>
  <c r="N54" i="14"/>
  <c r="M54" i="14"/>
  <c r="P54" i="14" s="1"/>
  <c r="L54" i="14"/>
  <c r="O54" i="14" s="1"/>
  <c r="N49" i="14"/>
  <c r="L49" i="14"/>
  <c r="L47" i="14"/>
  <c r="L46" i="14"/>
  <c r="N45" i="14"/>
  <c r="M45" i="14"/>
  <c r="N42" i="14"/>
  <c r="M42" i="14"/>
  <c r="P42" i="14" s="1"/>
  <c r="L42" i="14"/>
  <c r="O42" i="14" s="1"/>
  <c r="P36" i="14"/>
  <c r="O36" i="14"/>
  <c r="P35" i="14"/>
  <c r="O35" i="14"/>
  <c r="M34" i="14"/>
  <c r="M14" i="14" s="1"/>
  <c r="P14" i="14" s="1"/>
  <c r="M33" i="14"/>
  <c r="P33" i="14" s="1"/>
  <c r="M32" i="14"/>
  <c r="P31" i="14"/>
  <c r="M31" i="14"/>
  <c r="P29" i="14"/>
  <c r="M29" i="14"/>
  <c r="P26" i="14"/>
  <c r="M26" i="14"/>
  <c r="N25" i="14"/>
  <c r="M25" i="14"/>
  <c r="P25" i="14" s="1"/>
  <c r="L25" i="14"/>
  <c r="O25" i="14" s="1"/>
  <c r="P24" i="14"/>
  <c r="N24" i="14"/>
  <c r="M24" i="14"/>
  <c r="N23" i="14"/>
  <c r="M23" i="14"/>
  <c r="P23" i="14" s="1"/>
  <c r="O21" i="14"/>
  <c r="N21" i="14"/>
  <c r="M21" i="14"/>
  <c r="P21" i="14" s="1"/>
  <c r="L21" i="14"/>
  <c r="L19" i="14" s="1"/>
  <c r="N19" i="14"/>
  <c r="M19" i="14"/>
  <c r="M16" i="14"/>
  <c r="P16" i="14" s="1"/>
  <c r="N15" i="14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3" i="13"/>
  <c r="I563" i="13"/>
  <c r="J562" i="13"/>
  <c r="I562" i="13"/>
  <c r="J561" i="13"/>
  <c r="I561" i="13"/>
  <c r="K561" i="13" s="1"/>
  <c r="J560" i="13"/>
  <c r="I560" i="13"/>
  <c r="N559" i="13"/>
  <c r="N558" i="13"/>
  <c r="N557" i="13"/>
  <c r="N556" i="13"/>
  <c r="N555" i="13"/>
  <c r="L555" i="13"/>
  <c r="N554" i="13"/>
  <c r="L554" i="13"/>
  <c r="O554" i="13" s="1"/>
  <c r="N553" i="13"/>
  <c r="L553" i="13"/>
  <c r="N552" i="13"/>
  <c r="L552" i="13"/>
  <c r="O552" i="13" s="1"/>
  <c r="N551" i="13"/>
  <c r="L551" i="13"/>
  <c r="J551" i="13"/>
  <c r="I551" i="13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K499" i="13" s="1"/>
  <c r="J498" i="13"/>
  <c r="I498" i="13"/>
  <c r="K498" i="13" s="1"/>
  <c r="J497" i="13"/>
  <c r="I497" i="13"/>
  <c r="K497" i="13" s="1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J419" i="13"/>
  <c r="I419" i="13"/>
  <c r="J418" i="13"/>
  <c r="I418" i="13"/>
  <c r="J417" i="13"/>
  <c r="I417" i="13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K397" i="13" s="1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O337" i="13" s="1"/>
  <c r="L335" i="13"/>
  <c r="L334" i="13"/>
  <c r="N333" i="13"/>
  <c r="M333" i="13"/>
  <c r="M331" i="13" s="1"/>
  <c r="O332" i="13"/>
  <c r="O330" i="13"/>
  <c r="N330" i="13"/>
  <c r="M330" i="13"/>
  <c r="L330" i="13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N312" i="13" s="1"/>
  <c r="N310" i="13" s="1"/>
  <c r="M314" i="13"/>
  <c r="P314" i="13" s="1"/>
  <c r="O313" i="13"/>
  <c r="O311" i="13"/>
  <c r="N311" i="13"/>
  <c r="M311" i="13"/>
  <c r="P311" i="13" s="1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P294" i="13" s="1"/>
  <c r="O293" i="13"/>
  <c r="N291" i="13"/>
  <c r="M291" i="13"/>
  <c r="P291" i="13" s="1"/>
  <c r="L291" i="13"/>
  <c r="O291" i="13" s="1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O274" i="13"/>
  <c r="N272" i="13"/>
  <c r="M272" i="13"/>
  <c r="L272" i="13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M252" i="13" s="1"/>
  <c r="M250" i="13" s="1"/>
  <c r="P250" i="13" s="1"/>
  <c r="O253" i="13"/>
  <c r="N251" i="13"/>
  <c r="M251" i="13"/>
  <c r="P251" i="13" s="1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O223" i="13"/>
  <c r="P221" i="13"/>
  <c r="N221" i="13"/>
  <c r="M221" i="13"/>
  <c r="L221" i="13"/>
  <c r="O221" i="13" s="1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O143" i="13"/>
  <c r="O141" i="13"/>
  <c r="N141" i="13"/>
  <c r="M141" i="13"/>
  <c r="L141" i="13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O126" i="13" s="1"/>
  <c r="L124" i="13"/>
  <c r="L123" i="13"/>
  <c r="N122" i="13"/>
  <c r="M122" i="13"/>
  <c r="O121" i="13"/>
  <c r="P119" i="13"/>
  <c r="N119" i="13"/>
  <c r="M119" i="13"/>
  <c r="L119" i="13"/>
  <c r="O119" i="13" s="1"/>
  <c r="J117" i="13"/>
  <c r="I117" i="13"/>
  <c r="K117" i="13" s="1"/>
  <c r="J115" i="13"/>
  <c r="J114" i="13"/>
  <c r="J113" i="13"/>
  <c r="I113" i="13"/>
  <c r="J112" i="13"/>
  <c r="I112" i="13"/>
  <c r="J111" i="13"/>
  <c r="I111" i="13"/>
  <c r="J110" i="13"/>
  <c r="I110" i="13"/>
  <c r="J109" i="13"/>
  <c r="I109" i="13"/>
  <c r="J108" i="13"/>
  <c r="I108" i="13"/>
  <c r="J107" i="13"/>
  <c r="J106" i="13"/>
  <c r="J105" i="13"/>
  <c r="J104" i="13"/>
  <c r="N102" i="13"/>
  <c r="L102" i="13"/>
  <c r="L100" i="13"/>
  <c r="L99" i="13"/>
  <c r="N98" i="13"/>
  <c r="M98" i="13"/>
  <c r="M96" i="13" s="1"/>
  <c r="O97" i="13"/>
  <c r="O95" i="13"/>
  <c r="N95" i="13"/>
  <c r="M95" i="13"/>
  <c r="L95" i="13"/>
  <c r="J93" i="13"/>
  <c r="I93" i="13"/>
  <c r="J92" i="13"/>
  <c r="I92" i="13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O69" i="13"/>
  <c r="P67" i="13"/>
  <c r="N67" i="13"/>
  <c r="M67" i="13"/>
  <c r="L67" i="13"/>
  <c r="O67" i="13" s="1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O54" i="13"/>
  <c r="N54" i="13"/>
  <c r="M54" i="13"/>
  <c r="L54" i="13"/>
  <c r="N49" i="13"/>
  <c r="L49" i="13"/>
  <c r="L47" i="13"/>
  <c r="L46" i="13"/>
  <c r="N45" i="13"/>
  <c r="M45" i="13"/>
  <c r="M43" i="13" s="1"/>
  <c r="P42" i="13"/>
  <c r="N42" i="13"/>
  <c r="M42" i="13"/>
  <c r="L42" i="13"/>
  <c r="P36" i="13"/>
  <c r="O36" i="13"/>
  <c r="P35" i="13"/>
  <c r="O35" i="13"/>
  <c r="M34" i="13"/>
  <c r="P34" i="13" s="1"/>
  <c r="P33" i="13"/>
  <c r="M33" i="13"/>
  <c r="M32" i="13"/>
  <c r="P32" i="13" s="1"/>
  <c r="M31" i="13"/>
  <c r="P31" i="13" s="1"/>
  <c r="M30" i="13"/>
  <c r="P30" i="13" s="1"/>
  <c r="P26" i="13"/>
  <c r="M26" i="13"/>
  <c r="N25" i="13"/>
  <c r="N19" i="13" s="1"/>
  <c r="M25" i="13"/>
  <c r="P25" i="13" s="1"/>
  <c r="L25" i="13"/>
  <c r="O25" i="13" s="1"/>
  <c r="P24" i="13"/>
  <c r="N24" i="13"/>
  <c r="M24" i="13"/>
  <c r="N23" i="13"/>
  <c r="M23" i="13"/>
  <c r="P23" i="13" s="1"/>
  <c r="N21" i="13"/>
  <c r="M21" i="13"/>
  <c r="P21" i="13" s="1"/>
  <c r="L21" i="13"/>
  <c r="O21" i="13" s="1"/>
  <c r="M16" i="13"/>
  <c r="P16" i="13" s="1"/>
  <c r="L15" i="13"/>
  <c r="O15" i="13" s="1"/>
  <c r="M14" i="13"/>
  <c r="P14" i="13" s="1"/>
  <c r="P13" i="13"/>
  <c r="M13" i="13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K594" i="12" s="1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O583" i="12" s="1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3" i="12"/>
  <c r="I563" i="12"/>
  <c r="J562" i="12"/>
  <c r="I562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O456" i="12" s="1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L335" i="12"/>
  <c r="L334" i="12"/>
  <c r="N333" i="12"/>
  <c r="M333" i="12"/>
  <c r="M331" i="12" s="1"/>
  <c r="M329" i="12" s="1"/>
  <c r="O332" i="12"/>
  <c r="O330" i="12"/>
  <c r="N330" i="12"/>
  <c r="M330" i="12"/>
  <c r="P330" i="12" s="1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O313" i="12"/>
  <c r="N311" i="12"/>
  <c r="M311" i="12"/>
  <c r="P311" i="12" s="1"/>
  <c r="L311" i="12"/>
  <c r="O311" i="12" s="1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M292" i="12" s="1"/>
  <c r="P292" i="12" s="1"/>
  <c r="O293" i="12"/>
  <c r="N291" i="12"/>
  <c r="M291" i="12"/>
  <c r="L291" i="12"/>
  <c r="O291" i="12" s="1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O274" i="12"/>
  <c r="P272" i="12"/>
  <c r="N272" i="12"/>
  <c r="M272" i="12"/>
  <c r="L272" i="12"/>
  <c r="O272" i="12" s="1"/>
  <c r="J270" i="12"/>
  <c r="I270" i="12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P254" i="12" s="1"/>
  <c r="O253" i="12"/>
  <c r="P251" i="12"/>
  <c r="O251" i="12"/>
  <c r="N251" i="12"/>
  <c r="M251" i="12"/>
  <c r="L251" i="12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P221" i="12"/>
  <c r="O221" i="12"/>
  <c r="N221" i="12"/>
  <c r="M221" i="12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M140" i="12" s="1"/>
  <c r="O143" i="12"/>
  <c r="P141" i="12"/>
  <c r="O141" i="12"/>
  <c r="N141" i="12"/>
  <c r="M141" i="12"/>
  <c r="L141" i="12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M120" i="12" s="1"/>
  <c r="O121" i="12"/>
  <c r="O119" i="12"/>
  <c r="N119" i="12"/>
  <c r="M119" i="12"/>
  <c r="P119" i="12" s="1"/>
  <c r="L119" i="12"/>
  <c r="J117" i="12"/>
  <c r="I117" i="12"/>
  <c r="K117" i="12" s="1"/>
  <c r="J115" i="12"/>
  <c r="J114" i="12"/>
  <c r="J113" i="12"/>
  <c r="I113" i="12"/>
  <c r="K113" i="12" s="1"/>
  <c r="J112" i="12"/>
  <c r="I112" i="12"/>
  <c r="K112" i="12" s="1"/>
  <c r="J111" i="12"/>
  <c r="I111" i="12"/>
  <c r="K111" i="12" s="1"/>
  <c r="J110" i="12"/>
  <c r="I110" i="12"/>
  <c r="K110" i="12" s="1"/>
  <c r="J109" i="12"/>
  <c r="I109" i="12"/>
  <c r="K109" i="12" s="1"/>
  <c r="J108" i="12"/>
  <c r="I108" i="12"/>
  <c r="K108" i="12" s="1"/>
  <c r="J107" i="12"/>
  <c r="J106" i="12"/>
  <c r="J105" i="12"/>
  <c r="J104" i="12"/>
  <c r="N102" i="12"/>
  <c r="L102" i="12"/>
  <c r="O102" i="12" s="1"/>
  <c r="L100" i="12"/>
  <c r="L99" i="12"/>
  <c r="N98" i="12"/>
  <c r="M98" i="12"/>
  <c r="M96" i="12" s="1"/>
  <c r="P96" i="12" s="1"/>
  <c r="O97" i="12"/>
  <c r="N95" i="12"/>
  <c r="M95" i="12"/>
  <c r="P95" i="12" s="1"/>
  <c r="L95" i="12"/>
  <c r="O95" i="12" s="1"/>
  <c r="J93" i="12"/>
  <c r="I93" i="12"/>
  <c r="K93" i="12" s="1"/>
  <c r="J92" i="12"/>
  <c r="I92" i="12"/>
  <c r="K92" i="12" s="1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J84" i="12"/>
  <c r="I84" i="12"/>
  <c r="J83" i="12"/>
  <c r="I83" i="12"/>
  <c r="K83" i="12" s="1"/>
  <c r="J82" i="12"/>
  <c r="I82" i="12"/>
  <c r="K82" i="12" s="1"/>
  <c r="J81" i="12"/>
  <c r="I81" i="12"/>
  <c r="J80" i="12"/>
  <c r="I80" i="12"/>
  <c r="J79" i="12"/>
  <c r="J78" i="12"/>
  <c r="J77" i="12"/>
  <c r="J76" i="12"/>
  <c r="N74" i="12"/>
  <c r="L74" i="12"/>
  <c r="L72" i="12"/>
  <c r="L71" i="12"/>
  <c r="N70" i="12"/>
  <c r="M70" i="12"/>
  <c r="O69" i="12"/>
  <c r="N67" i="12"/>
  <c r="M67" i="12"/>
  <c r="L67" i="12"/>
  <c r="J65" i="12"/>
  <c r="I65" i="12"/>
  <c r="J64" i="12"/>
  <c r="I64" i="12"/>
  <c r="N61" i="12"/>
  <c r="L61" i="12"/>
  <c r="O61" i="12" s="1"/>
  <c r="L59" i="12"/>
  <c r="L58" i="12"/>
  <c r="N57" i="12"/>
  <c r="M57" i="12"/>
  <c r="N54" i="12"/>
  <c r="M54" i="12"/>
  <c r="P54" i="12" s="1"/>
  <c r="L54" i="12"/>
  <c r="O54" i="12" s="1"/>
  <c r="N49" i="12"/>
  <c r="L49" i="12"/>
  <c r="O49" i="12" s="1"/>
  <c r="L47" i="12"/>
  <c r="L46" i="12"/>
  <c r="N45" i="12"/>
  <c r="M45" i="12"/>
  <c r="M43" i="12" s="1"/>
  <c r="N42" i="12"/>
  <c r="M42" i="12"/>
  <c r="P42" i="12" s="1"/>
  <c r="L42" i="12"/>
  <c r="O42" i="12" s="1"/>
  <c r="P36" i="12"/>
  <c r="O36" i="12"/>
  <c r="P35" i="12"/>
  <c r="O35" i="12"/>
  <c r="P34" i="12"/>
  <c r="M34" i="12"/>
  <c r="M33" i="12"/>
  <c r="P33" i="12" s="1"/>
  <c r="M32" i="12"/>
  <c r="P31" i="12"/>
  <c r="M31" i="12"/>
  <c r="P29" i="12"/>
  <c r="M29" i="12"/>
  <c r="M26" i="12"/>
  <c r="P26" i="12" s="1"/>
  <c r="N25" i="12"/>
  <c r="M25" i="12"/>
  <c r="P25" i="12" s="1"/>
  <c r="L25" i="12"/>
  <c r="O25" i="12" s="1"/>
  <c r="N24" i="12"/>
  <c r="M24" i="12"/>
  <c r="P24" i="12" s="1"/>
  <c r="P23" i="12"/>
  <c r="N23" i="12"/>
  <c r="M23" i="12"/>
  <c r="P21" i="12"/>
  <c r="O21" i="12"/>
  <c r="N21" i="12"/>
  <c r="M21" i="12"/>
  <c r="L21" i="12"/>
  <c r="N19" i="12"/>
  <c r="M19" i="12"/>
  <c r="L19" i="12"/>
  <c r="O19" i="12" s="1"/>
  <c r="N15" i="12"/>
  <c r="M13" i="12"/>
  <c r="P13" i="12" s="1"/>
  <c r="M11" i="12"/>
  <c r="P11" i="12" s="1"/>
  <c r="J635" i="11"/>
  <c r="I635" i="11"/>
  <c r="J634" i="11"/>
  <c r="I634" i="11"/>
  <c r="J633" i="11"/>
  <c r="I633" i="11"/>
  <c r="K633" i="11" s="1"/>
  <c r="J632" i="11"/>
  <c r="I632" i="11"/>
  <c r="K632" i="11" s="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3" i="11"/>
  <c r="I563" i="11"/>
  <c r="J562" i="11"/>
  <c r="I562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K474" i="11" s="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O457" i="11" s="1"/>
  <c r="N456" i="11"/>
  <c r="L456" i="11"/>
  <c r="O456" i="11" s="1"/>
  <c r="N455" i="11"/>
  <c r="L455" i="11"/>
  <c r="J455" i="11"/>
  <c r="I455" i="11"/>
  <c r="K455" i="11" s="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K431" i="11" s="1"/>
  <c r="J430" i="11"/>
  <c r="I430" i="11"/>
  <c r="J429" i="11"/>
  <c r="I429" i="11"/>
  <c r="J428" i="11"/>
  <c r="I428" i="11"/>
  <c r="K428" i="11" s="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K422" i="11" s="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K371" i="11" s="1"/>
  <c r="J370" i="11"/>
  <c r="I370" i="11"/>
  <c r="J369" i="11"/>
  <c r="I369" i="1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N352" i="11"/>
  <c r="L352" i="11"/>
  <c r="N351" i="11"/>
  <c r="L351" i="11"/>
  <c r="O351" i="11" s="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M331" i="11" s="1"/>
  <c r="O332" i="11"/>
  <c r="N330" i="11"/>
  <c r="M330" i="11"/>
  <c r="L330" i="11"/>
  <c r="O330" i="11" s="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O313" i="11"/>
  <c r="P311" i="11"/>
  <c r="O311" i="11"/>
  <c r="N311" i="11"/>
  <c r="M311" i="1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M292" i="11" s="1"/>
  <c r="P292" i="11" s="1"/>
  <c r="O293" i="11"/>
  <c r="N291" i="11"/>
  <c r="M291" i="11"/>
  <c r="P291" i="11" s="1"/>
  <c r="L291" i="11"/>
  <c r="O291" i="11" s="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M273" i="11" s="1"/>
  <c r="O274" i="11"/>
  <c r="P272" i="11"/>
  <c r="O272" i="11"/>
  <c r="N272" i="11"/>
  <c r="M272" i="11"/>
  <c r="L272" i="11"/>
  <c r="J270" i="11"/>
  <c r="I270" i="1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N258" i="11"/>
  <c r="L258" i="11"/>
  <c r="O258" i="11" s="1"/>
  <c r="L256" i="11"/>
  <c r="L255" i="11"/>
  <c r="N254" i="11"/>
  <c r="M254" i="11"/>
  <c r="M252" i="11" s="1"/>
  <c r="M250" i="11" s="1"/>
  <c r="P250" i="11" s="1"/>
  <c r="O253" i="11"/>
  <c r="O251" i="11"/>
  <c r="N251" i="11"/>
  <c r="M251" i="11"/>
  <c r="P251" i="11" s="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M220" i="11" s="1"/>
  <c r="O223" i="11"/>
  <c r="N221" i="11"/>
  <c r="M221" i="11"/>
  <c r="P221" i="11" s="1"/>
  <c r="L221" i="11"/>
  <c r="O221" i="11" s="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1" i="11"/>
  <c r="J160" i="11"/>
  <c r="J159" i="11"/>
  <c r="J158" i="11"/>
  <c r="I158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M142" i="11" s="1"/>
  <c r="O143" i="11"/>
  <c r="N141" i="11"/>
  <c r="M141" i="11"/>
  <c r="L141" i="11"/>
  <c r="O141" i="11" s="1"/>
  <c r="J138" i="11"/>
  <c r="I138" i="11"/>
  <c r="K138" i="11" s="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O121" i="11"/>
  <c r="N119" i="11"/>
  <c r="M119" i="11"/>
  <c r="P119" i="11" s="1"/>
  <c r="L119" i="11"/>
  <c r="J117" i="11"/>
  <c r="I117" i="11"/>
  <c r="J114" i="11"/>
  <c r="J113" i="11"/>
  <c r="I113" i="11"/>
  <c r="J112" i="11"/>
  <c r="I112" i="11"/>
  <c r="J111" i="11"/>
  <c r="I111" i="11"/>
  <c r="J110" i="11"/>
  <c r="I110" i="11"/>
  <c r="J109" i="11"/>
  <c r="I109" i="11"/>
  <c r="J108" i="11"/>
  <c r="I108" i="11"/>
  <c r="J107" i="11"/>
  <c r="J106" i="11"/>
  <c r="J105" i="11"/>
  <c r="J104" i="11"/>
  <c r="N102" i="11"/>
  <c r="L102" i="11"/>
  <c r="L100" i="11"/>
  <c r="L99" i="11"/>
  <c r="N98" i="11"/>
  <c r="M98" i="11"/>
  <c r="M96" i="11" s="1"/>
  <c r="O97" i="11"/>
  <c r="P95" i="11"/>
  <c r="N95" i="11"/>
  <c r="M95" i="11"/>
  <c r="L95" i="11"/>
  <c r="O95" i="11" s="1"/>
  <c r="J93" i="11"/>
  <c r="I93" i="11"/>
  <c r="J92" i="11"/>
  <c r="I92" i="11"/>
  <c r="J90" i="11"/>
  <c r="J89" i="11"/>
  <c r="J88" i="11"/>
  <c r="I88" i="1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J82" i="11"/>
  <c r="I82" i="1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O69" i="11"/>
  <c r="P67" i="11"/>
  <c r="N67" i="11"/>
  <c r="M67" i="11"/>
  <c r="L67" i="11"/>
  <c r="O67" i="11" s="1"/>
  <c r="J65" i="11"/>
  <c r="I65" i="11"/>
  <c r="J64" i="11"/>
  <c r="I64" i="11"/>
  <c r="N61" i="11"/>
  <c r="L61" i="11"/>
  <c r="O61" i="11" s="1"/>
  <c r="L59" i="11"/>
  <c r="L58" i="11"/>
  <c r="N57" i="11"/>
  <c r="M57" i="11"/>
  <c r="N54" i="11"/>
  <c r="M54" i="11"/>
  <c r="P54" i="11" s="1"/>
  <c r="L54" i="11"/>
  <c r="N49" i="11"/>
  <c r="L49" i="11"/>
  <c r="O49" i="11" s="1"/>
  <c r="L47" i="11"/>
  <c r="L46" i="11"/>
  <c r="N45" i="11"/>
  <c r="M45" i="11"/>
  <c r="M43" i="11" s="1"/>
  <c r="N42" i="11"/>
  <c r="M42" i="11"/>
  <c r="L42" i="11"/>
  <c r="P36" i="11"/>
  <c r="O36" i="11"/>
  <c r="P35" i="11"/>
  <c r="O35" i="11"/>
  <c r="M34" i="11"/>
  <c r="P34" i="11" s="1"/>
  <c r="M33" i="11"/>
  <c r="P33" i="11" s="1"/>
  <c r="M32" i="11"/>
  <c r="P32" i="11" s="1"/>
  <c r="P31" i="11"/>
  <c r="M31" i="11"/>
  <c r="M29" i="11" s="1"/>
  <c r="P29" i="11" s="1"/>
  <c r="P30" i="11"/>
  <c r="M30" i="11"/>
  <c r="M28" i="11"/>
  <c r="P28" i="11" s="1"/>
  <c r="M26" i="11"/>
  <c r="P26" i="11" s="1"/>
  <c r="N25" i="11"/>
  <c r="N19" i="11" s="1"/>
  <c r="M25" i="11"/>
  <c r="P25" i="11" s="1"/>
  <c r="L25" i="11"/>
  <c r="O25" i="11" s="1"/>
  <c r="P24" i="11"/>
  <c r="N24" i="11"/>
  <c r="M24" i="11"/>
  <c r="N23" i="11"/>
  <c r="M23" i="11"/>
  <c r="P23" i="11" s="1"/>
  <c r="N21" i="11"/>
  <c r="M21" i="11"/>
  <c r="L21" i="11"/>
  <c r="O21" i="11" s="1"/>
  <c r="P16" i="11"/>
  <c r="M16" i="11"/>
  <c r="N15" i="11"/>
  <c r="M15" i="11"/>
  <c r="P15" i="11" s="1"/>
  <c r="M14" i="11"/>
  <c r="P14" i="11" s="1"/>
  <c r="P13" i="11"/>
  <c r="M13" i="11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4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N564" i="10"/>
  <c r="L564" i="10"/>
  <c r="J564" i="10"/>
  <c r="I564" i="10"/>
  <c r="J563" i="10"/>
  <c r="I563" i="10"/>
  <c r="J562" i="10"/>
  <c r="I562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M331" i="10" s="1"/>
  <c r="O332" i="10"/>
  <c r="P330" i="10"/>
  <c r="N330" i="10"/>
  <c r="M330" i="10"/>
  <c r="L330" i="10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N311" i="10"/>
  <c r="M311" i="10"/>
  <c r="P311" i="10" s="1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P294" i="10" s="1"/>
  <c r="O293" i="10"/>
  <c r="N291" i="10"/>
  <c r="M291" i="10"/>
  <c r="P291" i="10" s="1"/>
  <c r="L291" i="10"/>
  <c r="O291" i="10" s="1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M273" i="10" s="1"/>
  <c r="O274" i="10"/>
  <c r="O272" i="10"/>
  <c r="N272" i="10"/>
  <c r="M272" i="10"/>
  <c r="P272" i="10" s="1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N252" i="10" s="1"/>
  <c r="N250" i="10" s="1"/>
  <c r="M254" i="10"/>
  <c r="P254" i="10" s="1"/>
  <c r="O253" i="10"/>
  <c r="N251" i="10"/>
  <c r="M251" i="10"/>
  <c r="P251" i="10" s="1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M222" i="10" s="1"/>
  <c r="O223" i="10"/>
  <c r="N221" i="10"/>
  <c r="M221" i="10"/>
  <c r="L221" i="10"/>
  <c r="O221" i="10" s="1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J185" i="10"/>
  <c r="I185" i="10"/>
  <c r="J184" i="10"/>
  <c r="J183" i="10"/>
  <c r="J182" i="10"/>
  <c r="J181" i="10"/>
  <c r="J176" i="10"/>
  <c r="I176" i="10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M142" i="10" s="1"/>
  <c r="O143" i="10"/>
  <c r="P141" i="10"/>
  <c r="N141" i="10"/>
  <c r="M141" i="10"/>
  <c r="L141" i="10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O121" i="10"/>
  <c r="P119" i="10"/>
  <c r="O119" i="10"/>
  <c r="N119" i="10"/>
  <c r="M119" i="10"/>
  <c r="L119" i="10"/>
  <c r="J117" i="10"/>
  <c r="I117" i="10"/>
  <c r="K117" i="10" s="1"/>
  <c r="J115" i="10"/>
  <c r="J114" i="10"/>
  <c r="J113" i="10"/>
  <c r="I113" i="10"/>
  <c r="J112" i="10"/>
  <c r="I112" i="10"/>
  <c r="J111" i="10"/>
  <c r="I111" i="10"/>
  <c r="J110" i="10"/>
  <c r="I110" i="10"/>
  <c r="J109" i="10"/>
  <c r="I109" i="10"/>
  <c r="J108" i="10"/>
  <c r="I108" i="10"/>
  <c r="J107" i="10"/>
  <c r="J106" i="10"/>
  <c r="J105" i="10"/>
  <c r="J104" i="10"/>
  <c r="N102" i="10"/>
  <c r="L102" i="10"/>
  <c r="L100" i="10"/>
  <c r="L99" i="10"/>
  <c r="N98" i="10"/>
  <c r="M98" i="10"/>
  <c r="M96" i="10" s="1"/>
  <c r="O97" i="10"/>
  <c r="P95" i="10"/>
  <c r="N95" i="10"/>
  <c r="M95" i="10"/>
  <c r="L95" i="10"/>
  <c r="O95" i="10" s="1"/>
  <c r="J93" i="10"/>
  <c r="I93" i="10"/>
  <c r="J92" i="10"/>
  <c r="I92" i="10"/>
  <c r="J90" i="10"/>
  <c r="J89" i="10"/>
  <c r="J88" i="10"/>
  <c r="I88" i="10"/>
  <c r="K88" i="10" s="1"/>
  <c r="J87" i="10"/>
  <c r="I87" i="10"/>
  <c r="J86" i="10"/>
  <c r="I86" i="10"/>
  <c r="J85" i="10"/>
  <c r="I85" i="10"/>
  <c r="J84" i="10"/>
  <c r="I84" i="10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O74" i="10" s="1"/>
  <c r="L72" i="10"/>
  <c r="L71" i="10"/>
  <c r="N70" i="10"/>
  <c r="M70" i="10"/>
  <c r="M68" i="10" s="1"/>
  <c r="O69" i="10"/>
  <c r="N67" i="10"/>
  <c r="M67" i="10"/>
  <c r="L67" i="10"/>
  <c r="O67" i="10" s="1"/>
  <c r="J65" i="10"/>
  <c r="I65" i="10"/>
  <c r="J64" i="10"/>
  <c r="I64" i="10"/>
  <c r="N61" i="10"/>
  <c r="L61" i="10"/>
  <c r="L59" i="10"/>
  <c r="L58" i="10"/>
  <c r="N57" i="10"/>
  <c r="M57" i="10"/>
  <c r="P54" i="10"/>
  <c r="N54" i="10"/>
  <c r="M54" i="10"/>
  <c r="L54" i="10"/>
  <c r="O54" i="10" s="1"/>
  <c r="N49" i="10"/>
  <c r="L49" i="10"/>
  <c r="O49" i="10" s="1"/>
  <c r="L47" i="10"/>
  <c r="L46" i="10"/>
  <c r="N45" i="10"/>
  <c r="M45" i="10"/>
  <c r="M43" i="10" s="1"/>
  <c r="O42" i="10"/>
  <c r="N42" i="10"/>
  <c r="M42" i="10"/>
  <c r="P42" i="10" s="1"/>
  <c r="L42" i="10"/>
  <c r="P36" i="10"/>
  <c r="O36" i="10"/>
  <c r="P35" i="10"/>
  <c r="O35" i="10"/>
  <c r="P34" i="10"/>
  <c r="M34" i="10"/>
  <c r="M33" i="10"/>
  <c r="P33" i="10" s="1"/>
  <c r="P32" i="10"/>
  <c r="M32" i="10"/>
  <c r="M30" i="10" s="1"/>
  <c r="P30" i="10" s="1"/>
  <c r="M31" i="10"/>
  <c r="P31" i="10" s="1"/>
  <c r="M26" i="10"/>
  <c r="P26" i="10" s="1"/>
  <c r="N25" i="10"/>
  <c r="N15" i="10" s="1"/>
  <c r="M25" i="10"/>
  <c r="P25" i="10" s="1"/>
  <c r="L25" i="10"/>
  <c r="O25" i="10" s="1"/>
  <c r="N24" i="10"/>
  <c r="M24" i="10"/>
  <c r="P24" i="10" s="1"/>
  <c r="P23" i="10"/>
  <c r="N23" i="10"/>
  <c r="M23" i="10"/>
  <c r="P21" i="10"/>
  <c r="N21" i="10"/>
  <c r="M21" i="10"/>
  <c r="M19" i="10" s="1"/>
  <c r="L21" i="10"/>
  <c r="L19" i="10" s="1"/>
  <c r="P16" i="10"/>
  <c r="M16" i="10"/>
  <c r="M15" i="10"/>
  <c r="P15" i="10" s="1"/>
  <c r="M13" i="10"/>
  <c r="P13" i="10" s="1"/>
  <c r="M11" i="10"/>
  <c r="P11" i="10" s="1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K623" i="9" s="1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3" i="9"/>
  <c r="I563" i="9"/>
  <c r="J562" i="9"/>
  <c r="I562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K369" i="9" s="1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O337" i="9" s="1"/>
  <c r="L335" i="9"/>
  <c r="L334" i="9"/>
  <c r="N333" i="9"/>
  <c r="M333" i="9"/>
  <c r="M331" i="9" s="1"/>
  <c r="O332" i="9"/>
  <c r="O330" i="9"/>
  <c r="N330" i="9"/>
  <c r="M330" i="9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P314" i="9" s="1"/>
  <c r="O313" i="9"/>
  <c r="P311" i="9"/>
  <c r="O311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M292" i="9" s="1"/>
  <c r="P292" i="9" s="1"/>
  <c r="O293" i="9"/>
  <c r="P291" i="9"/>
  <c r="N291" i="9"/>
  <c r="M291" i="9"/>
  <c r="L291" i="9"/>
  <c r="O291" i="9" s="1"/>
  <c r="J289" i="9"/>
  <c r="I289" i="9"/>
  <c r="K289" i="9" s="1"/>
  <c r="J287" i="9"/>
  <c r="J286" i="9"/>
  <c r="J285" i="9"/>
  <c r="I285" i="9"/>
  <c r="J284" i="9"/>
  <c r="J283" i="9"/>
  <c r="J282" i="9"/>
  <c r="J281" i="9"/>
  <c r="N279" i="9"/>
  <c r="L279" i="9"/>
  <c r="O279" i="9" s="1"/>
  <c r="L277" i="9"/>
  <c r="L276" i="9"/>
  <c r="N275" i="9"/>
  <c r="M275" i="9"/>
  <c r="O274" i="9"/>
  <c r="P272" i="9"/>
  <c r="N272" i="9"/>
  <c r="M272" i="9"/>
  <c r="L272" i="9"/>
  <c r="J270" i="9"/>
  <c r="I270" i="9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M252" i="9" s="1"/>
  <c r="P252" i="9" s="1"/>
  <c r="O253" i="9"/>
  <c r="O251" i="9"/>
  <c r="N251" i="9"/>
  <c r="M251" i="9"/>
  <c r="L251" i="9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M222" i="9" s="1"/>
  <c r="O223" i="9"/>
  <c r="P221" i="9"/>
  <c r="N221" i="9"/>
  <c r="M221" i="9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O143" i="9"/>
  <c r="P141" i="9"/>
  <c r="O141" i="9"/>
  <c r="N141" i="9"/>
  <c r="M141" i="9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O121" i="9"/>
  <c r="N119" i="9"/>
  <c r="M119" i="9"/>
  <c r="P119" i="9" s="1"/>
  <c r="L119" i="9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L100" i="9"/>
  <c r="L99" i="9"/>
  <c r="N98" i="9"/>
  <c r="M98" i="9"/>
  <c r="M96" i="9" s="1"/>
  <c r="O97" i="9"/>
  <c r="N95" i="9"/>
  <c r="M95" i="9"/>
  <c r="L95" i="9"/>
  <c r="O95" i="9" s="1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J84" i="9"/>
  <c r="I84" i="9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L72" i="9"/>
  <c r="L71" i="9"/>
  <c r="N70" i="9"/>
  <c r="M70" i="9"/>
  <c r="O69" i="9"/>
  <c r="P67" i="9"/>
  <c r="N67" i="9"/>
  <c r="M67" i="9"/>
  <c r="L67" i="9"/>
  <c r="O67" i="9" s="1"/>
  <c r="J65" i="9"/>
  <c r="I65" i="9"/>
  <c r="J64" i="9"/>
  <c r="I64" i="9"/>
  <c r="N61" i="9"/>
  <c r="L61" i="9"/>
  <c r="O61" i="9" s="1"/>
  <c r="L59" i="9"/>
  <c r="L58" i="9"/>
  <c r="N57" i="9"/>
  <c r="M57" i="9"/>
  <c r="M55" i="9" s="1"/>
  <c r="N54" i="9"/>
  <c r="M54" i="9"/>
  <c r="L54" i="9"/>
  <c r="O54" i="9" s="1"/>
  <c r="N49" i="9"/>
  <c r="L49" i="9"/>
  <c r="O49" i="9" s="1"/>
  <c r="L47" i="9"/>
  <c r="L46" i="9"/>
  <c r="N45" i="9"/>
  <c r="M45" i="9"/>
  <c r="M43" i="9" s="1"/>
  <c r="O42" i="9"/>
  <c r="N42" i="9"/>
  <c r="M42" i="9"/>
  <c r="P42" i="9" s="1"/>
  <c r="L42" i="9"/>
  <c r="P36" i="9"/>
  <c r="O36" i="9"/>
  <c r="P35" i="9"/>
  <c r="O35" i="9"/>
  <c r="M34" i="9"/>
  <c r="P34" i="9" s="1"/>
  <c r="M33" i="9"/>
  <c r="P33" i="9" s="1"/>
  <c r="M32" i="9"/>
  <c r="P32" i="9" s="1"/>
  <c r="P31" i="9"/>
  <c r="M31" i="9"/>
  <c r="M29" i="9" s="1"/>
  <c r="M30" i="9"/>
  <c r="M28" i="9" s="1"/>
  <c r="P28" i="9" s="1"/>
  <c r="P29" i="9"/>
  <c r="M26" i="9"/>
  <c r="P26" i="9" s="1"/>
  <c r="N25" i="9"/>
  <c r="N15" i="9" s="1"/>
  <c r="M25" i="9"/>
  <c r="P25" i="9" s="1"/>
  <c r="L25" i="9"/>
  <c r="O25" i="9" s="1"/>
  <c r="P24" i="9"/>
  <c r="N24" i="9"/>
  <c r="M24" i="9"/>
  <c r="N23" i="9"/>
  <c r="M23" i="9"/>
  <c r="P23" i="9" s="1"/>
  <c r="P21" i="9"/>
  <c r="O21" i="9"/>
  <c r="N21" i="9"/>
  <c r="M21" i="9"/>
  <c r="L21" i="9"/>
  <c r="L19" i="9" s="1"/>
  <c r="L15" i="9"/>
  <c r="O15" i="9" s="1"/>
  <c r="P14" i="9"/>
  <c r="M14" i="9"/>
  <c r="M11" i="9"/>
  <c r="P11" i="9" s="1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3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3" i="8"/>
  <c r="I563" i="8"/>
  <c r="J562" i="8"/>
  <c r="I562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K431" i="8" s="1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K420" i="8" s="1"/>
  <c r="J419" i="8"/>
  <c r="I419" i="8"/>
  <c r="K419" i="8" s="1"/>
  <c r="J418" i="8"/>
  <c r="I418" i="8"/>
  <c r="K418" i="8" s="1"/>
  <c r="J417" i="8"/>
  <c r="I417" i="8"/>
  <c r="K417" i="8" s="1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K377" i="8" s="1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L335" i="8"/>
  <c r="L334" i="8"/>
  <c r="N333" i="8"/>
  <c r="M333" i="8"/>
  <c r="M331" i="8" s="1"/>
  <c r="O332" i="8"/>
  <c r="O330" i="8"/>
  <c r="N330" i="8"/>
  <c r="M330" i="8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O313" i="8"/>
  <c r="P311" i="8"/>
  <c r="O311" i="8"/>
  <c r="N311" i="8"/>
  <c r="M311" i="8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M292" i="8" s="1"/>
  <c r="P292" i="8" s="1"/>
  <c r="O293" i="8"/>
  <c r="P291" i="8"/>
  <c r="O291" i="8"/>
  <c r="N291" i="8"/>
  <c r="M291" i="8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P272" i="8"/>
  <c r="N272" i="8"/>
  <c r="M272" i="8"/>
  <c r="L272" i="8"/>
  <c r="J270" i="8"/>
  <c r="I270" i="8"/>
  <c r="J269" i="8"/>
  <c r="J268" i="8"/>
  <c r="J267" i="8"/>
  <c r="I267" i="8"/>
  <c r="J266" i="8"/>
  <c r="I266" i="8"/>
  <c r="J265" i="8"/>
  <c r="I265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P251" i="8"/>
  <c r="O251" i="8"/>
  <c r="N251" i="8"/>
  <c r="M251" i="8"/>
  <c r="L251" i="8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M222" i="8" s="1"/>
  <c r="O223" i="8"/>
  <c r="P221" i="8"/>
  <c r="O221" i="8"/>
  <c r="N221" i="8"/>
  <c r="M221" i="8"/>
  <c r="L221" i="8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J185" i="8"/>
  <c r="I185" i="8"/>
  <c r="J184" i="8"/>
  <c r="J183" i="8"/>
  <c r="J182" i="8"/>
  <c r="J181" i="8"/>
  <c r="J176" i="8"/>
  <c r="I176" i="8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O143" i="8"/>
  <c r="O141" i="8"/>
  <c r="N141" i="8"/>
  <c r="M141" i="8"/>
  <c r="L141" i="8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M120" i="8" s="1"/>
  <c r="M118" i="8" s="1"/>
  <c r="O121" i="8"/>
  <c r="N119" i="8"/>
  <c r="M119" i="8"/>
  <c r="P119" i="8" s="1"/>
  <c r="L119" i="8"/>
  <c r="O119" i="8" s="1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P98" i="8" s="1"/>
  <c r="O97" i="8"/>
  <c r="N95" i="8"/>
  <c r="M95" i="8"/>
  <c r="L95" i="8"/>
  <c r="O95" i="8" s="1"/>
  <c r="J93" i="8"/>
  <c r="I93" i="8"/>
  <c r="K93" i="8" s="1"/>
  <c r="J92" i="8"/>
  <c r="I92" i="8"/>
  <c r="K92" i="8" s="1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O74" i="8" s="1"/>
  <c r="L72" i="8"/>
  <c r="L71" i="8"/>
  <c r="N70" i="8"/>
  <c r="M70" i="8"/>
  <c r="O69" i="8"/>
  <c r="P67" i="8"/>
  <c r="N67" i="8"/>
  <c r="M67" i="8"/>
  <c r="L67" i="8"/>
  <c r="O67" i="8" s="1"/>
  <c r="J65" i="8"/>
  <c r="I65" i="8"/>
  <c r="J64" i="8"/>
  <c r="I64" i="8"/>
  <c r="N61" i="8"/>
  <c r="L61" i="8"/>
  <c r="O61" i="8" s="1"/>
  <c r="L59" i="8"/>
  <c r="L58" i="8"/>
  <c r="N57" i="8"/>
  <c r="M57" i="8"/>
  <c r="N54" i="8"/>
  <c r="M54" i="8"/>
  <c r="L54" i="8"/>
  <c r="O54" i="8" s="1"/>
  <c r="N49" i="8"/>
  <c r="L49" i="8"/>
  <c r="L47" i="8"/>
  <c r="L46" i="8"/>
  <c r="N45" i="8"/>
  <c r="M45" i="8"/>
  <c r="M43" i="8" s="1"/>
  <c r="M41" i="8" s="1"/>
  <c r="N42" i="8"/>
  <c r="M42" i="8"/>
  <c r="P42" i="8" s="1"/>
  <c r="L42" i="8"/>
  <c r="P36" i="8"/>
  <c r="O36" i="8"/>
  <c r="P35" i="8"/>
  <c r="O35" i="8"/>
  <c r="M34" i="8"/>
  <c r="P34" i="8" s="1"/>
  <c r="M33" i="8"/>
  <c r="P33" i="8" s="1"/>
  <c r="M32" i="8"/>
  <c r="P32" i="8" s="1"/>
  <c r="P31" i="8"/>
  <c r="M31" i="8"/>
  <c r="M29" i="8"/>
  <c r="P29" i="8" s="1"/>
  <c r="M26" i="8"/>
  <c r="P26" i="8" s="1"/>
  <c r="N25" i="8"/>
  <c r="M25" i="8"/>
  <c r="P25" i="8" s="1"/>
  <c r="L25" i="8"/>
  <c r="O25" i="8" s="1"/>
  <c r="P24" i="8"/>
  <c r="N24" i="8"/>
  <c r="M24" i="8"/>
  <c r="P23" i="8"/>
  <c r="N23" i="8"/>
  <c r="M23" i="8"/>
  <c r="N21" i="8"/>
  <c r="M21" i="8"/>
  <c r="P21" i="8" s="1"/>
  <c r="L21" i="8"/>
  <c r="O21" i="8" s="1"/>
  <c r="N19" i="8"/>
  <c r="M19" i="8"/>
  <c r="P19" i="8" s="1"/>
  <c r="N15" i="8"/>
  <c r="M15" i="8"/>
  <c r="P15" i="8" s="1"/>
  <c r="M14" i="8"/>
  <c r="P14" i="8" s="1"/>
  <c r="M13" i="8"/>
  <c r="P13" i="8" s="1"/>
  <c r="M11" i="8"/>
  <c r="M9" i="8" s="1"/>
  <c r="J635" i="7"/>
  <c r="I635" i="7"/>
  <c r="J634" i="7"/>
  <c r="I634" i="7"/>
  <c r="J633" i="7"/>
  <c r="I633" i="7"/>
  <c r="K633" i="7" s="1"/>
  <c r="J632" i="7"/>
  <c r="I632" i="7"/>
  <c r="K632" i="7" s="1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4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3" i="7"/>
  <c r="I563" i="7"/>
  <c r="J562" i="7"/>
  <c r="I562" i="7"/>
  <c r="J561" i="7"/>
  <c r="I561" i="7"/>
  <c r="K561" i="7" s="1"/>
  <c r="J560" i="7"/>
  <c r="I560" i="7"/>
  <c r="N559" i="7"/>
  <c r="N558" i="7"/>
  <c r="N557" i="7"/>
  <c r="N556" i="7"/>
  <c r="N555" i="7"/>
  <c r="L555" i="7"/>
  <c r="N554" i="7"/>
  <c r="L554" i="7"/>
  <c r="O554" i="7" s="1"/>
  <c r="N553" i="7"/>
  <c r="L553" i="7"/>
  <c r="N552" i="7"/>
  <c r="L552" i="7"/>
  <c r="O552" i="7" s="1"/>
  <c r="N551" i="7"/>
  <c r="L551" i="7"/>
  <c r="J551" i="7"/>
  <c r="I551" i="7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O332" i="7"/>
  <c r="N330" i="7"/>
  <c r="M330" i="7"/>
  <c r="P330" i="7" s="1"/>
  <c r="L330" i="7"/>
  <c r="O330" i="7" s="1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M312" i="7" s="1"/>
  <c r="P312" i="7" s="1"/>
  <c r="O313" i="7"/>
  <c r="P311" i="7"/>
  <c r="N311" i="7"/>
  <c r="M311" i="7"/>
  <c r="L311" i="7"/>
  <c r="O311" i="7" s="1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O293" i="7"/>
  <c r="N291" i="7"/>
  <c r="M291" i="7"/>
  <c r="P291" i="7" s="1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M273" i="7" s="1"/>
  <c r="O274" i="7"/>
  <c r="P272" i="7"/>
  <c r="O272" i="7"/>
  <c r="N272" i="7"/>
  <c r="M272" i="7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M252" i="7" s="1"/>
  <c r="P252" i="7" s="1"/>
  <c r="O253" i="7"/>
  <c r="O251" i="7"/>
  <c r="N251" i="7"/>
  <c r="M251" i="7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N222" i="7" s="1"/>
  <c r="M224" i="7"/>
  <c r="M222" i="7" s="1"/>
  <c r="O223" i="7"/>
  <c r="O221" i="7"/>
  <c r="N221" i="7"/>
  <c r="M221" i="7"/>
  <c r="P221" i="7" s="1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49" i="7"/>
  <c r="I149" i="7"/>
  <c r="N148" i="7"/>
  <c r="L148" i="7"/>
  <c r="O148" i="7" s="1"/>
  <c r="L146" i="7"/>
  <c r="L145" i="7"/>
  <c r="N144" i="7"/>
  <c r="M144" i="7"/>
  <c r="O143" i="7"/>
  <c r="N141" i="7"/>
  <c r="M141" i="7"/>
  <c r="P141" i="7" s="1"/>
  <c r="L141" i="7"/>
  <c r="O141" i="7" s="1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M120" i="7" s="1"/>
  <c r="P120" i="7" s="1"/>
  <c r="O121" i="7"/>
  <c r="P119" i="7"/>
  <c r="O119" i="7"/>
  <c r="N119" i="7"/>
  <c r="M119" i="7"/>
  <c r="L119" i="7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L100" i="7"/>
  <c r="L99" i="7"/>
  <c r="N98" i="7"/>
  <c r="N96" i="7" s="1"/>
  <c r="N94" i="7" s="1"/>
  <c r="M98" i="7"/>
  <c r="O97" i="7"/>
  <c r="P95" i="7"/>
  <c r="N95" i="7"/>
  <c r="M95" i="7"/>
  <c r="L95" i="7"/>
  <c r="J93" i="7"/>
  <c r="I93" i="7"/>
  <c r="J92" i="7"/>
  <c r="I92" i="7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M68" i="7" s="1"/>
  <c r="P68" i="7" s="1"/>
  <c r="O69" i="7"/>
  <c r="O67" i="7"/>
  <c r="N67" i="7"/>
  <c r="M67" i="7"/>
  <c r="P67" i="7" s="1"/>
  <c r="L67" i="7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P54" i="7"/>
  <c r="N54" i="7"/>
  <c r="M54" i="7"/>
  <c r="L54" i="7"/>
  <c r="N49" i="7"/>
  <c r="L49" i="7"/>
  <c r="L47" i="7"/>
  <c r="L46" i="7"/>
  <c r="N45" i="7"/>
  <c r="M45" i="7"/>
  <c r="M43" i="7" s="1"/>
  <c r="N42" i="7"/>
  <c r="M42" i="7"/>
  <c r="L42" i="7"/>
  <c r="O42" i="7" s="1"/>
  <c r="P36" i="7"/>
  <c r="O36" i="7"/>
  <c r="P35" i="7"/>
  <c r="O35" i="7"/>
  <c r="P34" i="7"/>
  <c r="M34" i="7"/>
  <c r="M33" i="7"/>
  <c r="P33" i="7" s="1"/>
  <c r="P32" i="7"/>
  <c r="M32" i="7"/>
  <c r="P31" i="7"/>
  <c r="M31" i="7"/>
  <c r="M29" i="7" s="1"/>
  <c r="P29" i="7" s="1"/>
  <c r="M30" i="7"/>
  <c r="M28" i="7" s="1"/>
  <c r="P28" i="7" s="1"/>
  <c r="P26" i="7"/>
  <c r="M26" i="7"/>
  <c r="P25" i="7"/>
  <c r="O25" i="7"/>
  <c r="N25" i="7"/>
  <c r="M25" i="7"/>
  <c r="L25" i="7"/>
  <c r="L19" i="7" s="1"/>
  <c r="P24" i="7"/>
  <c r="N24" i="7"/>
  <c r="M24" i="7"/>
  <c r="N23" i="7"/>
  <c r="M23" i="7"/>
  <c r="P21" i="7"/>
  <c r="N21" i="7"/>
  <c r="M21" i="7"/>
  <c r="M19" i="7" s="1"/>
  <c r="L21" i="7"/>
  <c r="O21" i="7" s="1"/>
  <c r="O19" i="7"/>
  <c r="N19" i="7"/>
  <c r="P16" i="7"/>
  <c r="M16" i="7"/>
  <c r="N15" i="7"/>
  <c r="M15" i="7"/>
  <c r="P15" i="7" s="1"/>
  <c r="L15" i="7"/>
  <c r="O15" i="7" s="1"/>
  <c r="M14" i="7"/>
  <c r="P14" i="7" s="1"/>
  <c r="P11" i="7"/>
  <c r="M11" i="7"/>
  <c r="M9" i="7" s="1"/>
  <c r="P9" i="7" s="1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K624" i="6" s="1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J594" i="6"/>
  <c r="I594" i="6"/>
  <c r="K594" i="6" s="1"/>
  <c r="J593" i="6"/>
  <c r="I593" i="6"/>
  <c r="J592" i="6"/>
  <c r="I592" i="6"/>
  <c r="K592" i="6" s="1"/>
  <c r="J591" i="6"/>
  <c r="I591" i="6"/>
  <c r="J590" i="6"/>
  <c r="I590" i="6"/>
  <c r="K590" i="6" s="1"/>
  <c r="J589" i="6"/>
  <c r="I589" i="6"/>
  <c r="N588" i="6"/>
  <c r="N587" i="6"/>
  <c r="N586" i="6"/>
  <c r="N585" i="6"/>
  <c r="N584" i="6"/>
  <c r="L584" i="6"/>
  <c r="N583" i="6"/>
  <c r="L583" i="6"/>
  <c r="O583" i="6" s="1"/>
  <c r="N582" i="6"/>
  <c r="L582" i="6"/>
  <c r="N581" i="6"/>
  <c r="L581" i="6"/>
  <c r="O581" i="6" s="1"/>
  <c r="N580" i="6"/>
  <c r="L580" i="6"/>
  <c r="J580" i="6"/>
  <c r="I580" i="6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N566" i="6"/>
  <c r="L566" i="6"/>
  <c r="N565" i="6"/>
  <c r="L565" i="6"/>
  <c r="O565" i="6" s="1"/>
  <c r="N564" i="6"/>
  <c r="L564" i="6"/>
  <c r="J564" i="6"/>
  <c r="I564" i="6"/>
  <c r="J563" i="6"/>
  <c r="I563" i="6"/>
  <c r="J562" i="6"/>
  <c r="I562" i="6"/>
  <c r="J561" i="6"/>
  <c r="I561" i="6"/>
  <c r="K561" i="6" s="1"/>
  <c r="J560" i="6"/>
  <c r="I560" i="6"/>
  <c r="N559" i="6"/>
  <c r="N558" i="6"/>
  <c r="N557" i="6"/>
  <c r="N556" i="6"/>
  <c r="N555" i="6"/>
  <c r="L555" i="6"/>
  <c r="N554" i="6"/>
  <c r="L554" i="6"/>
  <c r="O554" i="6" s="1"/>
  <c r="N553" i="6"/>
  <c r="L553" i="6"/>
  <c r="N552" i="6"/>
  <c r="L552" i="6"/>
  <c r="O552" i="6" s="1"/>
  <c r="N551" i="6"/>
  <c r="L551" i="6"/>
  <c r="J551" i="6"/>
  <c r="I551" i="6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K499" i="6" s="1"/>
  <c r="J498" i="6"/>
  <c r="I498" i="6"/>
  <c r="K498" i="6" s="1"/>
  <c r="J497" i="6"/>
  <c r="I497" i="6"/>
  <c r="K497" i="6" s="1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O337" i="6" s="1"/>
  <c r="L335" i="6"/>
  <c r="L334" i="6"/>
  <c r="N333" i="6"/>
  <c r="M333" i="6"/>
  <c r="O332" i="6"/>
  <c r="N330" i="6"/>
  <c r="M330" i="6"/>
  <c r="P330" i="6" s="1"/>
  <c r="L330" i="6"/>
  <c r="O330" i="6" s="1"/>
  <c r="J328" i="6"/>
  <c r="I328" i="6"/>
  <c r="J326" i="6"/>
  <c r="J325" i="6"/>
  <c r="J324" i="6"/>
  <c r="I324" i="6"/>
  <c r="J323" i="6"/>
  <c r="J322" i="6"/>
  <c r="J321" i="6"/>
  <c r="J320" i="6"/>
  <c r="N318" i="6"/>
  <c r="L318" i="6"/>
  <c r="O318" i="6" s="1"/>
  <c r="L316" i="6"/>
  <c r="L315" i="6"/>
  <c r="N314" i="6"/>
  <c r="M314" i="6"/>
  <c r="M312" i="6" s="1"/>
  <c r="O313" i="6"/>
  <c r="O311" i="6"/>
  <c r="N311" i="6"/>
  <c r="M311" i="6"/>
  <c r="P311" i="6" s="1"/>
  <c r="L311" i="6"/>
  <c r="J309" i="6"/>
  <c r="I309" i="6"/>
  <c r="J308" i="6"/>
  <c r="J307" i="6"/>
  <c r="J306" i="6"/>
  <c r="I306" i="6"/>
  <c r="J304" i="6"/>
  <c r="I304" i="6"/>
  <c r="J303" i="6"/>
  <c r="J302" i="6"/>
  <c r="J301" i="6"/>
  <c r="J300" i="6"/>
  <c r="N298" i="6"/>
  <c r="L298" i="6"/>
  <c r="O298" i="6" s="1"/>
  <c r="L296" i="6"/>
  <c r="L295" i="6"/>
  <c r="N294" i="6"/>
  <c r="M294" i="6"/>
  <c r="O293" i="6"/>
  <c r="N291" i="6"/>
  <c r="M291" i="6"/>
  <c r="L291" i="6"/>
  <c r="O291" i="6" s="1"/>
  <c r="J289" i="6"/>
  <c r="I289" i="6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O274" i="6"/>
  <c r="P272" i="6"/>
  <c r="O272" i="6"/>
  <c r="N272" i="6"/>
  <c r="M272" i="6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M252" i="6" s="1"/>
  <c r="O253" i="6"/>
  <c r="O251" i="6"/>
  <c r="N251" i="6"/>
  <c r="M251" i="6"/>
  <c r="P251" i="6" s="1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M222" i="6" s="1"/>
  <c r="O223" i="6"/>
  <c r="N221" i="6"/>
  <c r="M221" i="6"/>
  <c r="P221" i="6" s="1"/>
  <c r="L221" i="6"/>
  <c r="O221" i="6" s="1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M142" i="6" s="1"/>
  <c r="O143" i="6"/>
  <c r="P141" i="6"/>
  <c r="N141" i="6"/>
  <c r="M141" i="6"/>
  <c r="L141" i="6"/>
  <c r="O141" i="6" s="1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M120" i="6" s="1"/>
  <c r="O121" i="6"/>
  <c r="P119" i="6"/>
  <c r="N119" i="6"/>
  <c r="M119" i="6"/>
  <c r="L119" i="6"/>
  <c r="J117" i="6"/>
  <c r="I117" i="6"/>
  <c r="K117" i="6" s="1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L100" i="6"/>
  <c r="L99" i="6"/>
  <c r="N98" i="6"/>
  <c r="M98" i="6"/>
  <c r="O97" i="6"/>
  <c r="P95" i="6"/>
  <c r="N95" i="6"/>
  <c r="M95" i="6"/>
  <c r="L95" i="6"/>
  <c r="O95" i="6" s="1"/>
  <c r="J93" i="6"/>
  <c r="I93" i="6"/>
  <c r="J92" i="6"/>
  <c r="I92" i="6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O74" i="6" s="1"/>
  <c r="L72" i="6"/>
  <c r="L71" i="6"/>
  <c r="N70" i="6"/>
  <c r="M70" i="6"/>
  <c r="O69" i="6"/>
  <c r="O67" i="6"/>
  <c r="N67" i="6"/>
  <c r="M67" i="6"/>
  <c r="L67" i="6"/>
  <c r="J65" i="6"/>
  <c r="I65" i="6"/>
  <c r="K65" i="6" s="1"/>
  <c r="J64" i="6"/>
  <c r="I64" i="6"/>
  <c r="K64" i="6" s="1"/>
  <c r="N61" i="6"/>
  <c r="L61" i="6"/>
  <c r="O61" i="6" s="1"/>
  <c r="L59" i="6"/>
  <c r="L58" i="6"/>
  <c r="N57" i="6"/>
  <c r="M57" i="6"/>
  <c r="P54" i="6"/>
  <c r="N54" i="6"/>
  <c r="M54" i="6"/>
  <c r="L54" i="6"/>
  <c r="O54" i="6" s="1"/>
  <c r="N49" i="6"/>
  <c r="L49" i="6"/>
  <c r="L47" i="6"/>
  <c r="L46" i="6"/>
  <c r="N45" i="6"/>
  <c r="M45" i="6"/>
  <c r="M43" i="6" s="1"/>
  <c r="N42" i="6"/>
  <c r="M42" i="6"/>
  <c r="P42" i="6" s="1"/>
  <c r="L42" i="6"/>
  <c r="O42" i="6" s="1"/>
  <c r="P36" i="6"/>
  <c r="O36" i="6"/>
  <c r="P35" i="6"/>
  <c r="O35" i="6"/>
  <c r="M34" i="6"/>
  <c r="M14" i="6" s="1"/>
  <c r="P14" i="6" s="1"/>
  <c r="M33" i="6"/>
  <c r="P33" i="6" s="1"/>
  <c r="P32" i="6"/>
  <c r="M32" i="6"/>
  <c r="P31" i="6"/>
  <c r="M31" i="6"/>
  <c r="M30" i="6"/>
  <c r="P30" i="6" s="1"/>
  <c r="M29" i="6"/>
  <c r="M28" i="6" s="1"/>
  <c r="P28" i="6" s="1"/>
  <c r="P26" i="6"/>
  <c r="M26" i="6"/>
  <c r="P25" i="6"/>
  <c r="N25" i="6"/>
  <c r="N19" i="6" s="1"/>
  <c r="M25" i="6"/>
  <c r="L25" i="6"/>
  <c r="O25" i="6" s="1"/>
  <c r="P24" i="6"/>
  <c r="N24" i="6"/>
  <c r="M24" i="6"/>
  <c r="P23" i="6"/>
  <c r="N23" i="6"/>
  <c r="M23" i="6"/>
  <c r="N21" i="6"/>
  <c r="M21" i="6"/>
  <c r="P21" i="6" s="1"/>
  <c r="L21" i="6"/>
  <c r="O21" i="6" s="1"/>
  <c r="M16" i="6"/>
  <c r="P16" i="6" s="1"/>
  <c r="N15" i="6"/>
  <c r="M15" i="6"/>
  <c r="P15" i="6" s="1"/>
  <c r="J635" i="5"/>
  <c r="I635" i="5"/>
  <c r="J634" i="5"/>
  <c r="I634" i="5"/>
  <c r="J633" i="5"/>
  <c r="I633" i="5"/>
  <c r="J632" i="5"/>
  <c r="I632" i="5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K593" i="5" s="1"/>
  <c r="J592" i="5"/>
  <c r="I592" i="5"/>
  <c r="K592" i="5" s="1"/>
  <c r="J591" i="5"/>
  <c r="I591" i="5"/>
  <c r="K591" i="5" s="1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O584" i="5" s="1"/>
  <c r="N583" i="5"/>
  <c r="L583" i="5"/>
  <c r="O583" i="5" s="1"/>
  <c r="N582" i="5"/>
  <c r="L582" i="5"/>
  <c r="O582" i="5" s="1"/>
  <c r="N581" i="5"/>
  <c r="L581" i="5"/>
  <c r="O581" i="5" s="1"/>
  <c r="N580" i="5"/>
  <c r="L580" i="5"/>
  <c r="O580" i="5" s="1"/>
  <c r="J580" i="5"/>
  <c r="I580" i="5"/>
  <c r="K580" i="5" s="1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3" i="5"/>
  <c r="I563" i="5"/>
  <c r="J562" i="5"/>
  <c r="I562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O436" i="5" s="1"/>
  <c r="N435" i="5"/>
  <c r="L435" i="5"/>
  <c r="J435" i="5"/>
  <c r="I435" i="5"/>
  <c r="J434" i="5"/>
  <c r="J433" i="5"/>
  <c r="J432" i="5"/>
  <c r="I432" i="5"/>
  <c r="J431" i="5"/>
  <c r="I431" i="5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J419" i="5"/>
  <c r="I419" i="5"/>
  <c r="J418" i="5"/>
  <c r="I418" i="5"/>
  <c r="J417" i="5"/>
  <c r="I417" i="5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J381" i="5"/>
  <c r="I381" i="5"/>
  <c r="N380" i="5"/>
  <c r="L380" i="5"/>
  <c r="J380" i="5"/>
  <c r="I380" i="5"/>
  <c r="J379" i="5"/>
  <c r="J378" i="5"/>
  <c r="J377" i="5"/>
  <c r="I377" i="5"/>
  <c r="J376" i="5"/>
  <c r="I376" i="5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K369" i="5" s="1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O353" i="5" s="1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M331" i="5" s="1"/>
  <c r="O332" i="5"/>
  <c r="P330" i="5"/>
  <c r="O330" i="5"/>
  <c r="N330" i="5"/>
  <c r="M330" i="5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M312" i="5" s="1"/>
  <c r="P312" i="5" s="1"/>
  <c r="O313" i="5"/>
  <c r="N311" i="5"/>
  <c r="M311" i="5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P294" i="5" s="1"/>
  <c r="O293" i="5"/>
  <c r="N291" i="5"/>
  <c r="M291" i="5"/>
  <c r="P291" i="5" s="1"/>
  <c r="L291" i="5"/>
  <c r="O291" i="5" s="1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M273" i="5" s="1"/>
  <c r="O274" i="5"/>
  <c r="N272" i="5"/>
  <c r="M272" i="5"/>
  <c r="P272" i="5" s="1"/>
  <c r="L272" i="5"/>
  <c r="O272" i="5" s="1"/>
  <c r="J270" i="5"/>
  <c r="I270" i="5"/>
  <c r="K270" i="5" s="1"/>
  <c r="J269" i="5"/>
  <c r="J268" i="5"/>
  <c r="J267" i="5"/>
  <c r="I267" i="5"/>
  <c r="J266" i="5"/>
  <c r="I266" i="5"/>
  <c r="J265" i="5"/>
  <c r="I265" i="5"/>
  <c r="J264" i="5"/>
  <c r="I264" i="5"/>
  <c r="J263" i="5"/>
  <c r="J262" i="5"/>
  <c r="J261" i="5"/>
  <c r="J260" i="5"/>
  <c r="N258" i="5"/>
  <c r="L258" i="5"/>
  <c r="O258" i="5" s="1"/>
  <c r="L256" i="5"/>
  <c r="L255" i="5"/>
  <c r="N254" i="5"/>
  <c r="M254" i="5"/>
  <c r="O253" i="5"/>
  <c r="N251" i="5"/>
  <c r="M251" i="5"/>
  <c r="P251" i="5" s="1"/>
  <c r="L251" i="5"/>
  <c r="O251" i="5" s="1"/>
  <c r="J249" i="5"/>
  <c r="I249" i="5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1" i="5"/>
  <c r="J229" i="5"/>
  <c r="I229" i="5"/>
  <c r="N228" i="5"/>
  <c r="L228" i="5"/>
  <c r="O228" i="5" s="1"/>
  <c r="L226" i="5"/>
  <c r="L225" i="5"/>
  <c r="N224" i="5"/>
  <c r="M224" i="5"/>
  <c r="M222" i="5" s="1"/>
  <c r="O223" i="5"/>
  <c r="P221" i="5"/>
  <c r="N221" i="5"/>
  <c r="M221" i="5"/>
  <c r="L221" i="5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O143" i="5"/>
  <c r="P141" i="5"/>
  <c r="O141" i="5"/>
  <c r="N141" i="5"/>
  <c r="M141" i="5"/>
  <c r="L141" i="5"/>
  <c r="J138" i="5"/>
  <c r="I138" i="5"/>
  <c r="K138" i="5" s="1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M120" i="5" s="1"/>
  <c r="O121" i="5"/>
  <c r="P119" i="5"/>
  <c r="O119" i="5"/>
  <c r="N119" i="5"/>
  <c r="M119" i="5"/>
  <c r="L119" i="5"/>
  <c r="J117" i="5"/>
  <c r="I117" i="5"/>
  <c r="K117" i="5" s="1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M96" i="5" s="1"/>
  <c r="O97" i="5"/>
  <c r="N95" i="5"/>
  <c r="M95" i="5"/>
  <c r="P95" i="5" s="1"/>
  <c r="L95" i="5"/>
  <c r="O95" i="5" s="1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J84" i="5"/>
  <c r="I84" i="5"/>
  <c r="J83" i="5"/>
  <c r="I83" i="5"/>
  <c r="K83" i="5" s="1"/>
  <c r="J82" i="5"/>
  <c r="I82" i="5"/>
  <c r="K82" i="5" s="1"/>
  <c r="J81" i="5"/>
  <c r="I81" i="5"/>
  <c r="J80" i="5"/>
  <c r="I80" i="5"/>
  <c r="J79" i="5"/>
  <c r="J78" i="5"/>
  <c r="J77" i="5"/>
  <c r="J76" i="5"/>
  <c r="N74" i="5"/>
  <c r="L74" i="5"/>
  <c r="O74" i="5" s="1"/>
  <c r="L72" i="5"/>
  <c r="L71" i="5"/>
  <c r="N70" i="5"/>
  <c r="M70" i="5"/>
  <c r="O69" i="5"/>
  <c r="N67" i="5"/>
  <c r="M67" i="5"/>
  <c r="L67" i="5"/>
  <c r="O67" i="5" s="1"/>
  <c r="J65" i="5"/>
  <c r="I65" i="5"/>
  <c r="J64" i="5"/>
  <c r="I64" i="5"/>
  <c r="N61" i="5"/>
  <c r="L61" i="5"/>
  <c r="O61" i="5" s="1"/>
  <c r="L59" i="5"/>
  <c r="L58" i="5"/>
  <c r="N57" i="5"/>
  <c r="M57" i="5"/>
  <c r="M55" i="5" s="1"/>
  <c r="N54" i="5"/>
  <c r="M54" i="5"/>
  <c r="P54" i="5" s="1"/>
  <c r="L54" i="5"/>
  <c r="O54" i="5" s="1"/>
  <c r="N49" i="5"/>
  <c r="L49" i="5"/>
  <c r="L47" i="5"/>
  <c r="L46" i="5"/>
  <c r="N45" i="5"/>
  <c r="M45" i="5"/>
  <c r="M43" i="5" s="1"/>
  <c r="M41" i="5" s="1"/>
  <c r="O42" i="5"/>
  <c r="N42" i="5"/>
  <c r="M42" i="5"/>
  <c r="P42" i="5" s="1"/>
  <c r="L42" i="5"/>
  <c r="P36" i="5"/>
  <c r="O36" i="5"/>
  <c r="P35" i="5"/>
  <c r="O35" i="5"/>
  <c r="P34" i="5"/>
  <c r="M34" i="5"/>
  <c r="M33" i="5"/>
  <c r="P33" i="5" s="1"/>
  <c r="M32" i="5"/>
  <c r="P32" i="5" s="1"/>
  <c r="M31" i="5"/>
  <c r="P31" i="5" s="1"/>
  <c r="M30" i="5"/>
  <c r="P30" i="5" s="1"/>
  <c r="P26" i="5"/>
  <c r="M26" i="5"/>
  <c r="N25" i="5"/>
  <c r="N15" i="5" s="1"/>
  <c r="M25" i="5"/>
  <c r="M19" i="5" s="1"/>
  <c r="L25" i="5"/>
  <c r="O25" i="5" s="1"/>
  <c r="N24" i="5"/>
  <c r="M24" i="5"/>
  <c r="P24" i="5" s="1"/>
  <c r="N23" i="5"/>
  <c r="M23" i="5"/>
  <c r="P23" i="5" s="1"/>
  <c r="P21" i="5"/>
  <c r="N21" i="5"/>
  <c r="M21" i="5"/>
  <c r="L21" i="5"/>
  <c r="O21" i="5" s="1"/>
  <c r="N19" i="5"/>
  <c r="M16" i="5"/>
  <c r="P16" i="5" s="1"/>
  <c r="O15" i="5"/>
  <c r="L15" i="5"/>
  <c r="P13" i="5"/>
  <c r="M13" i="5"/>
  <c r="M11" i="5"/>
  <c r="P11" i="5" s="1"/>
  <c r="J635" i="4"/>
  <c r="I635" i="4"/>
  <c r="J634" i="4"/>
  <c r="I634" i="4"/>
  <c r="J633" i="4"/>
  <c r="I633" i="4"/>
  <c r="K633" i="4" s="1"/>
  <c r="J632" i="4"/>
  <c r="I632" i="4"/>
  <c r="K632" i="4" s="1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3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K595" i="4" s="1"/>
  <c r="J594" i="4"/>
  <c r="I594" i="4"/>
  <c r="K594" i="4" s="1"/>
  <c r="J593" i="4"/>
  <c r="I593" i="4"/>
  <c r="K593" i="4" s="1"/>
  <c r="J592" i="4"/>
  <c r="I592" i="4"/>
  <c r="K592" i="4" s="1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O583" i="4" s="1"/>
  <c r="N582" i="4"/>
  <c r="L582" i="4"/>
  <c r="O582" i="4" s="1"/>
  <c r="N581" i="4"/>
  <c r="L581" i="4"/>
  <c r="O581" i="4" s="1"/>
  <c r="N580" i="4"/>
  <c r="L580" i="4"/>
  <c r="O580" i="4" s="1"/>
  <c r="J580" i="4"/>
  <c r="I580" i="4"/>
  <c r="K580" i="4" s="1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3" i="4"/>
  <c r="I563" i="4"/>
  <c r="J562" i="4"/>
  <c r="I562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K431" i="4" s="1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K420" i="4" s="1"/>
  <c r="J419" i="4"/>
  <c r="I419" i="4"/>
  <c r="K419" i="4" s="1"/>
  <c r="J418" i="4"/>
  <c r="I418" i="4"/>
  <c r="K418" i="4" s="1"/>
  <c r="J417" i="4"/>
  <c r="I417" i="4"/>
  <c r="K417" i="4" s="1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K377" i="4" s="1"/>
  <c r="J376" i="4"/>
  <c r="I376" i="4"/>
  <c r="K376" i="4" s="1"/>
  <c r="J375" i="4"/>
  <c r="I375" i="4"/>
  <c r="K375" i="4" s="1"/>
  <c r="J374" i="4"/>
  <c r="I374" i="4"/>
  <c r="J373" i="4"/>
  <c r="I373" i="4"/>
  <c r="K373" i="4" s="1"/>
  <c r="J372" i="4"/>
  <c r="I372" i="4"/>
  <c r="K372" i="4" s="1"/>
  <c r="J371" i="4"/>
  <c r="I371" i="4"/>
  <c r="K371" i="4" s="1"/>
  <c r="J370" i="4"/>
  <c r="I370" i="4"/>
  <c r="K370" i="4" s="1"/>
  <c r="J369" i="4"/>
  <c r="I369" i="4"/>
  <c r="K369" i="4" s="1"/>
  <c r="J368" i="4"/>
  <c r="I368" i="4"/>
  <c r="K368" i="4" s="1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O354" i="4" s="1"/>
  <c r="N353" i="4"/>
  <c r="L353" i="4"/>
  <c r="N352" i="4"/>
  <c r="L352" i="4"/>
  <c r="O352" i="4" s="1"/>
  <c r="N351" i="4"/>
  <c r="L351" i="4"/>
  <c r="O351" i="4" s="1"/>
  <c r="J350" i="4"/>
  <c r="I350" i="4"/>
  <c r="K350" i="4" s="1"/>
  <c r="N349" i="4"/>
  <c r="L349" i="4"/>
  <c r="O349" i="4" s="1"/>
  <c r="J349" i="4"/>
  <c r="I349" i="4"/>
  <c r="K349" i="4" s="1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O337" i="4" s="1"/>
  <c r="L335" i="4"/>
  <c r="L334" i="4"/>
  <c r="N333" i="4"/>
  <c r="M333" i="4"/>
  <c r="M331" i="4" s="1"/>
  <c r="M329" i="4" s="1"/>
  <c r="O332" i="4"/>
  <c r="O330" i="4"/>
  <c r="N330" i="4"/>
  <c r="M330" i="4"/>
  <c r="P330" i="4" s="1"/>
  <c r="L330" i="4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P314" i="4" s="1"/>
  <c r="O313" i="4"/>
  <c r="P311" i="4"/>
  <c r="N311" i="4"/>
  <c r="M311" i="4"/>
  <c r="L311" i="4"/>
  <c r="O311" i="4" s="1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M292" i="4" s="1"/>
  <c r="M290" i="4" s="1"/>
  <c r="P290" i="4" s="1"/>
  <c r="O293" i="4"/>
  <c r="P291" i="4"/>
  <c r="O291" i="4"/>
  <c r="N291" i="4"/>
  <c r="M291" i="4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O274" i="4"/>
  <c r="P272" i="4"/>
  <c r="N272" i="4"/>
  <c r="M272" i="4"/>
  <c r="L272" i="4"/>
  <c r="J270" i="4"/>
  <c r="I270" i="4"/>
  <c r="J269" i="4"/>
  <c r="J268" i="4"/>
  <c r="J267" i="4"/>
  <c r="I267" i="4"/>
  <c r="K267" i="4" s="1"/>
  <c r="J266" i="4"/>
  <c r="I266" i="4"/>
  <c r="K266" i="4" s="1"/>
  <c r="J265" i="4"/>
  <c r="I265" i="4"/>
  <c r="K265" i="4" s="1"/>
  <c r="J264" i="4"/>
  <c r="I264" i="4"/>
  <c r="K264" i="4" s="1"/>
  <c r="J263" i="4"/>
  <c r="J262" i="4"/>
  <c r="J260" i="4"/>
  <c r="N258" i="4"/>
  <c r="L258" i="4"/>
  <c r="O258" i="4" s="1"/>
  <c r="L256" i="4"/>
  <c r="L255" i="4"/>
  <c r="N254" i="4"/>
  <c r="M254" i="4"/>
  <c r="M252" i="4" s="1"/>
  <c r="P252" i="4" s="1"/>
  <c r="O253" i="4"/>
  <c r="P251" i="4"/>
  <c r="O251" i="4"/>
  <c r="N251" i="4"/>
  <c r="M251" i="4"/>
  <c r="L251" i="4"/>
  <c r="J249" i="4"/>
  <c r="I249" i="4"/>
  <c r="K249" i="4" s="1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P221" i="4"/>
  <c r="O221" i="4"/>
  <c r="N221" i="4"/>
  <c r="M221" i="4"/>
  <c r="L221" i="4"/>
  <c r="J219" i="4"/>
  <c r="I219" i="4"/>
  <c r="J218" i="4"/>
  <c r="J217" i="4"/>
  <c r="J216" i="4"/>
  <c r="I216" i="4"/>
  <c r="K216" i="4" s="1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K185" i="4" s="1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O143" i="4"/>
  <c r="O141" i="4"/>
  <c r="N141" i="4"/>
  <c r="M141" i="4"/>
  <c r="P141" i="4" s="1"/>
  <c r="L141" i="4"/>
  <c r="J138" i="4"/>
  <c r="I138" i="4"/>
  <c r="K138" i="4" s="1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M120" i="4" s="1"/>
  <c r="M118" i="4" s="1"/>
  <c r="O121" i="4"/>
  <c r="N119" i="4"/>
  <c r="M119" i="4"/>
  <c r="P119" i="4" s="1"/>
  <c r="L119" i="4"/>
  <c r="O119" i="4" s="1"/>
  <c r="J117" i="4"/>
  <c r="I117" i="4"/>
  <c r="J115" i="4"/>
  <c r="J114" i="4"/>
  <c r="J113" i="4"/>
  <c r="I113" i="4"/>
  <c r="K113" i="4" s="1"/>
  <c r="J112" i="4"/>
  <c r="I112" i="4"/>
  <c r="K112" i="4" s="1"/>
  <c r="J111" i="4"/>
  <c r="I111" i="4"/>
  <c r="K111" i="4" s="1"/>
  <c r="J110" i="4"/>
  <c r="I110" i="4"/>
  <c r="K110" i="4" s="1"/>
  <c r="J109" i="4"/>
  <c r="I109" i="4"/>
  <c r="K109" i="4" s="1"/>
  <c r="J108" i="4"/>
  <c r="I108" i="4"/>
  <c r="K108" i="4" s="1"/>
  <c r="J107" i="4"/>
  <c r="J106" i="4"/>
  <c r="J105" i="4"/>
  <c r="J104" i="4"/>
  <c r="N102" i="4"/>
  <c r="L102" i="4"/>
  <c r="O102" i="4" s="1"/>
  <c r="L100" i="4"/>
  <c r="L99" i="4"/>
  <c r="N98" i="4"/>
  <c r="M98" i="4"/>
  <c r="O97" i="4"/>
  <c r="N95" i="4"/>
  <c r="M95" i="4"/>
  <c r="L95" i="4"/>
  <c r="J93" i="4"/>
  <c r="I93" i="4"/>
  <c r="K93" i="4" s="1"/>
  <c r="J92" i="4"/>
  <c r="I92" i="4"/>
  <c r="K92" i="4" s="1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L72" i="4"/>
  <c r="L71" i="4"/>
  <c r="N70" i="4"/>
  <c r="M70" i="4"/>
  <c r="P70" i="4" s="1"/>
  <c r="O69" i="4"/>
  <c r="N67" i="4"/>
  <c r="M67" i="4"/>
  <c r="P67" i="4" s="1"/>
  <c r="L67" i="4"/>
  <c r="O67" i="4" s="1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M55" i="4" s="1"/>
  <c r="N54" i="4"/>
  <c r="M54" i="4"/>
  <c r="L54" i="4"/>
  <c r="N49" i="4"/>
  <c r="L49" i="4"/>
  <c r="L47" i="4"/>
  <c r="L46" i="4"/>
  <c r="N45" i="4"/>
  <c r="M45" i="4"/>
  <c r="N42" i="4"/>
  <c r="M42" i="4"/>
  <c r="L42" i="4"/>
  <c r="O42" i="4" s="1"/>
  <c r="P36" i="4"/>
  <c r="O36" i="4"/>
  <c r="P35" i="4"/>
  <c r="O35" i="4"/>
  <c r="M34" i="4"/>
  <c r="P34" i="4" s="1"/>
  <c r="M33" i="4"/>
  <c r="M32" i="4"/>
  <c r="P32" i="4" s="1"/>
  <c r="P31" i="4"/>
  <c r="M31" i="4"/>
  <c r="M29" i="4" s="1"/>
  <c r="M26" i="4"/>
  <c r="P26" i="4" s="1"/>
  <c r="N25" i="4"/>
  <c r="M25" i="4"/>
  <c r="L25" i="4"/>
  <c r="N24" i="4"/>
  <c r="M24" i="4"/>
  <c r="P24" i="4" s="1"/>
  <c r="P23" i="4"/>
  <c r="N23" i="4"/>
  <c r="M23" i="4"/>
  <c r="N21" i="4"/>
  <c r="M21" i="4"/>
  <c r="P21" i="4" s="1"/>
  <c r="L21" i="4"/>
  <c r="O21" i="4" s="1"/>
  <c r="N15" i="4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4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J592" i="3"/>
  <c r="I592" i="3"/>
  <c r="K592" i="3" s="1"/>
  <c r="J591" i="3"/>
  <c r="I591" i="3"/>
  <c r="J590" i="3"/>
  <c r="I590" i="3"/>
  <c r="K590" i="3" s="1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O581" i="3" s="1"/>
  <c r="N580" i="3"/>
  <c r="L580" i="3"/>
  <c r="J580" i="3"/>
  <c r="I580" i="3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3" i="3"/>
  <c r="I563" i="3"/>
  <c r="J562" i="3"/>
  <c r="I562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K510" i="3" s="1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K451" i="3" s="1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K416" i="3" s="1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K397" i="3" s="1"/>
  <c r="J396" i="3"/>
  <c r="I396" i="3"/>
  <c r="J394" i="3"/>
  <c r="J393" i="3"/>
  <c r="J392" i="3"/>
  <c r="J391" i="3"/>
  <c r="N389" i="3"/>
  <c r="N388" i="3"/>
  <c r="N387" i="3"/>
  <c r="N386" i="3"/>
  <c r="N385" i="3"/>
  <c r="L385" i="3"/>
  <c r="O385" i="3" s="1"/>
  <c r="N384" i="3"/>
  <c r="L384" i="3"/>
  <c r="O384" i="3" s="1"/>
  <c r="N383" i="3"/>
  <c r="L383" i="3"/>
  <c r="N382" i="3"/>
  <c r="L382" i="3"/>
  <c r="J381" i="3"/>
  <c r="I381" i="3"/>
  <c r="N380" i="3"/>
  <c r="L380" i="3"/>
  <c r="J380" i="3"/>
  <c r="I380" i="3"/>
  <c r="K380" i="3" s="1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J370" i="3"/>
  <c r="I370" i="3"/>
  <c r="J369" i="3"/>
  <c r="I369" i="3"/>
  <c r="K369" i="3" s="1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L335" i="3"/>
  <c r="L334" i="3"/>
  <c r="N333" i="3"/>
  <c r="M333" i="3"/>
  <c r="O332" i="3"/>
  <c r="P330" i="3"/>
  <c r="N330" i="3"/>
  <c r="M330" i="3"/>
  <c r="L330" i="3"/>
  <c r="O330" i="3" s="1"/>
  <c r="J328" i="3"/>
  <c r="I328" i="3"/>
  <c r="K328" i="3" s="1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L314" i="3" s="1"/>
  <c r="N314" i="3"/>
  <c r="M314" i="3"/>
  <c r="P314" i="3" s="1"/>
  <c r="O313" i="3"/>
  <c r="P311" i="3"/>
  <c r="N311" i="3"/>
  <c r="M311" i="3"/>
  <c r="L311" i="3"/>
  <c r="O311" i="3" s="1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N292" i="3" s="1"/>
  <c r="N290" i="3" s="1"/>
  <c r="M294" i="3"/>
  <c r="M292" i="3" s="1"/>
  <c r="P292" i="3" s="1"/>
  <c r="O293" i="3"/>
  <c r="P291" i="3"/>
  <c r="N291" i="3"/>
  <c r="M291" i="3"/>
  <c r="L291" i="3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M273" i="3" s="1"/>
  <c r="O274" i="3"/>
  <c r="O272" i="3"/>
  <c r="N272" i="3"/>
  <c r="M272" i="3"/>
  <c r="L272" i="3"/>
  <c r="J270" i="3"/>
  <c r="I270" i="3"/>
  <c r="J269" i="3"/>
  <c r="J268" i="3"/>
  <c r="J267" i="3"/>
  <c r="I267" i="3"/>
  <c r="K267" i="3" s="1"/>
  <c r="J266" i="3"/>
  <c r="I266" i="3"/>
  <c r="K266" i="3" s="1"/>
  <c r="J265" i="3"/>
  <c r="I265" i="3"/>
  <c r="K265" i="3" s="1"/>
  <c r="J264" i="3"/>
  <c r="I264" i="3"/>
  <c r="K264" i="3" s="1"/>
  <c r="J263" i="3"/>
  <c r="J262" i="3"/>
  <c r="J261" i="3"/>
  <c r="J260" i="3"/>
  <c r="N258" i="3"/>
  <c r="L258" i="3"/>
  <c r="O258" i="3" s="1"/>
  <c r="L256" i="3"/>
  <c r="L255" i="3"/>
  <c r="N254" i="3"/>
  <c r="N252" i="3" s="1"/>
  <c r="M254" i="3"/>
  <c r="P254" i="3" s="1"/>
  <c r="O253" i="3"/>
  <c r="N251" i="3"/>
  <c r="M251" i="3"/>
  <c r="L251" i="3"/>
  <c r="J249" i="3"/>
  <c r="I249" i="3"/>
  <c r="K249" i="3" s="1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M222" i="3" s="1"/>
  <c r="O223" i="3"/>
  <c r="O221" i="3"/>
  <c r="N221" i="3"/>
  <c r="M221" i="3"/>
  <c r="P221" i="3" s="1"/>
  <c r="L221" i="3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O143" i="3"/>
  <c r="P141" i="3"/>
  <c r="N141" i="3"/>
  <c r="M141" i="3"/>
  <c r="L141" i="3"/>
  <c r="O141" i="3" s="1"/>
  <c r="J138" i="3"/>
  <c r="I138" i="3"/>
  <c r="K138" i="3" s="1"/>
  <c r="J135" i="3"/>
  <c r="J134" i="3"/>
  <c r="J133" i="3"/>
  <c r="I133" i="3"/>
  <c r="K133" i="3" s="1"/>
  <c r="J132" i="3"/>
  <c r="I132" i="3"/>
  <c r="K132" i="3" s="1"/>
  <c r="J131" i="3"/>
  <c r="J130" i="3"/>
  <c r="J129" i="3"/>
  <c r="J128" i="3"/>
  <c r="N126" i="3"/>
  <c r="L126" i="3"/>
  <c r="O126" i="3" s="1"/>
  <c r="L124" i="3"/>
  <c r="L123" i="3"/>
  <c r="N122" i="3"/>
  <c r="M122" i="3"/>
  <c r="M120" i="3" s="1"/>
  <c r="P120" i="3" s="1"/>
  <c r="O121" i="3"/>
  <c r="O119" i="3"/>
  <c r="N119" i="3"/>
  <c r="M119" i="3"/>
  <c r="L119" i="3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L100" i="3"/>
  <c r="L99" i="3"/>
  <c r="N98" i="3"/>
  <c r="M98" i="3"/>
  <c r="M96" i="3" s="1"/>
  <c r="M94" i="3" s="1"/>
  <c r="O97" i="3"/>
  <c r="P95" i="3"/>
  <c r="O95" i="3"/>
  <c r="N95" i="3"/>
  <c r="M95" i="3"/>
  <c r="L95" i="3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L72" i="3"/>
  <c r="L71" i="3"/>
  <c r="N70" i="3"/>
  <c r="M70" i="3"/>
  <c r="M68" i="3" s="1"/>
  <c r="O69" i="3"/>
  <c r="N67" i="3"/>
  <c r="M67" i="3"/>
  <c r="P67" i="3" s="1"/>
  <c r="L67" i="3"/>
  <c r="O67" i="3" s="1"/>
  <c r="J65" i="3"/>
  <c r="I65" i="3"/>
  <c r="J64" i="3"/>
  <c r="I64" i="3"/>
  <c r="N61" i="3"/>
  <c r="L61" i="3"/>
  <c r="O61" i="3" s="1"/>
  <c r="L59" i="3"/>
  <c r="L58" i="3"/>
  <c r="N57" i="3"/>
  <c r="M57" i="3"/>
  <c r="M55" i="3" s="1"/>
  <c r="M53" i="3" s="1"/>
  <c r="P54" i="3"/>
  <c r="O54" i="3"/>
  <c r="N54" i="3"/>
  <c r="M54" i="3"/>
  <c r="L54" i="3"/>
  <c r="N49" i="3"/>
  <c r="L49" i="3"/>
  <c r="O49" i="3" s="1"/>
  <c r="L47" i="3"/>
  <c r="L46" i="3"/>
  <c r="N45" i="3"/>
  <c r="M45" i="3"/>
  <c r="M43" i="3" s="1"/>
  <c r="P42" i="3"/>
  <c r="O42" i="3"/>
  <c r="N42" i="3"/>
  <c r="M42" i="3"/>
  <c r="L42" i="3"/>
  <c r="P36" i="3"/>
  <c r="O36" i="3"/>
  <c r="P35" i="3"/>
  <c r="O35" i="3"/>
  <c r="P34" i="3"/>
  <c r="M34" i="3"/>
  <c r="P33" i="3"/>
  <c r="M33" i="3"/>
  <c r="M32" i="3"/>
  <c r="P32" i="3" s="1"/>
  <c r="M31" i="3"/>
  <c r="P31" i="3" s="1"/>
  <c r="M26" i="3"/>
  <c r="P26" i="3" s="1"/>
  <c r="P25" i="3"/>
  <c r="O25" i="3"/>
  <c r="N25" i="3"/>
  <c r="N15" i="3" s="1"/>
  <c r="M25" i="3"/>
  <c r="L25" i="3"/>
  <c r="N24" i="3"/>
  <c r="M24" i="3"/>
  <c r="P24" i="3" s="1"/>
  <c r="N23" i="3"/>
  <c r="M23" i="3"/>
  <c r="P23" i="3" s="1"/>
  <c r="P21" i="3"/>
  <c r="O21" i="3"/>
  <c r="N21" i="3"/>
  <c r="M21" i="3"/>
  <c r="L21" i="3"/>
  <c r="N19" i="3"/>
  <c r="M19" i="3"/>
  <c r="P19" i="3" s="1"/>
  <c r="L19" i="3"/>
  <c r="P15" i="3"/>
  <c r="M15" i="3"/>
  <c r="L15" i="3"/>
  <c r="O15" i="3" s="1"/>
  <c r="M11" i="3"/>
  <c r="P11" i="3" s="1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6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N597" i="2"/>
  <c r="L597" i="2"/>
  <c r="J597" i="2"/>
  <c r="I597" i="2"/>
  <c r="J596" i="2"/>
  <c r="I596" i="2"/>
  <c r="J595" i="2"/>
  <c r="I595" i="2"/>
  <c r="J594" i="2"/>
  <c r="I594" i="2"/>
  <c r="K594" i="2" s="1"/>
  <c r="J593" i="2"/>
  <c r="I593" i="2"/>
  <c r="J592" i="2"/>
  <c r="I592" i="2"/>
  <c r="K592" i="2" s="1"/>
  <c r="J591" i="2"/>
  <c r="I591" i="2"/>
  <c r="J590" i="2"/>
  <c r="I590" i="2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O581" i="2" s="1"/>
  <c r="N580" i="2"/>
  <c r="L580" i="2"/>
  <c r="J580" i="2"/>
  <c r="I580" i="2"/>
  <c r="J579" i="2"/>
  <c r="I579" i="2"/>
  <c r="K579" i="2" s="1"/>
  <c r="J578" i="2"/>
  <c r="I578" i="2"/>
  <c r="K578" i="2" s="1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3" i="2"/>
  <c r="I563" i="2"/>
  <c r="J562" i="2"/>
  <c r="I562" i="2"/>
  <c r="J561" i="2"/>
  <c r="I561" i="2"/>
  <c r="K561" i="2" s="1"/>
  <c r="J560" i="2"/>
  <c r="I560" i="2"/>
  <c r="N559" i="2"/>
  <c r="N558" i="2"/>
  <c r="N557" i="2"/>
  <c r="N556" i="2"/>
  <c r="N555" i="2"/>
  <c r="L555" i="2"/>
  <c r="O555" i="2" s="1"/>
  <c r="N554" i="2"/>
  <c r="L554" i="2"/>
  <c r="O554" i="2" s="1"/>
  <c r="N553" i="2"/>
  <c r="L553" i="2"/>
  <c r="O553" i="2" s="1"/>
  <c r="N552" i="2"/>
  <c r="L552" i="2"/>
  <c r="O552" i="2" s="1"/>
  <c r="N551" i="2"/>
  <c r="L551" i="2"/>
  <c r="J551" i="2"/>
  <c r="I551" i="2"/>
  <c r="K551" i="2" s="1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K508" i="2" s="1"/>
  <c r="J507" i="2"/>
  <c r="I507" i="2"/>
  <c r="K507" i="2" s="1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J499" i="2"/>
  <c r="I499" i="2"/>
  <c r="K499" i="2" s="1"/>
  <c r="J498" i="2"/>
  <c r="I498" i="2"/>
  <c r="K498" i="2" s="1"/>
  <c r="J497" i="2"/>
  <c r="I497" i="2"/>
  <c r="K497" i="2" s="1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J375" i="2"/>
  <c r="I375" i="2"/>
  <c r="J374" i="2"/>
  <c r="I374" i="2"/>
  <c r="J373" i="2"/>
  <c r="I373" i="2"/>
  <c r="K373" i="2" s="1"/>
  <c r="J372" i="2"/>
  <c r="I372" i="2"/>
  <c r="J371" i="2"/>
  <c r="I371" i="2"/>
  <c r="K371" i="2" s="1"/>
  <c r="J370" i="2"/>
  <c r="I370" i="2"/>
  <c r="J369" i="2"/>
  <c r="I369" i="2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N351" i="2"/>
  <c r="L351" i="2"/>
  <c r="J350" i="2"/>
  <c r="I350" i="2"/>
  <c r="N349" i="2"/>
  <c r="L349" i="2"/>
  <c r="J349" i="2"/>
  <c r="I349" i="2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L335" i="2"/>
  <c r="L334" i="2"/>
  <c r="N333" i="2"/>
  <c r="M333" i="2"/>
  <c r="M331" i="2" s="1"/>
  <c r="O332" i="2"/>
  <c r="N330" i="2"/>
  <c r="M330" i="2"/>
  <c r="P330" i="2" s="1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M312" i="2" s="1"/>
  <c r="O313" i="2"/>
  <c r="P311" i="2"/>
  <c r="O311" i="2"/>
  <c r="N311" i="2"/>
  <c r="M311" i="2"/>
  <c r="L311" i="2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O298" i="2" s="1"/>
  <c r="L296" i="2"/>
  <c r="L295" i="2"/>
  <c r="N294" i="2"/>
  <c r="M294" i="2"/>
  <c r="M292" i="2" s="1"/>
  <c r="O293" i="2"/>
  <c r="P291" i="2"/>
  <c r="O291" i="2"/>
  <c r="N291" i="2"/>
  <c r="M291" i="2"/>
  <c r="L291" i="2"/>
  <c r="J289" i="2"/>
  <c r="I289" i="2"/>
  <c r="J287" i="2"/>
  <c r="J286" i="2"/>
  <c r="J285" i="2"/>
  <c r="I285" i="2"/>
  <c r="J284" i="2"/>
  <c r="J283" i="2"/>
  <c r="J282" i="2"/>
  <c r="J281" i="2"/>
  <c r="N279" i="2"/>
  <c r="L279" i="2"/>
  <c r="O279" i="2" s="1"/>
  <c r="L277" i="2"/>
  <c r="L276" i="2"/>
  <c r="N275" i="2"/>
  <c r="M275" i="2"/>
  <c r="M273" i="2" s="1"/>
  <c r="O274" i="2"/>
  <c r="O272" i="2"/>
  <c r="N272" i="2"/>
  <c r="M272" i="2"/>
  <c r="P272" i="2" s="1"/>
  <c r="L272" i="2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O258" i="2" s="1"/>
  <c r="L256" i="2"/>
  <c r="L255" i="2"/>
  <c r="N254" i="2"/>
  <c r="M254" i="2"/>
  <c r="O253" i="2"/>
  <c r="P251" i="2"/>
  <c r="N251" i="2"/>
  <c r="M251" i="2"/>
  <c r="L251" i="2"/>
  <c r="O251" i="2" s="1"/>
  <c r="J249" i="2"/>
  <c r="I249" i="2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O223" i="2"/>
  <c r="O221" i="2"/>
  <c r="N221" i="2"/>
  <c r="M221" i="2"/>
  <c r="L221" i="2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J212" i="2"/>
  <c r="J211" i="2"/>
  <c r="J210" i="2"/>
  <c r="J209" i="2"/>
  <c r="J204" i="2"/>
  <c r="I204" i="2"/>
  <c r="K204" i="2" s="1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M142" i="2" s="1"/>
  <c r="O143" i="2"/>
  <c r="N141" i="2"/>
  <c r="M141" i="2"/>
  <c r="P141" i="2" s="1"/>
  <c r="L141" i="2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M120" i="2" s="1"/>
  <c r="O121" i="2"/>
  <c r="O119" i="2"/>
  <c r="N119" i="2"/>
  <c r="M119" i="2"/>
  <c r="L119" i="2"/>
  <c r="J117" i="2"/>
  <c r="I117" i="2"/>
  <c r="J115" i="2"/>
  <c r="J114" i="2"/>
  <c r="J113" i="2"/>
  <c r="I113" i="2"/>
  <c r="K113" i="2" s="1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P98" i="2" s="1"/>
  <c r="O97" i="2"/>
  <c r="P95" i="2"/>
  <c r="N95" i="2"/>
  <c r="M95" i="2"/>
  <c r="L95" i="2"/>
  <c r="O95" i="2" s="1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K85" i="2" s="1"/>
  <c r="J84" i="2"/>
  <c r="I84" i="2"/>
  <c r="J83" i="2"/>
  <c r="I83" i="2"/>
  <c r="K83" i="2" s="1"/>
  <c r="J82" i="2"/>
  <c r="I82" i="2"/>
  <c r="K82" i="2" s="1"/>
  <c r="J81" i="2"/>
  <c r="I81" i="2"/>
  <c r="K81" i="2" s="1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O69" i="2"/>
  <c r="P67" i="2"/>
  <c r="N67" i="2"/>
  <c r="M67" i="2"/>
  <c r="L67" i="2"/>
  <c r="J65" i="2"/>
  <c r="I65" i="2"/>
  <c r="K65" i="2" s="1"/>
  <c r="J64" i="2"/>
  <c r="I64" i="2"/>
  <c r="K64" i="2" s="1"/>
  <c r="N61" i="2"/>
  <c r="L61" i="2"/>
  <c r="L59" i="2"/>
  <c r="L58" i="2"/>
  <c r="N57" i="2"/>
  <c r="M57" i="2"/>
  <c r="P54" i="2"/>
  <c r="N54" i="2"/>
  <c r="M54" i="2"/>
  <c r="L54" i="2"/>
  <c r="O54" i="2" s="1"/>
  <c r="N49" i="2"/>
  <c r="L49" i="2"/>
  <c r="L47" i="2"/>
  <c r="L46" i="2"/>
  <c r="N45" i="2"/>
  <c r="M45" i="2"/>
  <c r="M43" i="2" s="1"/>
  <c r="N42" i="2"/>
  <c r="M42" i="2"/>
  <c r="P42" i="2" s="1"/>
  <c r="L42" i="2"/>
  <c r="O42" i="2" s="1"/>
  <c r="P36" i="2"/>
  <c r="O36" i="2"/>
  <c r="P35" i="2"/>
  <c r="O35" i="2"/>
  <c r="M34" i="2"/>
  <c r="P34" i="2" s="1"/>
  <c r="M33" i="2"/>
  <c r="M32" i="2"/>
  <c r="M31" i="2"/>
  <c r="P31" i="2" s="1"/>
  <c r="P29" i="2"/>
  <c r="M29" i="2"/>
  <c r="M26" i="2"/>
  <c r="P26" i="2" s="1"/>
  <c r="P25" i="2"/>
  <c r="N25" i="2"/>
  <c r="M25" i="2"/>
  <c r="L25" i="2"/>
  <c r="P24" i="2"/>
  <c r="N24" i="2"/>
  <c r="M24" i="2"/>
  <c r="P23" i="2"/>
  <c r="N23" i="2"/>
  <c r="M23" i="2"/>
  <c r="O21" i="2"/>
  <c r="N21" i="2"/>
  <c r="M21" i="2"/>
  <c r="P21" i="2" s="1"/>
  <c r="L21" i="2"/>
  <c r="L19" i="2" s="1"/>
  <c r="M19" i="2"/>
  <c r="P15" i="2"/>
  <c r="N15" i="2"/>
  <c r="M15" i="2"/>
  <c r="M9" i="2" s="1"/>
  <c r="M14" i="2"/>
  <c r="P14" i="2" s="1"/>
  <c r="P11" i="2"/>
  <c r="M11" i="2"/>
  <c r="J563" i="1"/>
  <c r="I563" i="1"/>
  <c r="J562" i="1"/>
  <c r="I562" i="1"/>
  <c r="I548" i="1"/>
  <c r="K548" i="1" s="1"/>
  <c r="I365" i="1"/>
  <c r="K365" i="1" s="1"/>
  <c r="L336" i="1"/>
  <c r="O332" i="1"/>
  <c r="N332" i="1"/>
  <c r="M332" i="1"/>
  <c r="L332" i="1"/>
  <c r="O330" i="1"/>
  <c r="N330" i="1"/>
  <c r="M330" i="1"/>
  <c r="P330" i="1" s="1"/>
  <c r="L330" i="1"/>
  <c r="L317" i="1"/>
  <c r="O313" i="1"/>
  <c r="N313" i="1"/>
  <c r="M313" i="1"/>
  <c r="L313" i="1"/>
  <c r="O311" i="1"/>
  <c r="N311" i="1"/>
  <c r="M311" i="1"/>
  <c r="P311" i="1" s="1"/>
  <c r="L311" i="1"/>
  <c r="J307" i="1"/>
  <c r="L297" i="1"/>
  <c r="N293" i="1"/>
  <c r="M293" i="1"/>
  <c r="L293" i="1"/>
  <c r="O293" i="1" s="1"/>
  <c r="P291" i="1"/>
  <c r="N291" i="1"/>
  <c r="M291" i="1"/>
  <c r="L291" i="1"/>
  <c r="O291" i="1" s="1"/>
  <c r="L278" i="1"/>
  <c r="N274" i="1"/>
  <c r="M274" i="1"/>
  <c r="L274" i="1"/>
  <c r="O274" i="1" s="1"/>
  <c r="P272" i="1"/>
  <c r="N272" i="1"/>
  <c r="M272" i="1"/>
  <c r="L272" i="1"/>
  <c r="O272" i="1" s="1"/>
  <c r="L257" i="1"/>
  <c r="O253" i="1"/>
  <c r="N253" i="1"/>
  <c r="M253" i="1"/>
  <c r="L253" i="1"/>
  <c r="O251" i="1"/>
  <c r="N251" i="1"/>
  <c r="M251" i="1"/>
  <c r="P251" i="1" s="1"/>
  <c r="L251" i="1"/>
  <c r="J240" i="1"/>
  <c r="L227" i="1"/>
  <c r="N223" i="1"/>
  <c r="M223" i="1"/>
  <c r="L223" i="1"/>
  <c r="O223" i="1" s="1"/>
  <c r="P221" i="1"/>
  <c r="N221" i="1"/>
  <c r="M221" i="1"/>
  <c r="L221" i="1"/>
  <c r="O221" i="1" s="1"/>
  <c r="J214" i="1"/>
  <c r="I214" i="1"/>
  <c r="J198" i="1"/>
  <c r="L147" i="1"/>
  <c r="N143" i="1"/>
  <c r="M143" i="1"/>
  <c r="L143" i="1"/>
  <c r="O143" i="1" s="1"/>
  <c r="P141" i="1"/>
  <c r="N141" i="1"/>
  <c r="M141" i="1"/>
  <c r="L141" i="1"/>
  <c r="O141" i="1" s="1"/>
  <c r="L125" i="1"/>
  <c r="O121" i="1"/>
  <c r="N121" i="1"/>
  <c r="M121" i="1"/>
  <c r="L121" i="1"/>
  <c r="O119" i="1"/>
  <c r="N119" i="1"/>
  <c r="M119" i="1"/>
  <c r="P119" i="1" s="1"/>
  <c r="L119" i="1"/>
  <c r="L101" i="1"/>
  <c r="N97" i="1"/>
  <c r="M97" i="1"/>
  <c r="L97" i="1"/>
  <c r="O97" i="1" s="1"/>
  <c r="P95" i="1"/>
  <c r="N95" i="1"/>
  <c r="M95" i="1"/>
  <c r="L95" i="1"/>
  <c r="O95" i="1" s="1"/>
  <c r="L73" i="1"/>
  <c r="O69" i="1"/>
  <c r="N69" i="1"/>
  <c r="M69" i="1"/>
  <c r="M21" i="1" s="1"/>
  <c r="L69" i="1"/>
  <c r="O67" i="1"/>
  <c r="N67" i="1"/>
  <c r="M67" i="1"/>
  <c r="P67" i="1" s="1"/>
  <c r="L67" i="1"/>
  <c r="L60" i="1"/>
  <c r="L56" i="1"/>
  <c r="L21" i="1" s="1"/>
  <c r="P54" i="1"/>
  <c r="N54" i="1"/>
  <c r="M54" i="1"/>
  <c r="L48" i="1"/>
  <c r="L44" i="1"/>
  <c r="L42" i="1" s="1"/>
  <c r="N42" i="1"/>
  <c r="M42" i="1"/>
  <c r="P42" i="1" s="1"/>
  <c r="P36" i="1"/>
  <c r="O36" i="1"/>
  <c r="P35" i="1"/>
  <c r="O35" i="1"/>
  <c r="P34" i="1"/>
  <c r="M34" i="1"/>
  <c r="M33" i="1"/>
  <c r="P33" i="1" s="1"/>
  <c r="M32" i="1"/>
  <c r="M30" i="1" s="1"/>
  <c r="P30" i="1" s="1"/>
  <c r="M31" i="1"/>
  <c r="P31" i="1" s="1"/>
  <c r="P29" i="1"/>
  <c r="M29" i="1"/>
  <c r="M28" i="1" s="1"/>
  <c r="P28" i="1" s="1"/>
  <c r="M26" i="1"/>
  <c r="P26" i="1" s="1"/>
  <c r="N25" i="1"/>
  <c r="N15" i="1" s="1"/>
  <c r="M25" i="1"/>
  <c r="P25" i="1" s="1"/>
  <c r="L25" i="1"/>
  <c r="O25" i="1" s="1"/>
  <c r="N24" i="1"/>
  <c r="M24" i="1"/>
  <c r="P24" i="1" s="1"/>
  <c r="P23" i="1"/>
  <c r="N23" i="1"/>
  <c r="M23" i="1"/>
  <c r="N21" i="1"/>
  <c r="N19" i="1"/>
  <c r="O459" i="3" l="1"/>
  <c r="I367" i="5"/>
  <c r="K367" i="5" s="1"/>
  <c r="O459" i="10"/>
  <c r="K219" i="21"/>
  <c r="J366" i="1"/>
  <c r="N120" i="10"/>
  <c r="N118" i="10" s="1"/>
  <c r="K422" i="4"/>
  <c r="K428" i="4"/>
  <c r="L254" i="6"/>
  <c r="K266" i="6"/>
  <c r="O406" i="6"/>
  <c r="K430" i="8"/>
  <c r="K432" i="19"/>
  <c r="O566" i="2"/>
  <c r="K449" i="4"/>
  <c r="K381" i="5"/>
  <c r="K634" i="3"/>
  <c r="N553" i="1"/>
  <c r="N580" i="1"/>
  <c r="K449" i="14"/>
  <c r="J282" i="1"/>
  <c r="K563" i="7"/>
  <c r="O102" i="7"/>
  <c r="J129" i="1"/>
  <c r="I530" i="1"/>
  <c r="L100" i="1"/>
  <c r="J110" i="1"/>
  <c r="J156" i="1"/>
  <c r="J170" i="1"/>
  <c r="J184" i="1"/>
  <c r="J308" i="1"/>
  <c r="L537" i="1"/>
  <c r="I617" i="1"/>
  <c r="I623" i="1"/>
  <c r="I630" i="1"/>
  <c r="N74" i="1"/>
  <c r="J83" i="1"/>
  <c r="J90" i="1"/>
  <c r="I420" i="1"/>
  <c r="I158" i="1"/>
  <c r="I264" i="1"/>
  <c r="N292" i="9"/>
  <c r="N290" i="9" s="1"/>
  <c r="N333" i="1"/>
  <c r="J342" i="1"/>
  <c r="J412" i="1"/>
  <c r="L455" i="1"/>
  <c r="N462" i="1"/>
  <c r="I373" i="1"/>
  <c r="K373" i="1" s="1"/>
  <c r="N273" i="15"/>
  <c r="N271" i="15" s="1"/>
  <c r="N252" i="18"/>
  <c r="N250" i="18" s="1"/>
  <c r="J349" i="1"/>
  <c r="N354" i="1"/>
  <c r="I397" i="1"/>
  <c r="I426" i="1"/>
  <c r="K426" i="1" s="1"/>
  <c r="I432" i="1"/>
  <c r="I481" i="1"/>
  <c r="I517" i="1"/>
  <c r="I523" i="1"/>
  <c r="I529" i="1"/>
  <c r="J543" i="1"/>
  <c r="N558" i="1"/>
  <c r="O385" i="11"/>
  <c r="O568" i="13"/>
  <c r="O582" i="13"/>
  <c r="K631" i="13"/>
  <c r="K593" i="14"/>
  <c r="O401" i="15"/>
  <c r="L385" i="1"/>
  <c r="O457" i="6"/>
  <c r="K425" i="4"/>
  <c r="K564" i="4"/>
  <c r="O337" i="5"/>
  <c r="K421" i="5"/>
  <c r="O439" i="5"/>
  <c r="O455" i="7"/>
  <c r="K397" i="8"/>
  <c r="L294" i="10"/>
  <c r="O294" i="10" s="1"/>
  <c r="K421" i="11"/>
  <c r="K427" i="11"/>
  <c r="K629" i="14"/>
  <c r="K635" i="14"/>
  <c r="I449" i="1"/>
  <c r="K616" i="14"/>
  <c r="I469" i="1"/>
  <c r="K469" i="1" s="1"/>
  <c r="N142" i="6"/>
  <c r="K465" i="7"/>
  <c r="I238" i="1"/>
  <c r="K238" i="1" s="1"/>
  <c r="I339" i="1"/>
  <c r="K339" i="1" s="1"/>
  <c r="I475" i="1"/>
  <c r="K475" i="1" s="1"/>
  <c r="I589" i="1"/>
  <c r="I595" i="1"/>
  <c r="I324" i="1"/>
  <c r="K628" i="14"/>
  <c r="L554" i="1"/>
  <c r="O554" i="1" s="1"/>
  <c r="K93" i="3"/>
  <c r="P254" i="9"/>
  <c r="I520" i="1"/>
  <c r="I526" i="1"/>
  <c r="I532" i="1"/>
  <c r="I92" i="1"/>
  <c r="N458" i="1"/>
  <c r="J216" i="1"/>
  <c r="L567" i="1"/>
  <c r="O567" i="1" s="1"/>
  <c r="I576" i="1"/>
  <c r="K576" i="1" s="1"/>
  <c r="N57" i="1"/>
  <c r="J105" i="1"/>
  <c r="J112" i="1"/>
  <c r="L314" i="15"/>
  <c r="L312" i="15" s="1"/>
  <c r="O564" i="9"/>
  <c r="K464" i="12"/>
  <c r="K573" i="12"/>
  <c r="K580" i="12"/>
  <c r="K593" i="12"/>
  <c r="L438" i="1"/>
  <c r="O438" i="1" s="1"/>
  <c r="N358" i="1"/>
  <c r="K173" i="10"/>
  <c r="K186" i="10"/>
  <c r="K200" i="10"/>
  <c r="N222" i="13"/>
  <c r="K562" i="2"/>
  <c r="O535" i="4"/>
  <c r="O352" i="5"/>
  <c r="K370" i="5"/>
  <c r="O537" i="5"/>
  <c r="K562" i="9"/>
  <c r="K64" i="10"/>
  <c r="K401" i="4"/>
  <c r="L45" i="17"/>
  <c r="K564" i="14"/>
  <c r="K597" i="14"/>
  <c r="K632" i="14"/>
  <c r="K422" i="16"/>
  <c r="O566" i="16"/>
  <c r="O584" i="17"/>
  <c r="O580" i="21"/>
  <c r="O599" i="21"/>
  <c r="K629" i="21"/>
  <c r="K635" i="21"/>
  <c r="K229" i="3"/>
  <c r="K464" i="11"/>
  <c r="K482" i="11"/>
  <c r="K634" i="11"/>
  <c r="N222" i="6"/>
  <c r="P70" i="9"/>
  <c r="K81" i="9"/>
  <c r="K108" i="9"/>
  <c r="N312" i="9"/>
  <c r="N310" i="9" s="1"/>
  <c r="K416" i="17"/>
  <c r="K422" i="18"/>
  <c r="O457" i="18"/>
  <c r="K465" i="18"/>
  <c r="K635" i="18"/>
  <c r="K173" i="11"/>
  <c r="K424" i="11"/>
  <c r="K85" i="9"/>
  <c r="N312" i="10"/>
  <c r="N310" i="10" s="1"/>
  <c r="K420" i="11"/>
  <c r="K426" i="11"/>
  <c r="O564" i="11"/>
  <c r="K618" i="13"/>
  <c r="O533" i="10"/>
  <c r="K564" i="10"/>
  <c r="O599" i="11"/>
  <c r="N273" i="13"/>
  <c r="N271" i="13" s="1"/>
  <c r="K595" i="3"/>
  <c r="K270" i="6"/>
  <c r="K481" i="6"/>
  <c r="O352" i="9"/>
  <c r="L316" i="1"/>
  <c r="N70" i="1"/>
  <c r="J81" i="1"/>
  <c r="I108" i="1"/>
  <c r="J237" i="1"/>
  <c r="L383" i="1"/>
  <c r="N538" i="1"/>
  <c r="J189" i="1"/>
  <c r="J203" i="1"/>
  <c r="J174" i="1"/>
  <c r="N406" i="1"/>
  <c r="J303" i="1"/>
  <c r="L334" i="1"/>
  <c r="I343" i="1"/>
  <c r="L349" i="1"/>
  <c r="N142" i="12"/>
  <c r="N140" i="12" s="1"/>
  <c r="I372" i="1"/>
  <c r="L437" i="1"/>
  <c r="I498" i="1"/>
  <c r="J92" i="1"/>
  <c r="J197" i="1"/>
  <c r="J210" i="1"/>
  <c r="I229" i="1"/>
  <c r="O597" i="2"/>
  <c r="J196" i="1"/>
  <c r="I111" i="1"/>
  <c r="J263" i="1"/>
  <c r="J505" i="1"/>
  <c r="J529" i="1"/>
  <c r="N551" i="1"/>
  <c r="N572" i="1"/>
  <c r="J620" i="1"/>
  <c r="J633" i="1"/>
  <c r="J132" i="1"/>
  <c r="J283" i="1"/>
  <c r="I428" i="1"/>
  <c r="I519" i="1"/>
  <c r="L566" i="1"/>
  <c r="L599" i="1"/>
  <c r="N126" i="1"/>
  <c r="J149" i="1"/>
  <c r="K112" i="9"/>
  <c r="N273" i="12"/>
  <c r="N271" i="12" s="1"/>
  <c r="J76" i="1"/>
  <c r="I270" i="1"/>
  <c r="N279" i="1"/>
  <c r="J419" i="1"/>
  <c r="K482" i="13"/>
  <c r="K85" i="19"/>
  <c r="K628" i="19"/>
  <c r="K573" i="2"/>
  <c r="N252" i="5"/>
  <c r="K633" i="17"/>
  <c r="K630" i="2"/>
  <c r="L45" i="9"/>
  <c r="K416" i="9"/>
  <c r="L145" i="1"/>
  <c r="I304" i="1"/>
  <c r="O535" i="2"/>
  <c r="K628" i="2"/>
  <c r="K634" i="2"/>
  <c r="K164" i="3"/>
  <c r="K533" i="4"/>
  <c r="K633" i="5"/>
  <c r="K396" i="7"/>
  <c r="K425" i="7"/>
  <c r="K431" i="7"/>
  <c r="K563" i="9"/>
  <c r="O601" i="9"/>
  <c r="K631" i="9"/>
  <c r="N34" i="10"/>
  <c r="N14" i="10" s="1"/>
  <c r="K595" i="11"/>
  <c r="K164" i="14"/>
  <c r="P70" i="15"/>
  <c r="L224" i="15"/>
  <c r="L70" i="19"/>
  <c r="I267" i="1"/>
  <c r="N331" i="7"/>
  <c r="N329" i="7" s="1"/>
  <c r="K349" i="7"/>
  <c r="K189" i="12"/>
  <c r="K419" i="13"/>
  <c r="K431" i="13"/>
  <c r="K455" i="13"/>
  <c r="K64" i="15"/>
  <c r="L70" i="16"/>
  <c r="K235" i="18"/>
  <c r="K345" i="18"/>
  <c r="I468" i="1"/>
  <c r="K468" i="1" s="1"/>
  <c r="K93" i="5"/>
  <c r="J236" i="1"/>
  <c r="I249" i="1"/>
  <c r="N331" i="4"/>
  <c r="K426" i="13"/>
  <c r="K597" i="21"/>
  <c r="K632" i="21"/>
  <c r="N49" i="1"/>
  <c r="K573" i="3"/>
  <c r="K267" i="6"/>
  <c r="O601" i="6"/>
  <c r="K285" i="8"/>
  <c r="K108" i="11"/>
  <c r="K473" i="12"/>
  <c r="K497" i="12"/>
  <c r="K563" i="12"/>
  <c r="O582" i="12"/>
  <c r="O601" i="12"/>
  <c r="K631" i="12"/>
  <c r="O584" i="15"/>
  <c r="I477" i="1"/>
  <c r="K477" i="1" s="1"/>
  <c r="K84" i="15"/>
  <c r="I485" i="1"/>
  <c r="K485" i="1" s="1"/>
  <c r="I84" i="1"/>
  <c r="K473" i="2"/>
  <c r="J618" i="1"/>
  <c r="J624" i="1"/>
  <c r="K113" i="3"/>
  <c r="K285" i="4"/>
  <c r="K402" i="6"/>
  <c r="O457" i="8"/>
  <c r="K465" i="8"/>
  <c r="K64" i="11"/>
  <c r="K564" i="12"/>
  <c r="K533" i="14"/>
  <c r="K368" i="15"/>
  <c r="I591" i="1"/>
  <c r="J564" i="1"/>
  <c r="J578" i="1"/>
  <c r="N273" i="3"/>
  <c r="P273" i="3" s="1"/>
  <c r="K466" i="8"/>
  <c r="L224" i="9"/>
  <c r="L222" i="9" s="1"/>
  <c r="N273" i="9"/>
  <c r="N271" i="9" s="1"/>
  <c r="I367" i="15"/>
  <c r="K367" i="15" s="1"/>
  <c r="L228" i="1"/>
  <c r="O228" i="1" s="1"/>
  <c r="I507" i="1"/>
  <c r="K507" i="1" s="1"/>
  <c r="L254" i="13"/>
  <c r="J159" i="1"/>
  <c r="J173" i="1"/>
  <c r="J186" i="1"/>
  <c r="J200" i="1"/>
  <c r="J213" i="1"/>
  <c r="J232" i="1"/>
  <c r="J243" i="1"/>
  <c r="J324" i="1"/>
  <c r="L335" i="1"/>
  <c r="J343" i="1"/>
  <c r="N349" i="1"/>
  <c r="N356" i="1"/>
  <c r="I368" i="1"/>
  <c r="J380" i="1"/>
  <c r="N385" i="1"/>
  <c r="O385" i="1" s="1"/>
  <c r="K397" i="2"/>
  <c r="N403" i="1"/>
  <c r="J413" i="1"/>
  <c r="J420" i="1"/>
  <c r="K420" i="1" s="1"/>
  <c r="J426" i="1"/>
  <c r="J432" i="1"/>
  <c r="K432" i="1" s="1"/>
  <c r="N438" i="1"/>
  <c r="N455" i="1"/>
  <c r="N463" i="1"/>
  <c r="J469" i="1"/>
  <c r="J475" i="1"/>
  <c r="J493" i="1"/>
  <c r="J499" i="1"/>
  <c r="N564" i="1"/>
  <c r="L224" i="3"/>
  <c r="O224" i="3" s="1"/>
  <c r="N331" i="5"/>
  <c r="N329" i="5" s="1"/>
  <c r="O601" i="8"/>
  <c r="O102" i="11"/>
  <c r="N120" i="13"/>
  <c r="N118" i="13" s="1"/>
  <c r="N331" i="14"/>
  <c r="N329" i="14" s="1"/>
  <c r="K580" i="17"/>
  <c r="K593" i="17"/>
  <c r="L275" i="19"/>
  <c r="N43" i="4"/>
  <c r="N41" i="4" s="1"/>
  <c r="N273" i="4"/>
  <c r="N271" i="4" s="1"/>
  <c r="I628" i="1"/>
  <c r="L58" i="1"/>
  <c r="J233" i="1"/>
  <c r="K401" i="10"/>
  <c r="J495" i="1"/>
  <c r="J501" i="1"/>
  <c r="K449" i="13"/>
  <c r="K597" i="16"/>
  <c r="O537" i="17"/>
  <c r="K562" i="17"/>
  <c r="K138" i="18"/>
  <c r="K176" i="18"/>
  <c r="K416" i="20"/>
  <c r="K422" i="20"/>
  <c r="K428" i="20"/>
  <c r="K435" i="20"/>
  <c r="K465" i="20"/>
  <c r="K455" i="5"/>
  <c r="I615" i="1"/>
  <c r="I621" i="1"/>
  <c r="N45" i="1"/>
  <c r="J107" i="1"/>
  <c r="J113" i="1"/>
  <c r="L146" i="1"/>
  <c r="J161" i="1"/>
  <c r="J175" i="1"/>
  <c r="J201" i="1"/>
  <c r="J215" i="1"/>
  <c r="J245" i="1"/>
  <c r="L256" i="1"/>
  <c r="J266" i="1"/>
  <c r="J285" i="1"/>
  <c r="L296" i="1"/>
  <c r="L352" i="1"/>
  <c r="J362" i="1"/>
  <c r="J370" i="1"/>
  <c r="J401" i="1"/>
  <c r="J417" i="1"/>
  <c r="J423" i="1"/>
  <c r="J429" i="1"/>
  <c r="N435" i="1"/>
  <c r="N443" i="1"/>
  <c r="J452" i="1"/>
  <c r="J466" i="1"/>
  <c r="J478" i="1"/>
  <c r="J484" i="1"/>
  <c r="J490" i="1"/>
  <c r="J502" i="1"/>
  <c r="J508" i="1"/>
  <c r="J514" i="1"/>
  <c r="J520" i="1"/>
  <c r="J526" i="1"/>
  <c r="J532" i="1"/>
  <c r="N537" i="1"/>
  <c r="J548" i="1"/>
  <c r="N554" i="1"/>
  <c r="J576" i="1"/>
  <c r="N581" i="1"/>
  <c r="J595" i="1"/>
  <c r="K595" i="1" s="1"/>
  <c r="J623" i="1"/>
  <c r="J630" i="1"/>
  <c r="L99" i="1"/>
  <c r="J130" i="1"/>
  <c r="J204" i="1"/>
  <c r="J218" i="1"/>
  <c r="L226" i="1"/>
  <c r="J249" i="1"/>
  <c r="J339" i="1"/>
  <c r="I376" i="1"/>
  <c r="J391" i="1"/>
  <c r="L435" i="1"/>
  <c r="N442" i="1"/>
  <c r="J513" i="1"/>
  <c r="N536" i="1"/>
  <c r="J547" i="1"/>
  <c r="J561" i="1"/>
  <c r="N566" i="1"/>
  <c r="O566" i="1" s="1"/>
  <c r="N588" i="1"/>
  <c r="J594" i="1"/>
  <c r="J616" i="1"/>
  <c r="J629" i="1"/>
  <c r="I109" i="1"/>
  <c r="I149" i="1"/>
  <c r="K149" i="1" s="1"/>
  <c r="J163" i="1"/>
  <c r="N224" i="1"/>
  <c r="J246" i="1"/>
  <c r="M275" i="1"/>
  <c r="J286" i="1"/>
  <c r="J328" i="1"/>
  <c r="I345" i="1"/>
  <c r="J360" i="1"/>
  <c r="J400" i="1"/>
  <c r="J435" i="1"/>
  <c r="N441" i="1"/>
  <c r="J465" i="1"/>
  <c r="J471" i="1"/>
  <c r="J321" i="1"/>
  <c r="I341" i="1"/>
  <c r="J364" i="1"/>
  <c r="J377" i="1"/>
  <c r="L597" i="1"/>
  <c r="N604" i="1"/>
  <c r="I614" i="1"/>
  <c r="I620" i="1"/>
  <c r="I626" i="1"/>
  <c r="J78" i="1"/>
  <c r="I93" i="1"/>
  <c r="K93" i="1" s="1"/>
  <c r="J157" i="1"/>
  <c r="J171" i="1"/>
  <c r="I199" i="1"/>
  <c r="J325" i="1"/>
  <c r="J482" i="1"/>
  <c r="N552" i="1"/>
  <c r="J560" i="1"/>
  <c r="J573" i="1"/>
  <c r="K626" i="6"/>
  <c r="K625" i="16"/>
  <c r="K418" i="17"/>
  <c r="K108" i="21"/>
  <c r="O347" i="4"/>
  <c r="J373" i="1"/>
  <c r="K306" i="6"/>
  <c r="N383" i="1"/>
  <c r="J394" i="1"/>
  <c r="N401" i="1"/>
  <c r="N408" i="1"/>
  <c r="J418" i="1"/>
  <c r="J424" i="1"/>
  <c r="J430" i="1"/>
  <c r="J446" i="1"/>
  <c r="J454" i="1"/>
  <c r="N459" i="1"/>
  <c r="J467" i="1"/>
  <c r="J473" i="1"/>
  <c r="J479" i="1"/>
  <c r="J491" i="1"/>
  <c r="J497" i="1"/>
  <c r="J503" i="1"/>
  <c r="J550" i="1"/>
  <c r="J104" i="1"/>
  <c r="I374" i="1"/>
  <c r="L380" i="1"/>
  <c r="N386" i="1"/>
  <c r="I398" i="1"/>
  <c r="L404" i="1"/>
  <c r="J414" i="1"/>
  <c r="I421" i="1"/>
  <c r="I427" i="1"/>
  <c r="J433" i="1"/>
  <c r="L439" i="1"/>
  <c r="I450" i="1"/>
  <c r="I464" i="1"/>
  <c r="I482" i="1"/>
  <c r="I518" i="1"/>
  <c r="I524" i="1"/>
  <c r="L535" i="1"/>
  <c r="I65" i="1"/>
  <c r="J182" i="1"/>
  <c r="J260" i="1"/>
  <c r="J268" i="1"/>
  <c r="J378" i="1"/>
  <c r="I396" i="1"/>
  <c r="I402" i="1"/>
  <c r="N409" i="1"/>
  <c r="J447" i="1"/>
  <c r="I455" i="1"/>
  <c r="N460" i="1"/>
  <c r="I474" i="1"/>
  <c r="I516" i="1"/>
  <c r="I522" i="1"/>
  <c r="I528" i="1"/>
  <c r="L533" i="1"/>
  <c r="N540" i="1"/>
  <c r="N556" i="1"/>
  <c r="N569" i="1"/>
  <c r="I613" i="1"/>
  <c r="I619" i="1"/>
  <c r="I625" i="1"/>
  <c r="J131" i="1"/>
  <c r="J155" i="1"/>
  <c r="J169" i="1"/>
  <c r="J183" i="1"/>
  <c r="J209" i="1"/>
  <c r="I219" i="1"/>
  <c r="J261" i="1"/>
  <c r="J269" i="1"/>
  <c r="I80" i="1"/>
  <c r="J579" i="1"/>
  <c r="N584" i="1"/>
  <c r="J65" i="1"/>
  <c r="J77" i="1"/>
  <c r="J84" i="1"/>
  <c r="N102" i="1"/>
  <c r="J111" i="1"/>
  <c r="K111" i="1" s="1"/>
  <c r="J172" i="1"/>
  <c r="J185" i="1"/>
  <c r="J199" i="1"/>
  <c r="J212" i="1"/>
  <c r="J229" i="1"/>
  <c r="J241" i="1"/>
  <c r="J270" i="1"/>
  <c r="J281" i="1"/>
  <c r="J302" i="1"/>
  <c r="J323" i="1"/>
  <c r="J365" i="1"/>
  <c r="J372" i="1"/>
  <c r="K372" i="1" s="1"/>
  <c r="K622" i="6"/>
  <c r="J300" i="1"/>
  <c r="N353" i="1"/>
  <c r="J85" i="1"/>
  <c r="J93" i="1"/>
  <c r="J234" i="1"/>
  <c r="I525" i="1"/>
  <c r="I531" i="1"/>
  <c r="I547" i="1"/>
  <c r="L580" i="1"/>
  <c r="O580" i="1" s="1"/>
  <c r="J609" i="1"/>
  <c r="I616" i="1"/>
  <c r="I629" i="1"/>
  <c r="L277" i="1"/>
  <c r="J289" i="1"/>
  <c r="J301" i="1"/>
  <c r="J379" i="1"/>
  <c r="N384" i="1"/>
  <c r="J396" i="1"/>
  <c r="J402" i="1"/>
  <c r="N410" i="1"/>
  <c r="J425" i="1"/>
  <c r="J431" i="1"/>
  <c r="N437" i="1"/>
  <c r="J448" i="1"/>
  <c r="J455" i="1"/>
  <c r="N461" i="1"/>
  <c r="J468" i="1"/>
  <c r="J474" i="1"/>
  <c r="J486" i="1"/>
  <c r="J498" i="1"/>
  <c r="K498" i="1" s="1"/>
  <c r="J516" i="1"/>
  <c r="J528" i="1"/>
  <c r="L102" i="1"/>
  <c r="J506" i="1"/>
  <c r="J512" i="1"/>
  <c r="J518" i="1"/>
  <c r="J524" i="1"/>
  <c r="J530" i="1"/>
  <c r="N535" i="1"/>
  <c r="J546" i="1"/>
  <c r="P254" i="11"/>
  <c r="J115" i="1"/>
  <c r="L46" i="1"/>
  <c r="L59" i="1"/>
  <c r="I81" i="1"/>
  <c r="J106" i="1"/>
  <c r="N122" i="1"/>
  <c r="J133" i="1"/>
  <c r="J265" i="1"/>
  <c r="I285" i="1"/>
  <c r="K285" i="1" s="1"/>
  <c r="J306" i="1"/>
  <c r="N337" i="1"/>
  <c r="J350" i="1"/>
  <c r="I422" i="1"/>
  <c r="I435" i="1"/>
  <c r="M94" i="15"/>
  <c r="K562" i="19"/>
  <c r="P144" i="20"/>
  <c r="M312" i="20"/>
  <c r="P312" i="20" s="1"/>
  <c r="L123" i="1"/>
  <c r="J134" i="1"/>
  <c r="J160" i="1"/>
  <c r="J320" i="1"/>
  <c r="L122" i="4"/>
  <c r="K421" i="10"/>
  <c r="K427" i="10"/>
  <c r="O439" i="10"/>
  <c r="K464" i="10"/>
  <c r="J608" i="1"/>
  <c r="J634" i="1"/>
  <c r="J80" i="1"/>
  <c r="K80" i="1" s="1"/>
  <c r="J86" i="1"/>
  <c r="L124" i="1"/>
  <c r="J135" i="1"/>
  <c r="N148" i="1"/>
  <c r="I164" i="1"/>
  <c r="J181" i="1"/>
  <c r="J194" i="1"/>
  <c r="J217" i="1"/>
  <c r="N275" i="1"/>
  <c r="N298" i="1"/>
  <c r="J309" i="1"/>
  <c r="N318" i="1"/>
  <c r="J340" i="1"/>
  <c r="J346" i="1"/>
  <c r="N352" i="1"/>
  <c r="O352" i="1" s="1"/>
  <c r="J363" i="1"/>
  <c r="I377" i="1"/>
  <c r="J393" i="1"/>
  <c r="L401" i="1"/>
  <c r="N407" i="1"/>
  <c r="I418" i="1"/>
  <c r="K418" i="1" s="1"/>
  <c r="J445" i="1"/>
  <c r="J453" i="1"/>
  <c r="I473" i="1"/>
  <c r="K473" i="1" s="1"/>
  <c r="I497" i="1"/>
  <c r="I521" i="1"/>
  <c r="I527" i="1"/>
  <c r="I533" i="1"/>
  <c r="L582" i="1"/>
  <c r="L47" i="1"/>
  <c r="I64" i="1"/>
  <c r="J138" i="1"/>
  <c r="J162" i="1"/>
  <c r="L255" i="1"/>
  <c r="J507" i="1"/>
  <c r="O568" i="15"/>
  <c r="I117" i="1"/>
  <c r="L315" i="1"/>
  <c r="I349" i="1"/>
  <c r="K349" i="1" s="1"/>
  <c r="I371" i="1"/>
  <c r="K371" i="1" s="1"/>
  <c r="L405" i="1"/>
  <c r="O405" i="1" s="1"/>
  <c r="I419" i="1"/>
  <c r="L436" i="1"/>
  <c r="O436" i="1" s="1"/>
  <c r="L458" i="1"/>
  <c r="O458" i="1" s="1"/>
  <c r="I476" i="1"/>
  <c r="K476" i="1" s="1"/>
  <c r="L553" i="1"/>
  <c r="L565" i="1"/>
  <c r="O565" i="1" s="1"/>
  <c r="I632" i="1"/>
  <c r="J79" i="1"/>
  <c r="J480" i="1"/>
  <c r="J522" i="1"/>
  <c r="N533" i="1"/>
  <c r="K633" i="3"/>
  <c r="K92" i="5"/>
  <c r="O102" i="5"/>
  <c r="O385" i="5"/>
  <c r="K397" i="5"/>
  <c r="K482" i="6"/>
  <c r="K562" i="7"/>
  <c r="K589" i="7"/>
  <c r="K595" i="7"/>
  <c r="O457" i="9"/>
  <c r="N292" i="10"/>
  <c r="N290" i="10" s="1"/>
  <c r="K465" i="10"/>
  <c r="N292" i="12"/>
  <c r="L144" i="13"/>
  <c r="K396" i="17"/>
  <c r="O568" i="18"/>
  <c r="K200" i="21"/>
  <c r="K213" i="21"/>
  <c r="L254" i="21"/>
  <c r="M144" i="1"/>
  <c r="L295" i="1"/>
  <c r="J397" i="1"/>
  <c r="K397" i="1" s="1"/>
  <c r="I478" i="1"/>
  <c r="K478" i="1" s="1"/>
  <c r="I486" i="1"/>
  <c r="K486" i="1" s="1"/>
  <c r="J187" i="1"/>
  <c r="K285" i="2"/>
  <c r="K306" i="2"/>
  <c r="K464" i="2"/>
  <c r="J487" i="1"/>
  <c r="O383" i="13"/>
  <c r="L57" i="15"/>
  <c r="L55" i="15" s="1"/>
  <c r="O599" i="16"/>
  <c r="K328" i="19"/>
  <c r="M57" i="1"/>
  <c r="I112" i="1"/>
  <c r="K112" i="1" s="1"/>
  <c r="I176" i="1"/>
  <c r="M224" i="1"/>
  <c r="L318" i="1"/>
  <c r="O318" i="1" s="1"/>
  <c r="L384" i="1"/>
  <c r="O384" i="1" s="1"/>
  <c r="I452" i="1"/>
  <c r="K452" i="1" s="1"/>
  <c r="I499" i="1"/>
  <c r="K499" i="1" s="1"/>
  <c r="I508" i="1"/>
  <c r="K508" i="1" s="1"/>
  <c r="J476" i="1"/>
  <c r="J545" i="1"/>
  <c r="K547" i="10"/>
  <c r="K498" i="11"/>
  <c r="K65" i="12"/>
  <c r="K589" i="15"/>
  <c r="K235" i="16"/>
  <c r="L314" i="16"/>
  <c r="L312" i="16" s="1"/>
  <c r="K345" i="16"/>
  <c r="N31" i="17"/>
  <c r="N11" i="17" s="1"/>
  <c r="K432" i="17"/>
  <c r="M120" i="18"/>
  <c r="P120" i="18" s="1"/>
  <c r="K473" i="20"/>
  <c r="O537" i="20"/>
  <c r="P70" i="21"/>
  <c r="I266" i="1"/>
  <c r="K266" i="1" s="1"/>
  <c r="I479" i="1"/>
  <c r="K479" i="1" s="1"/>
  <c r="I488" i="1"/>
  <c r="K488" i="1" s="1"/>
  <c r="I501" i="1"/>
  <c r="K501" i="1" s="1"/>
  <c r="L45" i="2"/>
  <c r="L61" i="1"/>
  <c r="O61" i="1" s="1"/>
  <c r="K435" i="2"/>
  <c r="N440" i="1"/>
  <c r="I451" i="1"/>
  <c r="I465" i="1"/>
  <c r="L70" i="3"/>
  <c r="O70" i="3" s="1"/>
  <c r="O459" i="9"/>
  <c r="O455" i="18"/>
  <c r="L254" i="19"/>
  <c r="O254" i="19" s="1"/>
  <c r="L294" i="19"/>
  <c r="O294" i="19" s="1"/>
  <c r="K381" i="19"/>
  <c r="I138" i="1"/>
  <c r="I342" i="1"/>
  <c r="K342" i="1" s="1"/>
  <c r="L351" i="1"/>
  <c r="O351" i="1" s="1"/>
  <c r="I489" i="1"/>
  <c r="K489" i="1" s="1"/>
  <c r="I370" i="1"/>
  <c r="K370" i="1" s="1"/>
  <c r="J375" i="1"/>
  <c r="N389" i="1"/>
  <c r="J416" i="1"/>
  <c r="J422" i="1"/>
  <c r="J428" i="1"/>
  <c r="K428" i="1" s="1"/>
  <c r="N585" i="1"/>
  <c r="N605" i="1"/>
  <c r="J614" i="1"/>
  <c r="J626" i="1"/>
  <c r="K634" i="14"/>
  <c r="K149" i="16"/>
  <c r="K370" i="16"/>
  <c r="K65" i="17"/>
  <c r="K420" i="21"/>
  <c r="M45" i="1"/>
  <c r="M43" i="1" s="1"/>
  <c r="M41" i="1" s="1"/>
  <c r="L148" i="1"/>
  <c r="O148" i="1" s="1"/>
  <c r="I244" i="1"/>
  <c r="K244" i="1" s="1"/>
  <c r="N254" i="1"/>
  <c r="I472" i="1"/>
  <c r="K472" i="1" s="1"/>
  <c r="I480" i="1"/>
  <c r="K480" i="1" s="1"/>
  <c r="I502" i="1"/>
  <c r="K502" i="1" s="1"/>
  <c r="I513" i="1"/>
  <c r="K513" i="1" s="1"/>
  <c r="I561" i="1"/>
  <c r="K561" i="1" s="1"/>
  <c r="J88" i="1"/>
  <c r="N258" i="1"/>
  <c r="J267" i="1"/>
  <c r="K267" i="1" s="1"/>
  <c r="I289" i="1"/>
  <c r="I309" i="1"/>
  <c r="K340" i="2"/>
  <c r="K401" i="2"/>
  <c r="O406" i="2"/>
  <c r="I417" i="1"/>
  <c r="I429" i="1"/>
  <c r="J580" i="1"/>
  <c r="N586" i="1"/>
  <c r="J593" i="1"/>
  <c r="J607" i="1"/>
  <c r="K189" i="4"/>
  <c r="K429" i="5"/>
  <c r="K573" i="18"/>
  <c r="K580" i="18"/>
  <c r="K340" i="19"/>
  <c r="O352" i="19"/>
  <c r="J64" i="1"/>
  <c r="J89" i="1"/>
  <c r="N98" i="1"/>
  <c r="J109" i="1"/>
  <c r="K109" i="1" s="1"/>
  <c r="J117" i="1"/>
  <c r="J128" i="1"/>
  <c r="J154" i="1"/>
  <c r="J195" i="1"/>
  <c r="J376" i="1"/>
  <c r="N382" i="1"/>
  <c r="J392" i="1"/>
  <c r="J575" i="1"/>
  <c r="K65" i="3"/>
  <c r="K110" i="3"/>
  <c r="K419" i="3"/>
  <c r="K431" i="3"/>
  <c r="L333" i="7"/>
  <c r="L331" i="7" s="1"/>
  <c r="K343" i="7"/>
  <c r="O349" i="7"/>
  <c r="K164" i="16"/>
  <c r="I86" i="1"/>
  <c r="L126" i="1"/>
  <c r="O126" i="1" s="1"/>
  <c r="I185" i="1"/>
  <c r="L353" i="1"/>
  <c r="O353" i="1" s="1"/>
  <c r="I425" i="1"/>
  <c r="I492" i="1"/>
  <c r="K492" i="1" s="1"/>
  <c r="I503" i="1"/>
  <c r="K503" i="1" s="1"/>
  <c r="I594" i="1"/>
  <c r="K594" i="1" s="1"/>
  <c r="J371" i="1"/>
  <c r="I622" i="1"/>
  <c r="K185" i="7"/>
  <c r="N142" i="9"/>
  <c r="N140" i="9" s="1"/>
  <c r="N120" i="12"/>
  <c r="I466" i="1"/>
  <c r="K466" i="1" s="1"/>
  <c r="L536" i="1"/>
  <c r="O536" i="1" s="1"/>
  <c r="I551" i="1"/>
  <c r="I578" i="1"/>
  <c r="K578" i="1" s="1"/>
  <c r="J341" i="1"/>
  <c r="N567" i="1"/>
  <c r="N599" i="1"/>
  <c r="J610" i="1"/>
  <c r="J622" i="1"/>
  <c r="K622" i="1" s="1"/>
  <c r="N96" i="5"/>
  <c r="N94" i="5" s="1"/>
  <c r="K93" i="7"/>
  <c r="N252" i="8"/>
  <c r="N250" i="8" s="1"/>
  <c r="K349" i="16"/>
  <c r="O354" i="16"/>
  <c r="K189" i="18"/>
  <c r="O439" i="20"/>
  <c r="N292" i="21"/>
  <c r="N290" i="21" s="1"/>
  <c r="I87" i="1"/>
  <c r="L258" i="1"/>
  <c r="O258" i="1" s="1"/>
  <c r="L279" i="1"/>
  <c r="O279" i="1" s="1"/>
  <c r="I328" i="1"/>
  <c r="I346" i="1"/>
  <c r="K346" i="1" s="1"/>
  <c r="L354" i="1"/>
  <c r="O354" i="1" s="1"/>
  <c r="I369" i="1"/>
  <c r="K369" i="1" s="1"/>
  <c r="I483" i="1"/>
  <c r="K483" i="1" s="1"/>
  <c r="I496" i="1"/>
  <c r="K496" i="1" s="1"/>
  <c r="I504" i="1"/>
  <c r="K504" i="1" s="1"/>
  <c r="J322" i="1"/>
  <c r="J485" i="1"/>
  <c r="J509" i="1"/>
  <c r="K421" i="9"/>
  <c r="L31" i="13"/>
  <c r="O31" i="13" s="1"/>
  <c r="K349" i="19"/>
  <c r="O354" i="19"/>
  <c r="K396" i="19"/>
  <c r="N32" i="19"/>
  <c r="N30" i="19" s="1"/>
  <c r="M98" i="1"/>
  <c r="I110" i="1"/>
  <c r="K110" i="1" s="1"/>
  <c r="M314" i="1"/>
  <c r="L456" i="1"/>
  <c r="O456" i="1" s="1"/>
  <c r="I467" i="1"/>
  <c r="K467" i="1" s="1"/>
  <c r="I484" i="1"/>
  <c r="K484" i="1" s="1"/>
  <c r="I580" i="1"/>
  <c r="K580" i="1" s="1"/>
  <c r="K619" i="11"/>
  <c r="L57" i="17"/>
  <c r="L55" i="17" s="1"/>
  <c r="P70" i="17"/>
  <c r="K81" i="17"/>
  <c r="N331" i="19"/>
  <c r="O537" i="21"/>
  <c r="N34" i="2"/>
  <c r="N14" i="2" s="1"/>
  <c r="K229" i="4"/>
  <c r="O406" i="4"/>
  <c r="K424" i="5"/>
  <c r="O459" i="5"/>
  <c r="K164" i="7"/>
  <c r="O347" i="7"/>
  <c r="K343" i="13"/>
  <c r="O349" i="13"/>
  <c r="K328" i="15"/>
  <c r="K629" i="15"/>
  <c r="K635" i="15"/>
  <c r="O439" i="16"/>
  <c r="K450" i="16"/>
  <c r="O597" i="16"/>
  <c r="P122" i="17"/>
  <c r="O566" i="17"/>
  <c r="K635" i="17"/>
  <c r="L57" i="18"/>
  <c r="L55" i="18" s="1"/>
  <c r="L53" i="18" s="1"/>
  <c r="K81" i="18"/>
  <c r="O457" i="19"/>
  <c r="K418" i="21"/>
  <c r="K424" i="21"/>
  <c r="O459" i="21"/>
  <c r="K481" i="2"/>
  <c r="O601" i="4"/>
  <c r="K372" i="5"/>
  <c r="L601" i="1"/>
  <c r="I612" i="1"/>
  <c r="I618" i="1"/>
  <c r="N292" i="11"/>
  <c r="O597" i="12"/>
  <c r="K620" i="12"/>
  <c r="O404" i="13"/>
  <c r="K450" i="13"/>
  <c r="K597" i="13"/>
  <c r="K632" i="13"/>
  <c r="K464" i="14"/>
  <c r="K482" i="14"/>
  <c r="K370" i="15"/>
  <c r="K375" i="16"/>
  <c r="K381" i="16"/>
  <c r="K200" i="17"/>
  <c r="L254" i="17"/>
  <c r="L252" i="17" s="1"/>
  <c r="L250" i="17" s="1"/>
  <c r="K398" i="18"/>
  <c r="K464" i="18"/>
  <c r="K235" i="21"/>
  <c r="K328" i="2"/>
  <c r="K88" i="3"/>
  <c r="K133" i="4"/>
  <c r="J515" i="1"/>
  <c r="J521" i="1"/>
  <c r="N555" i="1"/>
  <c r="N568" i="1"/>
  <c r="J577" i="1"/>
  <c r="N582" i="1"/>
  <c r="O582" i="1" s="1"/>
  <c r="J590" i="1"/>
  <c r="K623" i="6"/>
  <c r="K481" i="9"/>
  <c r="O404" i="12"/>
  <c r="K421" i="12"/>
  <c r="K427" i="12"/>
  <c r="O347" i="20"/>
  <c r="K580" i="3"/>
  <c r="I367" i="4"/>
  <c r="K367" i="4" s="1"/>
  <c r="J492" i="1"/>
  <c r="J504" i="1"/>
  <c r="J510" i="1"/>
  <c r="L314" i="10"/>
  <c r="L312" i="10" s="1"/>
  <c r="O312" i="10" s="1"/>
  <c r="K375" i="10"/>
  <c r="K381" i="10"/>
  <c r="K328" i="13"/>
  <c r="K422" i="13"/>
  <c r="K435" i="14"/>
  <c r="O457" i="16"/>
  <c r="K619" i="19"/>
  <c r="L34" i="20"/>
  <c r="N331" i="21"/>
  <c r="N329" i="21" s="1"/>
  <c r="L333" i="5"/>
  <c r="L331" i="5" s="1"/>
  <c r="N331" i="6"/>
  <c r="K341" i="8"/>
  <c r="K381" i="12"/>
  <c r="O457" i="12"/>
  <c r="N43" i="16"/>
  <c r="N41" i="16" s="1"/>
  <c r="N33" i="17"/>
  <c r="N13" i="17" s="1"/>
  <c r="K430" i="17"/>
  <c r="K418" i="19"/>
  <c r="O459" i="19"/>
  <c r="N273" i="21"/>
  <c r="N271" i="21" s="1"/>
  <c r="K164" i="2"/>
  <c r="K621" i="5"/>
  <c r="K416" i="10"/>
  <c r="K401" i="13"/>
  <c r="O406" i="13"/>
  <c r="K417" i="13"/>
  <c r="K423" i="13"/>
  <c r="K429" i="13"/>
  <c r="O435" i="13"/>
  <c r="K628" i="13"/>
  <c r="N55" i="16"/>
  <c r="K418" i="16"/>
  <c r="L224" i="18"/>
  <c r="L222" i="18" s="1"/>
  <c r="L220" i="18" s="1"/>
  <c r="K340" i="18"/>
  <c r="O352" i="18"/>
  <c r="K564" i="20"/>
  <c r="K632" i="20"/>
  <c r="K164" i="21"/>
  <c r="K270" i="21"/>
  <c r="P224" i="4"/>
  <c r="K235" i="4"/>
  <c r="L254" i="4"/>
  <c r="L252" i="4" s="1"/>
  <c r="O252" i="4" s="1"/>
  <c r="K328" i="4"/>
  <c r="K398" i="4"/>
  <c r="J511" i="1"/>
  <c r="K113" i="5"/>
  <c r="K560" i="6"/>
  <c r="K112" i="7"/>
  <c r="K200" i="7"/>
  <c r="O533" i="8"/>
  <c r="K430" i="9"/>
  <c r="L57" i="11"/>
  <c r="O57" i="11" s="1"/>
  <c r="K149" i="11"/>
  <c r="K376" i="12"/>
  <c r="K401" i="12"/>
  <c r="K547" i="12"/>
  <c r="O537" i="14"/>
  <c r="K589" i="14"/>
  <c r="K595" i="14"/>
  <c r="K65" i="15"/>
  <c r="K229" i="15"/>
  <c r="K597" i="15"/>
  <c r="O347" i="16"/>
  <c r="O49" i="17"/>
  <c r="L333" i="17"/>
  <c r="L331" i="17" s="1"/>
  <c r="K343" i="17"/>
  <c r="O349" i="17"/>
  <c r="K564" i="17"/>
  <c r="K562" i="18"/>
  <c r="K474" i="19"/>
  <c r="K499" i="20"/>
  <c r="K219" i="3"/>
  <c r="K589" i="12"/>
  <c r="K595" i="12"/>
  <c r="K630" i="12"/>
  <c r="L45" i="13"/>
  <c r="K108" i="13"/>
  <c r="K629" i="13"/>
  <c r="K635" i="13"/>
  <c r="L70" i="14"/>
  <c r="K449" i="15"/>
  <c r="K481" i="15"/>
  <c r="K499" i="15"/>
  <c r="L98" i="17"/>
  <c r="O98" i="17" s="1"/>
  <c r="K110" i="17"/>
  <c r="K341" i="18"/>
  <c r="K117" i="4"/>
  <c r="L294" i="4"/>
  <c r="J399" i="1"/>
  <c r="J494" i="1"/>
  <c r="J500" i="1"/>
  <c r="K81" i="5"/>
  <c r="L144" i="5"/>
  <c r="L142" i="5" s="1"/>
  <c r="L140" i="5" s="1"/>
  <c r="K200" i="5"/>
  <c r="L254" i="5"/>
  <c r="L252" i="5" s="1"/>
  <c r="O252" i="5" s="1"/>
  <c r="L144" i="7"/>
  <c r="O144" i="7" s="1"/>
  <c r="L57" i="8"/>
  <c r="L55" i="8" s="1"/>
  <c r="K473" i="9"/>
  <c r="K497" i="10"/>
  <c r="O537" i="10"/>
  <c r="K616" i="10"/>
  <c r="K84" i="12"/>
  <c r="K377" i="12"/>
  <c r="N252" i="6"/>
  <c r="M96" i="8"/>
  <c r="P96" i="8" s="1"/>
  <c r="K473" i="10"/>
  <c r="K419" i="14"/>
  <c r="K431" i="14"/>
  <c r="O437" i="14"/>
  <c r="K158" i="15"/>
  <c r="O437" i="16"/>
  <c r="N312" i="17"/>
  <c r="K350" i="17"/>
  <c r="I367" i="17"/>
  <c r="K367" i="17" s="1"/>
  <c r="K199" i="18"/>
  <c r="K229" i="18"/>
  <c r="K349" i="18"/>
  <c r="O354" i="18"/>
  <c r="K402" i="18"/>
  <c r="K419" i="18"/>
  <c r="K185" i="19"/>
  <c r="K199" i="19"/>
  <c r="O597" i="19"/>
  <c r="N222" i="20"/>
  <c r="N220" i="20" s="1"/>
  <c r="K267" i="20"/>
  <c r="K573" i="20"/>
  <c r="K593" i="20"/>
  <c r="K628" i="20"/>
  <c r="K449" i="2"/>
  <c r="K112" i="3"/>
  <c r="K219" i="4"/>
  <c r="K267" i="5"/>
  <c r="N273" i="5"/>
  <c r="N271" i="5" s="1"/>
  <c r="K189" i="7"/>
  <c r="L294" i="7"/>
  <c r="L292" i="7" s="1"/>
  <c r="O292" i="7" s="1"/>
  <c r="K340" i="7"/>
  <c r="O406" i="7"/>
  <c r="K417" i="7"/>
  <c r="K82" i="8"/>
  <c r="K266" i="8"/>
  <c r="K573" i="8"/>
  <c r="K380" i="9"/>
  <c r="K449" i="9"/>
  <c r="O568" i="10"/>
  <c r="O582" i="10"/>
  <c r="K372" i="12"/>
  <c r="K396" i="12"/>
  <c r="K402" i="12"/>
  <c r="O354" i="13"/>
  <c r="N292" i="17"/>
  <c r="L32" i="21"/>
  <c r="L30" i="21" s="1"/>
  <c r="N144" i="1"/>
  <c r="J158" i="1"/>
  <c r="K158" i="1" s="1"/>
  <c r="I173" i="1"/>
  <c r="K173" i="1" s="1"/>
  <c r="I200" i="1"/>
  <c r="J231" i="1"/>
  <c r="N314" i="1"/>
  <c r="P314" i="1" s="1"/>
  <c r="J326" i="1"/>
  <c r="L337" i="1"/>
  <c r="O337" i="1" s="1"/>
  <c r="N357" i="1"/>
  <c r="J374" i="1"/>
  <c r="N380" i="1"/>
  <c r="O380" i="1" s="1"/>
  <c r="N404" i="1"/>
  <c r="J415" i="1"/>
  <c r="J421" i="1"/>
  <c r="J427" i="1"/>
  <c r="K427" i="1" s="1"/>
  <c r="N439" i="1"/>
  <c r="J450" i="1"/>
  <c r="K450" i="1" s="1"/>
  <c r="N456" i="1"/>
  <c r="J464" i="1"/>
  <c r="J470" i="1"/>
  <c r="J488" i="1"/>
  <c r="J517" i="1"/>
  <c r="J523" i="1"/>
  <c r="N534" i="1"/>
  <c r="J544" i="1"/>
  <c r="N571" i="1"/>
  <c r="N583" i="1"/>
  <c r="N603" i="1"/>
  <c r="J613" i="1"/>
  <c r="J619" i="1"/>
  <c r="J625" i="1"/>
  <c r="N120" i="5"/>
  <c r="N118" i="5" s="1"/>
  <c r="N222" i="5"/>
  <c r="O385" i="10"/>
  <c r="M312" i="14"/>
  <c r="O584" i="16"/>
  <c r="O337" i="19"/>
  <c r="K427" i="19"/>
  <c r="I204" i="1"/>
  <c r="K204" i="1" s="1"/>
  <c r="I213" i="1"/>
  <c r="K341" i="3"/>
  <c r="K377" i="3"/>
  <c r="K396" i="4"/>
  <c r="K421" i="7"/>
  <c r="K464" i="7"/>
  <c r="K498" i="7"/>
  <c r="K533" i="7"/>
  <c r="K83" i="8"/>
  <c r="K328" i="8"/>
  <c r="K416" i="8"/>
  <c r="N68" i="9"/>
  <c r="N66" i="9" s="1"/>
  <c r="K200" i="9"/>
  <c r="K498" i="12"/>
  <c r="O580" i="13"/>
  <c r="K173" i="14"/>
  <c r="K186" i="14"/>
  <c r="K200" i="14"/>
  <c r="K375" i="15"/>
  <c r="K381" i="15"/>
  <c r="K498" i="16"/>
  <c r="O568" i="16"/>
  <c r="K381" i="18"/>
  <c r="N222" i="21"/>
  <c r="P222" i="21" s="1"/>
  <c r="K425" i="21"/>
  <c r="M294" i="1"/>
  <c r="I487" i="1"/>
  <c r="K487" i="1" s="1"/>
  <c r="L534" i="1"/>
  <c r="O534" i="1" s="1"/>
  <c r="L584" i="1"/>
  <c r="O584" i="1" s="1"/>
  <c r="I265" i="1"/>
  <c r="J284" i="1"/>
  <c r="J304" i="1"/>
  <c r="I635" i="1"/>
  <c r="K630" i="3"/>
  <c r="K498" i="4"/>
  <c r="K619" i="4"/>
  <c r="K417" i="5"/>
  <c r="K199" i="6"/>
  <c r="K593" i="6"/>
  <c r="L45" i="11"/>
  <c r="O45" i="11" s="1"/>
  <c r="K117" i="11"/>
  <c r="I511" i="1"/>
  <c r="K511" i="1" s="1"/>
  <c r="J549" i="1"/>
  <c r="L224" i="5"/>
  <c r="L222" i="5" s="1"/>
  <c r="O222" i="5" s="1"/>
  <c r="K375" i="7"/>
  <c r="K551" i="7"/>
  <c r="K423" i="8"/>
  <c r="O439" i="9"/>
  <c r="K464" i="9"/>
  <c r="O102" i="10"/>
  <c r="K111" i="10"/>
  <c r="K563" i="10"/>
  <c r="K340" i="12"/>
  <c r="O435" i="12"/>
  <c r="K92" i="13"/>
  <c r="O555" i="13"/>
  <c r="L122" i="14"/>
  <c r="O122" i="14" s="1"/>
  <c r="K481" i="16"/>
  <c r="K499" i="16"/>
  <c r="K189" i="17"/>
  <c r="K380" i="17"/>
  <c r="K419" i="17"/>
  <c r="K425" i="17"/>
  <c r="O568" i="17"/>
  <c r="L294" i="18"/>
  <c r="L292" i="18" s="1"/>
  <c r="K376" i="18"/>
  <c r="P70" i="19"/>
  <c r="K81" i="19"/>
  <c r="K370" i="19"/>
  <c r="K417" i="19"/>
  <c r="P70" i="20"/>
  <c r="K81" i="20"/>
  <c r="L294" i="20"/>
  <c r="L292" i="20" s="1"/>
  <c r="K350" i="20"/>
  <c r="O568" i="20"/>
  <c r="K481" i="21"/>
  <c r="I344" i="1"/>
  <c r="K344" i="1" s="1"/>
  <c r="I579" i="1"/>
  <c r="K579" i="1" s="1"/>
  <c r="N601" i="1"/>
  <c r="N68" i="2"/>
  <c r="N66" i="2" s="1"/>
  <c r="O404" i="2"/>
  <c r="K427" i="2"/>
  <c r="N539" i="1"/>
  <c r="J589" i="1"/>
  <c r="K481" i="3"/>
  <c r="K631" i="3"/>
  <c r="K481" i="4"/>
  <c r="L45" i="6"/>
  <c r="L43" i="6" s="1"/>
  <c r="K113" i="6"/>
  <c r="N120" i="6"/>
  <c r="N118" i="6" s="1"/>
  <c r="K328" i="6"/>
  <c r="K375" i="6"/>
  <c r="K435" i="6"/>
  <c r="O553" i="6"/>
  <c r="K345" i="7"/>
  <c r="K376" i="7"/>
  <c r="K562" i="8"/>
  <c r="O601" i="10"/>
  <c r="K631" i="10"/>
  <c r="N96" i="11"/>
  <c r="P96" i="11" s="1"/>
  <c r="L333" i="11"/>
  <c r="L331" i="11" s="1"/>
  <c r="O455" i="11"/>
  <c r="K481" i="11"/>
  <c r="K85" i="12"/>
  <c r="N96" i="15"/>
  <c r="K340" i="15"/>
  <c r="N68" i="19"/>
  <c r="N222" i="19"/>
  <c r="P222" i="19" s="1"/>
  <c r="J481" i="1"/>
  <c r="I512" i="1"/>
  <c r="K512" i="1" s="1"/>
  <c r="N600" i="1"/>
  <c r="J611" i="1"/>
  <c r="J617" i="1"/>
  <c r="K617" i="1" s="1"/>
  <c r="K432" i="3"/>
  <c r="O455" i="3"/>
  <c r="K426" i="4"/>
  <c r="K419" i="5"/>
  <c r="K132" i="8"/>
  <c r="O347" i="8"/>
  <c r="K564" i="9"/>
  <c r="K341" i="12"/>
  <c r="O102" i="13"/>
  <c r="K249" i="14"/>
  <c r="K396" i="14"/>
  <c r="K402" i="14"/>
  <c r="L98" i="15"/>
  <c r="K482" i="16"/>
  <c r="K612" i="16"/>
  <c r="K235" i="20"/>
  <c r="K564" i="21"/>
  <c r="I83" i="1"/>
  <c r="K83" i="1" s="1"/>
  <c r="L298" i="1"/>
  <c r="O298" i="1" s="1"/>
  <c r="J235" i="1"/>
  <c r="I624" i="1"/>
  <c r="K427" i="3"/>
  <c r="O439" i="3"/>
  <c r="K464" i="3"/>
  <c r="K632" i="3"/>
  <c r="K498" i="5"/>
  <c r="L144" i="6"/>
  <c r="O144" i="6" s="1"/>
  <c r="K201" i="6"/>
  <c r="O352" i="6"/>
  <c r="O435" i="6"/>
  <c r="K589" i="6"/>
  <c r="K613" i="6"/>
  <c r="K634" i="6"/>
  <c r="O437" i="8"/>
  <c r="K376" i="9"/>
  <c r="K401" i="9"/>
  <c r="K132" i="11"/>
  <c r="K84" i="14"/>
  <c r="K341" i="15"/>
  <c r="N26" i="20"/>
  <c r="N16" i="20" s="1"/>
  <c r="L224" i="20"/>
  <c r="L222" i="20" s="1"/>
  <c r="O222" i="20" s="1"/>
  <c r="K229" i="21"/>
  <c r="K450" i="10"/>
  <c r="K158" i="12"/>
  <c r="L294" i="13"/>
  <c r="L292" i="13" s="1"/>
  <c r="K380" i="14"/>
  <c r="O385" i="14"/>
  <c r="K498" i="14"/>
  <c r="K372" i="15"/>
  <c r="K396" i="15"/>
  <c r="K631" i="15"/>
  <c r="O597" i="17"/>
  <c r="K419" i="19"/>
  <c r="K425" i="19"/>
  <c r="K65" i="20"/>
  <c r="K401" i="20"/>
  <c r="K417" i="20"/>
  <c r="K423" i="20"/>
  <c r="K429" i="20"/>
  <c r="O584" i="20"/>
  <c r="K416" i="21"/>
  <c r="K435" i="21"/>
  <c r="J164" i="1"/>
  <c r="K164" i="1" s="1"/>
  <c r="I506" i="1"/>
  <c r="K506" i="1" s="1"/>
  <c r="I592" i="1"/>
  <c r="K592" i="1" s="1"/>
  <c r="K423" i="2"/>
  <c r="L564" i="1"/>
  <c r="O564" i="1" s="1"/>
  <c r="O337" i="3"/>
  <c r="K229" i="5"/>
  <c r="O455" i="5"/>
  <c r="K138" i="6"/>
  <c r="K635" i="6"/>
  <c r="K564" i="8"/>
  <c r="K133" i="11"/>
  <c r="L144" i="11"/>
  <c r="L142" i="11" s="1"/>
  <c r="L294" i="11"/>
  <c r="O294" i="11" s="1"/>
  <c r="L314" i="11"/>
  <c r="L312" i="11" s="1"/>
  <c r="O312" i="11" s="1"/>
  <c r="N222" i="14"/>
  <c r="N220" i="14" s="1"/>
  <c r="N32" i="21"/>
  <c r="N30" i="21" s="1"/>
  <c r="O30" i="21" s="1"/>
  <c r="L74" i="1"/>
  <c r="I340" i="1"/>
  <c r="J632" i="1"/>
  <c r="K108" i="3"/>
  <c r="L254" i="3"/>
  <c r="L252" i="3" s="1"/>
  <c r="O252" i="3" s="1"/>
  <c r="K482" i="5"/>
  <c r="O533" i="5"/>
  <c r="K110" i="7"/>
  <c r="K219" i="7"/>
  <c r="K547" i="7"/>
  <c r="K547" i="9"/>
  <c r="N68" i="10"/>
  <c r="N66" i="10" s="1"/>
  <c r="K112" i="11"/>
  <c r="O349" i="12"/>
  <c r="K201" i="13"/>
  <c r="O564" i="13"/>
  <c r="N96" i="14"/>
  <c r="N94" i="14" s="1"/>
  <c r="K368" i="14"/>
  <c r="O380" i="14"/>
  <c r="O406" i="16"/>
  <c r="K85" i="17"/>
  <c r="K185" i="17"/>
  <c r="K199" i="17"/>
  <c r="K370" i="17"/>
  <c r="K428" i="17"/>
  <c r="K229" i="19"/>
  <c r="K380" i="19"/>
  <c r="K426" i="19"/>
  <c r="K132" i="20"/>
  <c r="K547" i="20"/>
  <c r="K285" i="21"/>
  <c r="K370" i="21"/>
  <c r="K429" i="21"/>
  <c r="O435" i="21"/>
  <c r="K547" i="21"/>
  <c r="O553" i="21"/>
  <c r="K580" i="21"/>
  <c r="K593" i="21"/>
  <c r="M122" i="1"/>
  <c r="I133" i="1"/>
  <c r="K199" i="2"/>
  <c r="O347" i="2"/>
  <c r="K633" i="2"/>
  <c r="L68" i="3"/>
  <c r="L66" i="3" s="1"/>
  <c r="K401" i="3"/>
  <c r="K466" i="4"/>
  <c r="K110" i="6"/>
  <c r="P333" i="6"/>
  <c r="K229" i="7"/>
  <c r="O354" i="7"/>
  <c r="O566" i="7"/>
  <c r="N22" i="8"/>
  <c r="O380" i="8"/>
  <c r="K398" i="8"/>
  <c r="O439" i="8"/>
  <c r="K450" i="8"/>
  <c r="K482" i="8"/>
  <c r="P57" i="9"/>
  <c r="O599" i="9"/>
  <c r="K562" i="11"/>
  <c r="N312" i="14"/>
  <c r="N310" i="14" s="1"/>
  <c r="N120" i="15"/>
  <c r="L333" i="15"/>
  <c r="K343" i="15"/>
  <c r="O349" i="15"/>
  <c r="P57" i="17"/>
  <c r="I471" i="1"/>
  <c r="K471" i="1" s="1"/>
  <c r="N96" i="2"/>
  <c r="I132" i="1"/>
  <c r="K628" i="8"/>
  <c r="P144" i="9"/>
  <c r="P333" i="9"/>
  <c r="K349" i="9"/>
  <c r="O566" i="10"/>
  <c r="N273" i="11"/>
  <c r="K215" i="15"/>
  <c r="K219" i="16"/>
  <c r="N222" i="16"/>
  <c r="N220" i="16" s="1"/>
  <c r="K377" i="17"/>
  <c r="O383" i="17"/>
  <c r="K429" i="17"/>
  <c r="K173" i="18"/>
  <c r="N31" i="18"/>
  <c r="N29" i="18" s="1"/>
  <c r="K368" i="19"/>
  <c r="O580" i="20"/>
  <c r="I186" i="1"/>
  <c r="I494" i="1"/>
  <c r="K494" i="1" s="1"/>
  <c r="L583" i="1"/>
  <c r="O583" i="1" s="1"/>
  <c r="P98" i="3"/>
  <c r="O537" i="3"/>
  <c r="K343" i="6"/>
  <c r="K420" i="6"/>
  <c r="K432" i="6"/>
  <c r="K616" i="7"/>
  <c r="K341" i="11"/>
  <c r="O347" i="11"/>
  <c r="O401" i="11"/>
  <c r="K473" i="11"/>
  <c r="K149" i="13"/>
  <c r="K634" i="13"/>
  <c r="L254" i="15"/>
  <c r="L252" i="15" s="1"/>
  <c r="K396" i="16"/>
  <c r="L144" i="17"/>
  <c r="L142" i="17" s="1"/>
  <c r="K630" i="17"/>
  <c r="K88" i="18"/>
  <c r="N142" i="20"/>
  <c r="N140" i="20" s="1"/>
  <c r="K186" i="20"/>
  <c r="K229" i="1"/>
  <c r="O457" i="2"/>
  <c r="K616" i="2"/>
  <c r="L98" i="3"/>
  <c r="O98" i="3" s="1"/>
  <c r="K189" i="3"/>
  <c r="J527" i="1"/>
  <c r="J533" i="1"/>
  <c r="K563" i="3"/>
  <c r="K340" i="4"/>
  <c r="K455" i="4"/>
  <c r="K533" i="5"/>
  <c r="K235" i="7"/>
  <c r="K426" i="8"/>
  <c r="K630" i="8"/>
  <c r="K64" i="9"/>
  <c r="K343" i="9"/>
  <c r="K396" i="9"/>
  <c r="K402" i="9"/>
  <c r="O439" i="12"/>
  <c r="K450" i="12"/>
  <c r="K229" i="13"/>
  <c r="K270" i="13"/>
  <c r="K473" i="13"/>
  <c r="K593" i="13"/>
  <c r="K466" i="14"/>
  <c r="M68" i="15"/>
  <c r="M66" i="15" s="1"/>
  <c r="K80" i="15"/>
  <c r="L144" i="15"/>
  <c r="L142" i="15" s="1"/>
  <c r="K173" i="15"/>
  <c r="K200" i="15"/>
  <c r="K213" i="15"/>
  <c r="K563" i="15"/>
  <c r="K630" i="15"/>
  <c r="L57" i="16"/>
  <c r="O57" i="16" s="1"/>
  <c r="K343" i="16"/>
  <c r="O349" i="16"/>
  <c r="K397" i="16"/>
  <c r="O537" i="16"/>
  <c r="O580" i="16"/>
  <c r="K628" i="16"/>
  <c r="L31" i="17"/>
  <c r="K372" i="17"/>
  <c r="O459" i="17"/>
  <c r="K473" i="17"/>
  <c r="K219" i="18"/>
  <c r="K401" i="18"/>
  <c r="K423" i="18"/>
  <c r="O435" i="18"/>
  <c r="K481" i="18"/>
  <c r="K498" i="18"/>
  <c r="O439" i="19"/>
  <c r="O537" i="19"/>
  <c r="K377" i="20"/>
  <c r="O401" i="20"/>
  <c r="K249" i="21"/>
  <c r="K349" i="21"/>
  <c r="L34" i="21"/>
  <c r="N33" i="21"/>
  <c r="N13" i="21" s="1"/>
  <c r="K589" i="21"/>
  <c r="O45" i="2"/>
  <c r="P122" i="2"/>
  <c r="K133" i="2"/>
  <c r="K340" i="3"/>
  <c r="K370" i="3"/>
  <c r="K376" i="3"/>
  <c r="K429" i="3"/>
  <c r="K465" i="3"/>
  <c r="K499" i="3"/>
  <c r="O533" i="3"/>
  <c r="P45" i="4"/>
  <c r="K432" i="4"/>
  <c r="K612" i="4"/>
  <c r="J631" i="1"/>
  <c r="K65" i="5"/>
  <c r="K427" i="5"/>
  <c r="K158" i="6"/>
  <c r="K397" i="6"/>
  <c r="K563" i="6"/>
  <c r="K629" i="6"/>
  <c r="K108" i="7"/>
  <c r="K401" i="7"/>
  <c r="K429" i="7"/>
  <c r="K498" i="8"/>
  <c r="N33" i="8"/>
  <c r="N13" i="8" s="1"/>
  <c r="N120" i="11"/>
  <c r="N118" i="11" s="1"/>
  <c r="K380" i="11"/>
  <c r="K629" i="12"/>
  <c r="K158" i="13"/>
  <c r="P45" i="16"/>
  <c r="K368" i="16"/>
  <c r="K426" i="16"/>
  <c r="O455" i="16"/>
  <c r="O599" i="17"/>
  <c r="O347" i="18"/>
  <c r="K377" i="18"/>
  <c r="K499" i="18"/>
  <c r="L224" i="19"/>
  <c r="O224" i="19" s="1"/>
  <c r="K416" i="19"/>
  <c r="K380" i="21"/>
  <c r="K397" i="21"/>
  <c r="K563" i="21"/>
  <c r="N331" i="2"/>
  <c r="N329" i="2" s="1"/>
  <c r="K349" i="2"/>
  <c r="O354" i="2"/>
  <c r="O401" i="2"/>
  <c r="K631" i="2"/>
  <c r="N43" i="3"/>
  <c r="N41" i="3" s="1"/>
  <c r="L275" i="3"/>
  <c r="O275" i="3" s="1"/>
  <c r="O383" i="3"/>
  <c r="O401" i="3"/>
  <c r="J596" i="1"/>
  <c r="L71" i="1"/>
  <c r="J87" i="1"/>
  <c r="K87" i="1" s="1"/>
  <c r="J114" i="1"/>
  <c r="N351" i="1"/>
  <c r="J361" i="1"/>
  <c r="J369" i="1"/>
  <c r="I381" i="1"/>
  <c r="N387" i="1"/>
  <c r="J496" i="1"/>
  <c r="J592" i="1"/>
  <c r="L457" i="1"/>
  <c r="K564" i="5"/>
  <c r="J211" i="1"/>
  <c r="J367" i="1"/>
  <c r="L32" i="8"/>
  <c r="L30" i="8" s="1"/>
  <c r="K109" i="9"/>
  <c r="L254" i="9"/>
  <c r="L252" i="9" s="1"/>
  <c r="O252" i="9" s="1"/>
  <c r="L294" i="9"/>
  <c r="L292" i="9" s="1"/>
  <c r="N331" i="9"/>
  <c r="K426" i="9"/>
  <c r="N96" i="10"/>
  <c r="N94" i="10" s="1"/>
  <c r="K423" i="10"/>
  <c r="K429" i="10"/>
  <c r="O435" i="10"/>
  <c r="K481" i="10"/>
  <c r="K562" i="10"/>
  <c r="P45" i="11"/>
  <c r="O380" i="11"/>
  <c r="K432" i="11"/>
  <c r="O568" i="11"/>
  <c r="L70" i="12"/>
  <c r="K345" i="12"/>
  <c r="K375" i="12"/>
  <c r="O537" i="12"/>
  <c r="K635" i="12"/>
  <c r="L57" i="13"/>
  <c r="L55" i="13" s="1"/>
  <c r="K173" i="13"/>
  <c r="K186" i="13"/>
  <c r="K200" i="13"/>
  <c r="L333" i="13"/>
  <c r="K533" i="13"/>
  <c r="K270" i="14"/>
  <c r="P333" i="14"/>
  <c r="O580" i="14"/>
  <c r="P333" i="20"/>
  <c r="O455" i="21"/>
  <c r="L26" i="2"/>
  <c r="L16" i="2" s="1"/>
  <c r="L24" i="2"/>
  <c r="O24" i="2" s="1"/>
  <c r="N252" i="2"/>
  <c r="N250" i="2" s="1"/>
  <c r="I424" i="1"/>
  <c r="K424" i="1" s="1"/>
  <c r="I430" i="1"/>
  <c r="K430" i="1" s="1"/>
  <c r="J483" i="1"/>
  <c r="J489" i="1"/>
  <c r="K591" i="3"/>
  <c r="K597" i="3"/>
  <c r="N602" i="1"/>
  <c r="O455" i="4"/>
  <c r="K573" i="4"/>
  <c r="L333" i="6"/>
  <c r="L331" i="6" s="1"/>
  <c r="L329" i="6" s="1"/>
  <c r="K464" i="6"/>
  <c r="K377" i="7"/>
  <c r="K418" i="7"/>
  <c r="L314" i="8"/>
  <c r="O314" i="8" s="1"/>
  <c r="K427" i="8"/>
  <c r="K481" i="8"/>
  <c r="K65" i="9"/>
  <c r="O74" i="9"/>
  <c r="O380" i="9"/>
  <c r="O404" i="9"/>
  <c r="K498" i="10"/>
  <c r="K533" i="10"/>
  <c r="K499" i="11"/>
  <c r="O601" i="11"/>
  <c r="O459" i="14"/>
  <c r="N312" i="15"/>
  <c r="N310" i="15" s="1"/>
  <c r="N68" i="16"/>
  <c r="N66" i="16" s="1"/>
  <c r="K618" i="17"/>
  <c r="P144" i="18"/>
  <c r="K424" i="18"/>
  <c r="O564" i="18"/>
  <c r="N22" i="20"/>
  <c r="N20" i="20" s="1"/>
  <c r="N18" i="20" s="1"/>
  <c r="L57" i="20"/>
  <c r="O57" i="20" s="1"/>
  <c r="O349" i="20"/>
  <c r="K396" i="20"/>
  <c r="K402" i="20"/>
  <c r="O564" i="20"/>
  <c r="K464" i="21"/>
  <c r="O533" i="21"/>
  <c r="K189" i="2"/>
  <c r="K597" i="2"/>
  <c r="N228" i="1"/>
  <c r="J238" i="1"/>
  <c r="J262" i="1"/>
  <c r="N347" i="1"/>
  <c r="N292" i="4"/>
  <c r="N290" i="4" s="1"/>
  <c r="K416" i="4"/>
  <c r="K466" i="5"/>
  <c r="J591" i="1"/>
  <c r="K591" i="1" s="1"/>
  <c r="N557" i="1"/>
  <c r="N570" i="1"/>
  <c r="K630" i="6"/>
  <c r="L224" i="8"/>
  <c r="L222" i="8" s="1"/>
  <c r="K422" i="8"/>
  <c r="K416" i="11"/>
  <c r="K591" i="11"/>
  <c r="K465" i="12"/>
  <c r="K533" i="12"/>
  <c r="K368" i="13"/>
  <c r="O380" i="13"/>
  <c r="O533" i="13"/>
  <c r="K551" i="13"/>
  <c r="K563" i="13"/>
  <c r="K229" i="14"/>
  <c r="K264" i="14"/>
  <c r="K455" i="14"/>
  <c r="K562" i="14"/>
  <c r="L70" i="15"/>
  <c r="O70" i="15" s="1"/>
  <c r="K108" i="15"/>
  <c r="K138" i="15"/>
  <c r="K266" i="15"/>
  <c r="O380" i="15"/>
  <c r="K449" i="17"/>
  <c r="K498" i="17"/>
  <c r="L32" i="18"/>
  <c r="L31" i="19"/>
  <c r="L11" i="19" s="1"/>
  <c r="O383" i="19"/>
  <c r="K423" i="19"/>
  <c r="K429" i="19"/>
  <c r="O533" i="19"/>
  <c r="N252" i="20"/>
  <c r="N250" i="20" s="1"/>
  <c r="N292" i="20"/>
  <c r="N290" i="20" s="1"/>
  <c r="N312" i="20"/>
  <c r="N310" i="20" s="1"/>
  <c r="O455" i="20"/>
  <c r="K264" i="21"/>
  <c r="N312" i="21"/>
  <c r="O439" i="21"/>
  <c r="K368" i="2"/>
  <c r="O437" i="2"/>
  <c r="O584" i="2"/>
  <c r="K349" i="3"/>
  <c r="O354" i="3"/>
  <c r="K455" i="3"/>
  <c r="O49" i="4"/>
  <c r="P294" i="4"/>
  <c r="K85" i="5"/>
  <c r="K199" i="5"/>
  <c r="O383" i="5"/>
  <c r="K423" i="5"/>
  <c r="K597" i="5"/>
  <c r="P254" i="6"/>
  <c r="K265" i="6"/>
  <c r="K465" i="6"/>
  <c r="O551" i="6"/>
  <c r="K619" i="6"/>
  <c r="L98" i="7"/>
  <c r="O98" i="7" s="1"/>
  <c r="K341" i="7"/>
  <c r="O437" i="7"/>
  <c r="O568" i="7"/>
  <c r="K474" i="9"/>
  <c r="O597" i="15"/>
  <c r="O49" i="16"/>
  <c r="L224" i="16"/>
  <c r="O224" i="16" s="1"/>
  <c r="N273" i="16"/>
  <c r="P273" i="16" s="1"/>
  <c r="K398" i="17"/>
  <c r="O404" i="17"/>
  <c r="O582" i="17"/>
  <c r="N312" i="18"/>
  <c r="N310" i="18" s="1"/>
  <c r="O337" i="18"/>
  <c r="K455" i="18"/>
  <c r="K473" i="18"/>
  <c r="N55" i="19"/>
  <c r="N53" i="19" s="1"/>
  <c r="M68" i="19"/>
  <c r="N34" i="20"/>
  <c r="O34" i="20" s="1"/>
  <c r="N33" i="20"/>
  <c r="N13" i="20" s="1"/>
  <c r="K634" i="20"/>
  <c r="O102" i="21"/>
  <c r="K630" i="1"/>
  <c r="L224" i="2"/>
  <c r="L222" i="2" s="1"/>
  <c r="J82" i="1"/>
  <c r="M252" i="3"/>
  <c r="P252" i="3" s="1"/>
  <c r="K425" i="3"/>
  <c r="P333" i="5"/>
  <c r="K430" i="5"/>
  <c r="L23" i="6"/>
  <c r="O23" i="6" s="1"/>
  <c r="K597" i="7"/>
  <c r="O597" i="8"/>
  <c r="K370" i="9"/>
  <c r="K417" i="11"/>
  <c r="K435" i="11"/>
  <c r="L98" i="12"/>
  <c r="O98" i="12" s="1"/>
  <c r="M252" i="12"/>
  <c r="P252" i="12" s="1"/>
  <c r="K418" i="12"/>
  <c r="K424" i="12"/>
  <c r="K430" i="12"/>
  <c r="K375" i="13"/>
  <c r="O551" i="13"/>
  <c r="K564" i="13"/>
  <c r="K617" i="13"/>
  <c r="K265" i="14"/>
  <c r="K328" i="14"/>
  <c r="O337" i="14"/>
  <c r="K204" i="15"/>
  <c r="K376" i="16"/>
  <c r="K465" i="16"/>
  <c r="K464" i="17"/>
  <c r="K499" i="17"/>
  <c r="L24" i="18"/>
  <c r="O24" i="18" s="1"/>
  <c r="L314" i="18"/>
  <c r="K328" i="18"/>
  <c r="K368" i="18"/>
  <c r="O385" i="18"/>
  <c r="K397" i="18"/>
  <c r="K420" i="18"/>
  <c r="K426" i="18"/>
  <c r="K432" i="18"/>
  <c r="K449" i="18"/>
  <c r="K547" i="18"/>
  <c r="O553" i="18"/>
  <c r="K575" i="18"/>
  <c r="O580" i="18"/>
  <c r="O599" i="18"/>
  <c r="L57" i="19"/>
  <c r="O57" i="19" s="1"/>
  <c r="N120" i="19"/>
  <c r="N118" i="19" s="1"/>
  <c r="K270" i="19"/>
  <c r="K430" i="19"/>
  <c r="M22" i="20"/>
  <c r="M20" i="20" s="1"/>
  <c r="K176" i="20"/>
  <c r="O380" i="20"/>
  <c r="K398" i="20"/>
  <c r="O404" i="20"/>
  <c r="K464" i="20"/>
  <c r="K497" i="20"/>
  <c r="N55" i="21"/>
  <c r="N53" i="21" s="1"/>
  <c r="K93" i="21"/>
  <c r="P254" i="21"/>
  <c r="K265" i="21"/>
  <c r="K345" i="21"/>
  <c r="K375" i="21"/>
  <c r="O597" i="21"/>
  <c r="K633" i="21"/>
  <c r="N120" i="3"/>
  <c r="N118" i="3" s="1"/>
  <c r="N142" i="3"/>
  <c r="N140" i="3" s="1"/>
  <c r="K343" i="3"/>
  <c r="K420" i="3"/>
  <c r="K429" i="4"/>
  <c r="O435" i="4"/>
  <c r="O599" i="4"/>
  <c r="P70" i="5"/>
  <c r="O349" i="5"/>
  <c r="N565" i="1"/>
  <c r="K92" i="6"/>
  <c r="K149" i="6"/>
  <c r="K417" i="6"/>
  <c r="K423" i="6"/>
  <c r="K573" i="6"/>
  <c r="K580" i="6"/>
  <c r="O584" i="6"/>
  <c r="K564" i="7"/>
  <c r="K185" i="8"/>
  <c r="K341" i="16"/>
  <c r="L275" i="20"/>
  <c r="L273" i="20" s="1"/>
  <c r="K481" i="20"/>
  <c r="P122" i="3"/>
  <c r="N598" i="1"/>
  <c r="J615" i="1"/>
  <c r="J621" i="1"/>
  <c r="K621" i="1" s="1"/>
  <c r="J628" i="1"/>
  <c r="N32" i="4"/>
  <c r="N30" i="4" s="1"/>
  <c r="K562" i="4"/>
  <c r="K425" i="5"/>
  <c r="K431" i="5"/>
  <c r="N220" i="7"/>
  <c r="K474" i="7"/>
  <c r="N96" i="8"/>
  <c r="N94" i="8" s="1"/>
  <c r="N273" i="8"/>
  <c r="N271" i="8" s="1"/>
  <c r="M68" i="9"/>
  <c r="K229" i="9"/>
  <c r="K80" i="10"/>
  <c r="K86" i="10"/>
  <c r="K420" i="10"/>
  <c r="K426" i="10"/>
  <c r="K432" i="10"/>
  <c r="K65" i="11"/>
  <c r="O383" i="11"/>
  <c r="K423" i="11"/>
  <c r="K429" i="11"/>
  <c r="O597" i="11"/>
  <c r="P333" i="12"/>
  <c r="L98" i="13"/>
  <c r="L96" i="13" s="1"/>
  <c r="K110" i="13"/>
  <c r="O457" i="13"/>
  <c r="O535" i="13"/>
  <c r="L294" i="14"/>
  <c r="L292" i="14" s="1"/>
  <c r="O292" i="14" s="1"/>
  <c r="K421" i="14"/>
  <c r="K450" i="14"/>
  <c r="P45" i="17"/>
  <c r="L314" i="17"/>
  <c r="L312" i="17" s="1"/>
  <c r="O312" i="17" s="1"/>
  <c r="O49" i="18"/>
  <c r="L34" i="19"/>
  <c r="O599" i="20"/>
  <c r="K423" i="21"/>
  <c r="K533" i="2"/>
  <c r="K450" i="3"/>
  <c r="O566" i="3"/>
  <c r="N587" i="1"/>
  <c r="P45" i="5"/>
  <c r="L70" i="5"/>
  <c r="L68" i="5" s="1"/>
  <c r="K380" i="5"/>
  <c r="O102" i="6"/>
  <c r="K249" i="6"/>
  <c r="N273" i="6"/>
  <c r="N271" i="6" s="1"/>
  <c r="K418" i="6"/>
  <c r="K430" i="6"/>
  <c r="K398" i="7"/>
  <c r="O404" i="7"/>
  <c r="K427" i="7"/>
  <c r="K450" i="7"/>
  <c r="K481" i="7"/>
  <c r="N55" i="8"/>
  <c r="N53" i="8" s="1"/>
  <c r="N142" i="8"/>
  <c r="P142" i="8" s="1"/>
  <c r="L122" i="9"/>
  <c r="L120" i="9" s="1"/>
  <c r="O120" i="9" s="1"/>
  <c r="K158" i="9"/>
  <c r="O383" i="9"/>
  <c r="O435" i="9"/>
  <c r="K465" i="9"/>
  <c r="O566" i="9"/>
  <c r="K113" i="10"/>
  <c r="K158" i="10"/>
  <c r="O380" i="10"/>
  <c r="O584" i="10"/>
  <c r="O597" i="10"/>
  <c r="K92" i="11"/>
  <c r="O566" i="15"/>
  <c r="K628" i="15"/>
  <c r="M120" i="16"/>
  <c r="P120" i="16" s="1"/>
  <c r="K372" i="16"/>
  <c r="K466" i="16"/>
  <c r="K435" i="17"/>
  <c r="N32" i="17"/>
  <c r="N30" i="17" s="1"/>
  <c r="N273" i="18"/>
  <c r="N271" i="18" s="1"/>
  <c r="K497" i="18"/>
  <c r="K431" i="19"/>
  <c r="L31" i="20"/>
  <c r="L29" i="20" s="1"/>
  <c r="K533" i="20"/>
  <c r="K562" i="20"/>
  <c r="K619" i="20"/>
  <c r="N120" i="21"/>
  <c r="N118" i="21" s="1"/>
  <c r="O383" i="21"/>
  <c r="O401" i="21"/>
  <c r="N55" i="2"/>
  <c r="N53" i="2" s="1"/>
  <c r="K158" i="2"/>
  <c r="K219" i="2"/>
  <c r="O352" i="2"/>
  <c r="K370" i="2"/>
  <c r="K421" i="3"/>
  <c r="K562" i="3"/>
  <c r="K402" i="4"/>
  <c r="O533" i="4"/>
  <c r="K266" i="5"/>
  <c r="K562" i="5"/>
  <c r="K289" i="6"/>
  <c r="O347" i="6"/>
  <c r="K593" i="7"/>
  <c r="K628" i="7"/>
  <c r="K402" i="8"/>
  <c r="K629" i="8"/>
  <c r="K372" i="9"/>
  <c r="K418" i="9"/>
  <c r="K424" i="9"/>
  <c r="K533" i="9"/>
  <c r="O455" i="10"/>
  <c r="K186" i="11"/>
  <c r="K200" i="11"/>
  <c r="K372" i="11"/>
  <c r="N312" i="12"/>
  <c r="N310" i="12" s="1"/>
  <c r="K449" i="12"/>
  <c r="O535" i="12"/>
  <c r="K377" i="13"/>
  <c r="K466" i="13"/>
  <c r="P57" i="14"/>
  <c r="K267" i="14"/>
  <c r="O457" i="14"/>
  <c r="O102" i="15"/>
  <c r="K111" i="15"/>
  <c r="K199" i="15"/>
  <c r="K186" i="17"/>
  <c r="N34" i="17"/>
  <c r="N14" i="17" s="1"/>
  <c r="K631" i="18"/>
  <c r="N312" i="19"/>
  <c r="N310" i="19" s="1"/>
  <c r="K547" i="19"/>
  <c r="K173" i="2"/>
  <c r="K619" i="3"/>
  <c r="K173" i="4"/>
  <c r="O459" i="4"/>
  <c r="K235" i="5"/>
  <c r="M329" i="5"/>
  <c r="O404" i="5"/>
  <c r="K629" i="5"/>
  <c r="K455" i="6"/>
  <c r="K533" i="6"/>
  <c r="K562" i="6"/>
  <c r="L45" i="7"/>
  <c r="L43" i="7" s="1"/>
  <c r="L254" i="7"/>
  <c r="L252" i="7" s="1"/>
  <c r="L122" i="8"/>
  <c r="L120" i="8" s="1"/>
  <c r="L118" i="8" s="1"/>
  <c r="O537" i="8"/>
  <c r="K474" i="10"/>
  <c r="K93" i="11"/>
  <c r="O354" i="11"/>
  <c r="O459" i="11"/>
  <c r="K81" i="12"/>
  <c r="K398" i="12"/>
  <c r="K219" i="13"/>
  <c r="K418" i="13"/>
  <c r="K430" i="13"/>
  <c r="O597" i="13"/>
  <c r="K80" i="14"/>
  <c r="L98" i="14"/>
  <c r="O98" i="14" s="1"/>
  <c r="L275" i="14"/>
  <c r="L273" i="14" s="1"/>
  <c r="O383" i="14"/>
  <c r="O406" i="14"/>
  <c r="K423" i="14"/>
  <c r="O435" i="14"/>
  <c r="N142" i="15"/>
  <c r="N140" i="15" s="1"/>
  <c r="L33" i="15"/>
  <c r="O33" i="15" s="1"/>
  <c r="K618" i="15"/>
  <c r="P144" i="16"/>
  <c r="K186" i="16"/>
  <c r="K200" i="16"/>
  <c r="N55" i="17"/>
  <c r="N53" i="17" s="1"/>
  <c r="K235" i="17"/>
  <c r="K341" i="17"/>
  <c r="O347" i="17"/>
  <c r="K416" i="18"/>
  <c r="K350" i="19"/>
  <c r="K421" i="19"/>
  <c r="K270" i="20"/>
  <c r="O352" i="20"/>
  <c r="K376" i="20"/>
  <c r="N31" i="20"/>
  <c r="N29" i="20" s="1"/>
  <c r="K563" i="20"/>
  <c r="O601" i="20"/>
  <c r="K631" i="20"/>
  <c r="N252" i="21"/>
  <c r="N250" i="21" s="1"/>
  <c r="K343" i="1"/>
  <c r="L34" i="2"/>
  <c r="K450" i="2"/>
  <c r="N26" i="3"/>
  <c r="N16" i="3" s="1"/>
  <c r="K82" i="3"/>
  <c r="L33" i="3"/>
  <c r="O33" i="3" s="1"/>
  <c r="O353" i="3"/>
  <c r="O600" i="5"/>
  <c r="L600" i="1"/>
  <c r="O600" i="1" s="1"/>
  <c r="K618" i="5"/>
  <c r="I611" i="1"/>
  <c r="L555" i="1"/>
  <c r="O555" i="1" s="1"/>
  <c r="K324" i="2"/>
  <c r="K341" i="2"/>
  <c r="P144" i="3"/>
  <c r="I493" i="1"/>
  <c r="K493" i="1" s="1"/>
  <c r="N26" i="2"/>
  <c r="N16" i="2" s="1"/>
  <c r="M222" i="2"/>
  <c r="M220" i="2" s="1"/>
  <c r="P224" i="2"/>
  <c r="I423" i="1"/>
  <c r="K117" i="2"/>
  <c r="K590" i="2"/>
  <c r="I590" i="1"/>
  <c r="K590" i="1" s="1"/>
  <c r="K635" i="2"/>
  <c r="K473" i="3"/>
  <c r="L406" i="1"/>
  <c r="O406" i="1" s="1"/>
  <c r="N597" i="1"/>
  <c r="I633" i="1"/>
  <c r="L98" i="2"/>
  <c r="O98" i="2" s="1"/>
  <c r="O349" i="2"/>
  <c r="O459" i="2"/>
  <c r="K596" i="2"/>
  <c r="I596" i="1"/>
  <c r="K596" i="1" s="1"/>
  <c r="L347" i="1"/>
  <c r="N312" i="3"/>
  <c r="N310" i="3" s="1"/>
  <c r="K350" i="3"/>
  <c r="K628" i="3"/>
  <c r="N142" i="5"/>
  <c r="N140" i="5" s="1"/>
  <c r="K573" i="5"/>
  <c r="I573" i="1"/>
  <c r="K573" i="1" s="1"/>
  <c r="I88" i="1"/>
  <c r="I401" i="1"/>
  <c r="K560" i="2"/>
  <c r="I560" i="1"/>
  <c r="K81" i="1"/>
  <c r="M333" i="1"/>
  <c r="P333" i="1" s="1"/>
  <c r="P57" i="2"/>
  <c r="K369" i="2"/>
  <c r="I367" i="2"/>
  <c r="K367" i="2" s="1"/>
  <c r="O536" i="2"/>
  <c r="L33" i="2"/>
  <c r="O33" i="2" s="1"/>
  <c r="K575" i="3"/>
  <c r="I575" i="1"/>
  <c r="K575" i="1" s="1"/>
  <c r="K634" i="5"/>
  <c r="I634" i="1"/>
  <c r="L32" i="2"/>
  <c r="N541" i="1"/>
  <c r="J551" i="1"/>
  <c r="K551" i="1" s="1"/>
  <c r="O349" i="1"/>
  <c r="I491" i="1"/>
  <c r="K491" i="1" s="1"/>
  <c r="K593" i="2"/>
  <c r="I593" i="1"/>
  <c r="K624" i="2"/>
  <c r="K622" i="2"/>
  <c r="K621" i="2"/>
  <c r="K625" i="2"/>
  <c r="K623" i="2"/>
  <c r="P144" i="4"/>
  <c r="N142" i="4"/>
  <c r="P142" i="4" s="1"/>
  <c r="L72" i="1"/>
  <c r="I375" i="1"/>
  <c r="K580" i="2"/>
  <c r="O598" i="2"/>
  <c r="L598" i="1"/>
  <c r="O598" i="1" s="1"/>
  <c r="K614" i="2"/>
  <c r="L275" i="2"/>
  <c r="O275" i="2" s="1"/>
  <c r="K309" i="2"/>
  <c r="K416" i="2"/>
  <c r="K428" i="2"/>
  <c r="O439" i="2"/>
  <c r="K629" i="2"/>
  <c r="N68" i="3"/>
  <c r="N66" i="3" s="1"/>
  <c r="N96" i="3"/>
  <c r="P96" i="3" s="1"/>
  <c r="K111" i="3"/>
  <c r="N331" i="3"/>
  <c r="N329" i="3" s="1"/>
  <c r="O352" i="3"/>
  <c r="K381" i="3"/>
  <c r="O437" i="3"/>
  <c r="K564" i="3"/>
  <c r="O582" i="3"/>
  <c r="O601" i="3"/>
  <c r="K611" i="3"/>
  <c r="K617" i="3"/>
  <c r="L98" i="4"/>
  <c r="L96" i="4" s="1"/>
  <c r="O96" i="4" s="1"/>
  <c r="M222" i="4"/>
  <c r="M220" i="4" s="1"/>
  <c r="K628" i="4"/>
  <c r="K219" i="5"/>
  <c r="K563" i="5"/>
  <c r="K324" i="6"/>
  <c r="K341" i="6"/>
  <c r="O566" i="6"/>
  <c r="O49" i="7"/>
  <c r="K200" i="8"/>
  <c r="K229" i="8"/>
  <c r="O580" i="12"/>
  <c r="N32" i="3"/>
  <c r="N30" i="3" s="1"/>
  <c r="J202" i="1"/>
  <c r="N26" i="6"/>
  <c r="N16" i="6" s="1"/>
  <c r="J612" i="1"/>
  <c r="O439" i="4"/>
  <c r="N55" i="5"/>
  <c r="N53" i="5" s="1"/>
  <c r="K185" i="5"/>
  <c r="K249" i="5"/>
  <c r="O580" i="6"/>
  <c r="O354" i="10"/>
  <c r="L34" i="10"/>
  <c r="L32" i="10"/>
  <c r="L30" i="10" s="1"/>
  <c r="L224" i="11"/>
  <c r="L222" i="11" s="1"/>
  <c r="L144" i="12"/>
  <c r="L142" i="12" s="1"/>
  <c r="K173" i="12"/>
  <c r="O354" i="14"/>
  <c r="L34" i="14"/>
  <c r="L57" i="2"/>
  <c r="L55" i="2" s="1"/>
  <c r="L53" i="2" s="1"/>
  <c r="J176" i="1"/>
  <c r="K270" i="2"/>
  <c r="K350" i="2"/>
  <c r="N355" i="1"/>
  <c r="K563" i="2"/>
  <c r="O74" i="3"/>
  <c r="N222" i="3"/>
  <c r="N220" i="3" s="1"/>
  <c r="K235" i="3"/>
  <c r="L294" i="3"/>
  <c r="O294" i="3" s="1"/>
  <c r="O406" i="3"/>
  <c r="K428" i="3"/>
  <c r="K466" i="3"/>
  <c r="K497" i="3"/>
  <c r="J519" i="1"/>
  <c r="J525" i="1"/>
  <c r="J531" i="1"/>
  <c r="O564" i="3"/>
  <c r="M43" i="4"/>
  <c r="M68" i="4"/>
  <c r="P68" i="4" s="1"/>
  <c r="N222" i="4"/>
  <c r="N220" i="4" s="1"/>
  <c r="K345" i="4"/>
  <c r="K380" i="4"/>
  <c r="K435" i="4"/>
  <c r="K474" i="4"/>
  <c r="O537" i="4"/>
  <c r="N32" i="5"/>
  <c r="N30" i="5" s="1"/>
  <c r="P57" i="5"/>
  <c r="K80" i="5"/>
  <c r="P144" i="5"/>
  <c r="K173" i="5"/>
  <c r="K186" i="5"/>
  <c r="K350" i="5"/>
  <c r="K396" i="5"/>
  <c r="K402" i="5"/>
  <c r="K418" i="5"/>
  <c r="K428" i="5"/>
  <c r="K474" i="5"/>
  <c r="K620" i="5"/>
  <c r="K625" i="5"/>
  <c r="K632" i="5"/>
  <c r="L122" i="6"/>
  <c r="L120" i="6" s="1"/>
  <c r="O120" i="6" s="1"/>
  <c r="P144" i="6"/>
  <c r="K285" i="6"/>
  <c r="K376" i="6"/>
  <c r="K422" i="6"/>
  <c r="O439" i="6"/>
  <c r="O537" i="6"/>
  <c r="O459" i="8"/>
  <c r="O537" i="9"/>
  <c r="K381" i="11"/>
  <c r="L252" i="13"/>
  <c r="O252" i="13" s="1"/>
  <c r="N43" i="2"/>
  <c r="N41" i="2" s="1"/>
  <c r="K396" i="2"/>
  <c r="K424" i="2"/>
  <c r="J451" i="1"/>
  <c r="J434" i="1"/>
  <c r="J449" i="1"/>
  <c r="L32" i="4"/>
  <c r="L30" i="4" s="1"/>
  <c r="M22" i="9"/>
  <c r="M20" i="9" s="1"/>
  <c r="J345" i="1"/>
  <c r="K345" i="1" s="1"/>
  <c r="J344" i="1"/>
  <c r="K417" i="3"/>
  <c r="N34" i="3"/>
  <c r="N14" i="3" s="1"/>
  <c r="K464" i="4"/>
  <c r="K368" i="5"/>
  <c r="O533" i="6"/>
  <c r="K92" i="7"/>
  <c r="L26" i="8"/>
  <c r="L16" i="8" s="1"/>
  <c r="M120" i="10"/>
  <c r="P122" i="10"/>
  <c r="P254" i="2"/>
  <c r="J264" i="1"/>
  <c r="K264" i="1" s="1"/>
  <c r="K304" i="2"/>
  <c r="O385" i="2"/>
  <c r="K402" i="2"/>
  <c r="K419" i="2"/>
  <c r="K431" i="2"/>
  <c r="N436" i="1"/>
  <c r="K482" i="2"/>
  <c r="L551" i="1"/>
  <c r="K632" i="2"/>
  <c r="K92" i="3"/>
  <c r="O349" i="3"/>
  <c r="K396" i="3"/>
  <c r="K533" i="3"/>
  <c r="K341" i="4"/>
  <c r="O380" i="4"/>
  <c r="K424" i="4"/>
  <c r="O457" i="4"/>
  <c r="K631" i="4"/>
  <c r="L45" i="5"/>
  <c r="L43" i="5" s="1"/>
  <c r="L41" i="5" s="1"/>
  <c r="N68" i="5"/>
  <c r="O380" i="5"/>
  <c r="O435" i="5"/>
  <c r="K547" i="5"/>
  <c r="K628" i="5"/>
  <c r="N96" i="6"/>
  <c r="N94" i="6" s="1"/>
  <c r="K219" i="6"/>
  <c r="O349" i="6"/>
  <c r="K372" i="6"/>
  <c r="K466" i="6"/>
  <c r="K551" i="6"/>
  <c r="K611" i="6"/>
  <c r="N312" i="8"/>
  <c r="N310" i="8" s="1"/>
  <c r="O533" i="12"/>
  <c r="K473" i="7"/>
  <c r="L98" i="8"/>
  <c r="N31" i="9"/>
  <c r="O565" i="10"/>
  <c r="L31" i="10"/>
  <c r="L29" i="10" s="1"/>
  <c r="O29" i="10" s="1"/>
  <c r="P222" i="5"/>
  <c r="K264" i="5"/>
  <c r="K229" i="6"/>
  <c r="N33" i="6"/>
  <c r="N13" i="6" s="1"/>
  <c r="K633" i="6"/>
  <c r="O582" i="8"/>
  <c r="N32" i="8"/>
  <c r="N30" i="8" s="1"/>
  <c r="P57" i="12"/>
  <c r="M55" i="12"/>
  <c r="M53" i="12" s="1"/>
  <c r="N32" i="12"/>
  <c r="N30" i="12" s="1"/>
  <c r="P294" i="2"/>
  <c r="N312" i="2"/>
  <c r="P312" i="2" s="1"/>
  <c r="L333" i="2"/>
  <c r="L331" i="2" s="1"/>
  <c r="L329" i="2" s="1"/>
  <c r="O380" i="2"/>
  <c r="K426" i="2"/>
  <c r="K547" i="2"/>
  <c r="K617" i="2"/>
  <c r="L45" i="3"/>
  <c r="L43" i="3" s="1"/>
  <c r="K80" i="3"/>
  <c r="K109" i="3"/>
  <c r="L144" i="3"/>
  <c r="K200" i="3"/>
  <c r="N31" i="3"/>
  <c r="N29" i="3" s="1"/>
  <c r="O599" i="3"/>
  <c r="N120" i="4"/>
  <c r="N118" i="4" s="1"/>
  <c r="P118" i="4" s="1"/>
  <c r="L275" i="4"/>
  <c r="L273" i="4" s="1"/>
  <c r="N312" i="4"/>
  <c r="N310" i="4" s="1"/>
  <c r="L333" i="4"/>
  <c r="O333" i="4" s="1"/>
  <c r="O404" i="4"/>
  <c r="K482" i="4"/>
  <c r="O597" i="4"/>
  <c r="K149" i="5"/>
  <c r="K265" i="5"/>
  <c r="K341" i="5"/>
  <c r="K376" i="5"/>
  <c r="O566" i="5"/>
  <c r="O601" i="5"/>
  <c r="L57" i="6"/>
  <c r="O57" i="6" s="1"/>
  <c r="M70" i="1"/>
  <c r="P70" i="1" s="1"/>
  <c r="J242" i="1"/>
  <c r="K345" i="6"/>
  <c r="K368" i="6"/>
  <c r="K380" i="6"/>
  <c r="O385" i="6"/>
  <c r="K419" i="6"/>
  <c r="K431" i="6"/>
  <c r="O459" i="6"/>
  <c r="O564" i="6"/>
  <c r="K591" i="6"/>
  <c r="K617" i="6"/>
  <c r="L33" i="7"/>
  <c r="O33" i="7" s="1"/>
  <c r="N43" i="7"/>
  <c r="N41" i="7" s="1"/>
  <c r="K285" i="9"/>
  <c r="K420" i="9"/>
  <c r="K80" i="12"/>
  <c r="J108" i="1"/>
  <c r="N388" i="1"/>
  <c r="J398" i="1"/>
  <c r="N33" i="3"/>
  <c r="N13" i="3" s="1"/>
  <c r="P122" i="5"/>
  <c r="J244" i="1"/>
  <c r="N312" i="5"/>
  <c r="N310" i="5" s="1"/>
  <c r="J635" i="1"/>
  <c r="N68" i="6"/>
  <c r="N66" i="6" s="1"/>
  <c r="M331" i="6"/>
  <c r="P331" i="6" s="1"/>
  <c r="N33" i="7"/>
  <c r="N13" i="7" s="1"/>
  <c r="N273" i="2"/>
  <c r="N271" i="2" s="1"/>
  <c r="J287" i="1"/>
  <c r="L314" i="2"/>
  <c r="O314" i="2" s="1"/>
  <c r="O337" i="2"/>
  <c r="K343" i="2"/>
  <c r="J381" i="1"/>
  <c r="K381" i="1" s="1"/>
  <c r="I500" i="1"/>
  <c r="K500" i="1" s="1"/>
  <c r="O537" i="2"/>
  <c r="K613" i="2"/>
  <c r="K81" i="3"/>
  <c r="J188" i="1"/>
  <c r="P333" i="3"/>
  <c r="O404" i="3"/>
  <c r="O568" i="3"/>
  <c r="N33" i="4"/>
  <c r="N13" i="4" s="1"/>
  <c r="J472" i="1"/>
  <c r="J477" i="1"/>
  <c r="N559" i="1"/>
  <c r="N292" i="5"/>
  <c r="N290" i="5" s="1"/>
  <c r="K328" i="5"/>
  <c r="K349" i="5"/>
  <c r="K416" i="5"/>
  <c r="K630" i="5"/>
  <c r="K189" i="6"/>
  <c r="K264" i="6"/>
  <c r="K618" i="6"/>
  <c r="K270" i="8"/>
  <c r="N142" i="7"/>
  <c r="N140" i="7" s="1"/>
  <c r="O352" i="7"/>
  <c r="K449" i="7"/>
  <c r="O533" i="7"/>
  <c r="K629" i="7"/>
  <c r="K635" i="7"/>
  <c r="K117" i="8"/>
  <c r="P144" i="8"/>
  <c r="K158" i="8"/>
  <c r="O599" i="8"/>
  <c r="K349" i="10"/>
  <c r="K372" i="10"/>
  <c r="K499" i="10"/>
  <c r="O564" i="10"/>
  <c r="K591" i="10"/>
  <c r="K597" i="10"/>
  <c r="K83" i="11"/>
  <c r="K164" i="11"/>
  <c r="K235" i="11"/>
  <c r="K375" i="11"/>
  <c r="K425" i="11"/>
  <c r="K430" i="11"/>
  <c r="O582" i="11"/>
  <c r="K635" i="11"/>
  <c r="P144" i="12"/>
  <c r="K199" i="12"/>
  <c r="K219" i="12"/>
  <c r="L254" i="12"/>
  <c r="O254" i="12" s="1"/>
  <c r="O352" i="12"/>
  <c r="K419" i="12"/>
  <c r="K425" i="12"/>
  <c r="K431" i="12"/>
  <c r="K562" i="12"/>
  <c r="O566" i="12"/>
  <c r="K111" i="13"/>
  <c r="O347" i="13"/>
  <c r="K428" i="13"/>
  <c r="K266" i="14"/>
  <c r="K285" i="14"/>
  <c r="K189" i="14"/>
  <c r="K416" i="14"/>
  <c r="K422" i="14"/>
  <c r="K428" i="14"/>
  <c r="K499" i="7"/>
  <c r="P45" i="9"/>
  <c r="K93" i="9"/>
  <c r="O349" i="10"/>
  <c r="K380" i="10"/>
  <c r="K431" i="10"/>
  <c r="L254" i="11"/>
  <c r="L252" i="11" s="1"/>
  <c r="O252" i="11" s="1"/>
  <c r="L33" i="11"/>
  <c r="O33" i="11" s="1"/>
  <c r="K200" i="12"/>
  <c r="K349" i="12"/>
  <c r="K616" i="12"/>
  <c r="K562" i="13"/>
  <c r="L314" i="14"/>
  <c r="O314" i="14" s="1"/>
  <c r="O383" i="7"/>
  <c r="O401" i="7"/>
  <c r="K428" i="7"/>
  <c r="N31" i="7"/>
  <c r="N29" i="7" s="1"/>
  <c r="O551" i="7"/>
  <c r="O582" i="7"/>
  <c r="K421" i="8"/>
  <c r="K455" i="8"/>
  <c r="O535" i="8"/>
  <c r="K618" i="8"/>
  <c r="L34" i="9"/>
  <c r="N32" i="9"/>
  <c r="N30" i="9" s="1"/>
  <c r="N31" i="10"/>
  <c r="N29" i="10" s="1"/>
  <c r="L24" i="12"/>
  <c r="O24" i="12" s="1"/>
  <c r="K481" i="12"/>
  <c r="K380" i="13"/>
  <c r="K417" i="14"/>
  <c r="K429" i="14"/>
  <c r="N120" i="7"/>
  <c r="N118" i="7" s="1"/>
  <c r="K176" i="7"/>
  <c r="K372" i="7"/>
  <c r="N32" i="7"/>
  <c r="N30" i="7" s="1"/>
  <c r="P70" i="8"/>
  <c r="K81" i="8"/>
  <c r="M140" i="8"/>
  <c r="K149" i="8"/>
  <c r="K340" i="8"/>
  <c r="O352" i="8"/>
  <c r="K432" i="8"/>
  <c r="K449" i="8"/>
  <c r="K497" i="8"/>
  <c r="O584" i="8"/>
  <c r="K597" i="8"/>
  <c r="K632" i="8"/>
  <c r="K80" i="9"/>
  <c r="N222" i="9"/>
  <c r="N220" i="9" s="1"/>
  <c r="L275" i="9"/>
  <c r="O275" i="9" s="1"/>
  <c r="K328" i="9"/>
  <c r="K432" i="9"/>
  <c r="K455" i="9"/>
  <c r="K84" i="10"/>
  <c r="K92" i="10"/>
  <c r="L24" i="10"/>
  <c r="O24" i="10" s="1"/>
  <c r="K201" i="10"/>
  <c r="K235" i="10"/>
  <c r="K328" i="10"/>
  <c r="K449" i="10"/>
  <c r="O353" i="11"/>
  <c r="K377" i="11"/>
  <c r="O406" i="11"/>
  <c r="O437" i="11"/>
  <c r="K466" i="11"/>
  <c r="K547" i="11"/>
  <c r="K343" i="12"/>
  <c r="O354" i="12"/>
  <c r="K465" i="14"/>
  <c r="N31" i="8"/>
  <c r="N29" i="8" s="1"/>
  <c r="K613" i="8"/>
  <c r="I367" i="9"/>
  <c r="K367" i="9" s="1"/>
  <c r="N222" i="10"/>
  <c r="N220" i="10" s="1"/>
  <c r="N142" i="11"/>
  <c r="N140" i="11" s="1"/>
  <c r="N331" i="11"/>
  <c r="N329" i="11" s="1"/>
  <c r="N55" i="12"/>
  <c r="N53" i="12" s="1"/>
  <c r="K482" i="12"/>
  <c r="O568" i="12"/>
  <c r="N68" i="13"/>
  <c r="N66" i="13" s="1"/>
  <c r="L122" i="13"/>
  <c r="O122" i="13" s="1"/>
  <c r="L314" i="13"/>
  <c r="L312" i="13" s="1"/>
  <c r="O312" i="13" s="1"/>
  <c r="N34" i="13"/>
  <c r="N14" i="13" s="1"/>
  <c r="K425" i="13"/>
  <c r="K219" i="14"/>
  <c r="K418" i="14"/>
  <c r="K424" i="14"/>
  <c r="K430" i="14"/>
  <c r="K499" i="14"/>
  <c r="I367" i="7"/>
  <c r="K367" i="7" s="1"/>
  <c r="O564" i="7"/>
  <c r="N43" i="9"/>
  <c r="P43" i="9" s="1"/>
  <c r="K199" i="9"/>
  <c r="K345" i="9"/>
  <c r="O406" i="9"/>
  <c r="K417" i="9"/>
  <c r="O455" i="9"/>
  <c r="K497" i="9"/>
  <c r="K85" i="10"/>
  <c r="K93" i="10"/>
  <c r="K138" i="10"/>
  <c r="K176" i="10"/>
  <c r="K189" i="10"/>
  <c r="K482" i="10"/>
  <c r="K343" i="11"/>
  <c r="N34" i="11"/>
  <c r="N14" i="11" s="1"/>
  <c r="N43" i="12"/>
  <c r="N41" i="12" s="1"/>
  <c r="I367" i="12"/>
  <c r="K367" i="12" s="1"/>
  <c r="N55" i="13"/>
  <c r="N53" i="13" s="1"/>
  <c r="O459" i="13"/>
  <c r="K616" i="13"/>
  <c r="K85" i="14"/>
  <c r="K375" i="14"/>
  <c r="N55" i="7"/>
  <c r="N53" i="7" s="1"/>
  <c r="P224" i="7"/>
  <c r="K380" i="7"/>
  <c r="O385" i="7"/>
  <c r="K397" i="7"/>
  <c r="K430" i="7"/>
  <c r="O537" i="7"/>
  <c r="O597" i="7"/>
  <c r="L24" i="8"/>
  <c r="O24" i="8" s="1"/>
  <c r="L254" i="8"/>
  <c r="L252" i="8" s="1"/>
  <c r="P275" i="8"/>
  <c r="K435" i="8"/>
  <c r="K614" i="8"/>
  <c r="N329" i="9"/>
  <c r="K340" i="9"/>
  <c r="K368" i="9"/>
  <c r="K450" i="9"/>
  <c r="O568" i="9"/>
  <c r="K619" i="9"/>
  <c r="K630" i="9"/>
  <c r="K112" i="10"/>
  <c r="K149" i="10"/>
  <c r="K340" i="10"/>
  <c r="O352" i="10"/>
  <c r="K370" i="10"/>
  <c r="K376" i="10"/>
  <c r="K428" i="10"/>
  <c r="L275" i="11"/>
  <c r="O275" i="11" s="1"/>
  <c r="K418" i="11"/>
  <c r="O580" i="11"/>
  <c r="K593" i="11"/>
  <c r="K64" i="12"/>
  <c r="P122" i="12"/>
  <c r="K235" i="12"/>
  <c r="K270" i="12"/>
  <c r="K350" i="12"/>
  <c r="O401" i="12"/>
  <c r="O406" i="12"/>
  <c r="K624" i="12"/>
  <c r="O49" i="13"/>
  <c r="K345" i="13"/>
  <c r="K421" i="13"/>
  <c r="N43" i="14"/>
  <c r="N41" i="14" s="1"/>
  <c r="L57" i="14"/>
  <c r="L55" i="14" s="1"/>
  <c r="L53" i="14" s="1"/>
  <c r="P98" i="14"/>
  <c r="K158" i="14"/>
  <c r="M331" i="14"/>
  <c r="P331" i="14" s="1"/>
  <c r="K370" i="14"/>
  <c r="K381" i="14"/>
  <c r="K425" i="14"/>
  <c r="N96" i="9"/>
  <c r="N94" i="9" s="1"/>
  <c r="N55" i="10"/>
  <c r="N53" i="10" s="1"/>
  <c r="N68" i="11"/>
  <c r="N66" i="11" s="1"/>
  <c r="N222" i="12"/>
  <c r="N220" i="12" s="1"/>
  <c r="N252" i="12"/>
  <c r="N250" i="12" s="1"/>
  <c r="N96" i="13"/>
  <c r="N94" i="13" s="1"/>
  <c r="N142" i="14"/>
  <c r="N140" i="14" s="1"/>
  <c r="O436" i="15"/>
  <c r="L31" i="15"/>
  <c r="O31" i="15" s="1"/>
  <c r="L224" i="7"/>
  <c r="N273" i="7"/>
  <c r="N271" i="7" s="1"/>
  <c r="O459" i="7"/>
  <c r="K65" i="8"/>
  <c r="K88" i="8"/>
  <c r="K133" i="8"/>
  <c r="K249" i="8"/>
  <c r="K267" i="8"/>
  <c r="N331" i="8"/>
  <c r="P331" i="8" s="1"/>
  <c r="N34" i="8"/>
  <c r="N14" i="8" s="1"/>
  <c r="K634" i="8"/>
  <c r="K498" i="9"/>
  <c r="N312" i="11"/>
  <c r="N310" i="11" s="1"/>
  <c r="K450" i="11"/>
  <c r="K628" i="11"/>
  <c r="K368" i="12"/>
  <c r="N34" i="12"/>
  <c r="N14" i="12" s="1"/>
  <c r="N252" i="13"/>
  <c r="N250" i="13" s="1"/>
  <c r="K416" i="13"/>
  <c r="L32" i="13"/>
  <c r="L30" i="13" s="1"/>
  <c r="O601" i="13"/>
  <c r="L45" i="14"/>
  <c r="L43" i="14" s="1"/>
  <c r="N68" i="14"/>
  <c r="N66" i="14" s="1"/>
  <c r="K81" i="14"/>
  <c r="N252" i="14"/>
  <c r="N250" i="14" s="1"/>
  <c r="M271" i="14"/>
  <c r="K341" i="14"/>
  <c r="O347" i="14"/>
  <c r="K420" i="14"/>
  <c r="K426" i="14"/>
  <c r="K432" i="14"/>
  <c r="L275" i="7"/>
  <c r="L273" i="7" s="1"/>
  <c r="N292" i="7"/>
  <c r="N290" i="7" s="1"/>
  <c r="K424" i="8"/>
  <c r="L98" i="9"/>
  <c r="L96" i="9" s="1"/>
  <c r="L94" i="9" s="1"/>
  <c r="N34" i="9"/>
  <c r="N14" i="9" s="1"/>
  <c r="K499" i="9"/>
  <c r="N43" i="10"/>
  <c r="P43" i="10" s="1"/>
  <c r="K229" i="10"/>
  <c r="K377" i="10"/>
  <c r="O383" i="10"/>
  <c r="K417" i="10"/>
  <c r="K397" i="11"/>
  <c r="K419" i="11"/>
  <c r="K629" i="11"/>
  <c r="M292" i="13"/>
  <c r="N32" i="13"/>
  <c r="N30" i="13" s="1"/>
  <c r="O70" i="14"/>
  <c r="L254" i="14"/>
  <c r="L252" i="14" s="1"/>
  <c r="N292" i="14"/>
  <c r="N290" i="14" s="1"/>
  <c r="K427" i="14"/>
  <c r="O455" i="14"/>
  <c r="O599" i="14"/>
  <c r="L45" i="15"/>
  <c r="O45" i="15" s="1"/>
  <c r="K164" i="15"/>
  <c r="K216" i="15"/>
  <c r="K235" i="15"/>
  <c r="K265" i="15"/>
  <c r="K466" i="15"/>
  <c r="O537" i="15"/>
  <c r="O601" i="15"/>
  <c r="K611" i="15"/>
  <c r="L98" i="16"/>
  <c r="O98" i="16" s="1"/>
  <c r="L294" i="16"/>
  <c r="O294" i="16" s="1"/>
  <c r="N312" i="16"/>
  <c r="N310" i="16" s="1"/>
  <c r="O337" i="16"/>
  <c r="K402" i="16"/>
  <c r="K430" i="16"/>
  <c r="K564" i="16"/>
  <c r="K113" i="17"/>
  <c r="O380" i="17"/>
  <c r="K420" i="17"/>
  <c r="O564" i="17"/>
  <c r="K597" i="17"/>
  <c r="L45" i="18"/>
  <c r="L43" i="18" s="1"/>
  <c r="L41" i="18" s="1"/>
  <c r="L70" i="18"/>
  <c r="L68" i="18" s="1"/>
  <c r="K82" i="18"/>
  <c r="K186" i="18"/>
  <c r="K200" i="18"/>
  <c r="N33" i="18"/>
  <c r="N13" i="18" s="1"/>
  <c r="K450" i="18"/>
  <c r="O551" i="18"/>
  <c r="K591" i="18"/>
  <c r="K597" i="18"/>
  <c r="L144" i="19"/>
  <c r="K173" i="19"/>
  <c r="K186" i="19"/>
  <c r="K200" i="19"/>
  <c r="K422" i="19"/>
  <c r="K449" i="19"/>
  <c r="O455" i="19"/>
  <c r="K629" i="19"/>
  <c r="N32" i="20"/>
  <c r="N30" i="20" s="1"/>
  <c r="K82" i="20"/>
  <c r="K264" i="20"/>
  <c r="N331" i="20"/>
  <c r="P331" i="20" s="1"/>
  <c r="K340" i="20"/>
  <c r="I367" i="20"/>
  <c r="K367" i="20" s="1"/>
  <c r="K375" i="20"/>
  <c r="K449" i="20"/>
  <c r="K635" i="20"/>
  <c r="L98" i="21"/>
  <c r="L96" i="21" s="1"/>
  <c r="L94" i="21" s="1"/>
  <c r="K368" i="21"/>
  <c r="K398" i="21"/>
  <c r="K432" i="21"/>
  <c r="K449" i="21"/>
  <c r="O535" i="21"/>
  <c r="K630" i="21"/>
  <c r="K563" i="14"/>
  <c r="O568" i="14"/>
  <c r="K85" i="15"/>
  <c r="M120" i="15"/>
  <c r="P120" i="15" s="1"/>
  <c r="K249" i="15"/>
  <c r="N331" i="15"/>
  <c r="N329" i="15" s="1"/>
  <c r="N34" i="15"/>
  <c r="N14" i="15" s="1"/>
  <c r="K473" i="15"/>
  <c r="K497" i="15"/>
  <c r="K533" i="15"/>
  <c r="K580" i="15"/>
  <c r="K328" i="16"/>
  <c r="K350" i="16"/>
  <c r="O380" i="16"/>
  <c r="O385" i="16"/>
  <c r="K425" i="16"/>
  <c r="K595" i="16"/>
  <c r="K616" i="16"/>
  <c r="K635" i="16"/>
  <c r="K64" i="17"/>
  <c r="K265" i="17"/>
  <c r="L294" i="17"/>
  <c r="L292" i="17" s="1"/>
  <c r="K328" i="17"/>
  <c r="K345" i="17"/>
  <c r="K375" i="17"/>
  <c r="K421" i="17"/>
  <c r="O455" i="17"/>
  <c r="K481" i="17"/>
  <c r="K632" i="17"/>
  <c r="L122" i="18"/>
  <c r="L120" i="18" s="1"/>
  <c r="O120" i="18" s="1"/>
  <c r="L144" i="18"/>
  <c r="L142" i="18" s="1"/>
  <c r="L140" i="18" s="1"/>
  <c r="L333" i="18"/>
  <c r="L331" i="18" s="1"/>
  <c r="L329" i="18" s="1"/>
  <c r="K343" i="18"/>
  <c r="O383" i="18"/>
  <c r="O406" i="18"/>
  <c r="K428" i="18"/>
  <c r="K435" i="18"/>
  <c r="O584" i="18"/>
  <c r="O597" i="18"/>
  <c r="K65" i="19"/>
  <c r="N33" i="19"/>
  <c r="N13" i="19" s="1"/>
  <c r="K372" i="19"/>
  <c r="K428" i="19"/>
  <c r="K481" i="19"/>
  <c r="K630" i="19"/>
  <c r="K83" i="20"/>
  <c r="K117" i="20"/>
  <c r="K341" i="20"/>
  <c r="K450" i="20"/>
  <c r="K474" i="20"/>
  <c r="K595" i="20"/>
  <c r="K630" i="20"/>
  <c r="K92" i="21"/>
  <c r="K138" i="21"/>
  <c r="K176" i="21"/>
  <c r="K189" i="21"/>
  <c r="L224" i="21"/>
  <c r="O224" i="21" s="1"/>
  <c r="K328" i="21"/>
  <c r="K421" i="21"/>
  <c r="K427" i="21"/>
  <c r="K450" i="21"/>
  <c r="K591" i="21"/>
  <c r="K631" i="21"/>
  <c r="L31" i="16"/>
  <c r="L29" i="16" s="1"/>
  <c r="K591" i="14"/>
  <c r="N68" i="15"/>
  <c r="N66" i="15" s="1"/>
  <c r="K267" i="15"/>
  <c r="O437" i="15"/>
  <c r="O533" i="15"/>
  <c r="O580" i="15"/>
  <c r="K593" i="15"/>
  <c r="L32" i="16"/>
  <c r="N31" i="16"/>
  <c r="N29" i="16" s="1"/>
  <c r="K420" i="16"/>
  <c r="K630" i="16"/>
  <c r="N96" i="17"/>
  <c r="N94" i="17" s="1"/>
  <c r="K266" i="17"/>
  <c r="K372" i="18"/>
  <c r="K464" i="19"/>
  <c r="K498" i="19"/>
  <c r="K149" i="21"/>
  <c r="N31" i="21"/>
  <c r="N29" i="21" s="1"/>
  <c r="K422" i="21"/>
  <c r="K428" i="21"/>
  <c r="K560" i="21"/>
  <c r="O584" i="21"/>
  <c r="O535" i="14"/>
  <c r="O584" i="14"/>
  <c r="O601" i="14"/>
  <c r="K631" i="14"/>
  <c r="K81" i="15"/>
  <c r="K113" i="15"/>
  <c r="K350" i="15"/>
  <c r="K397" i="15"/>
  <c r="K158" i="16"/>
  <c r="K185" i="16"/>
  <c r="K229" i="16"/>
  <c r="K270" i="16"/>
  <c r="O352" i="16"/>
  <c r="K421" i="16"/>
  <c r="K432" i="16"/>
  <c r="K474" i="16"/>
  <c r="K497" i="16"/>
  <c r="O601" i="16"/>
  <c r="K84" i="17"/>
  <c r="P98" i="17"/>
  <c r="K149" i="17"/>
  <c r="N273" i="17"/>
  <c r="N271" i="17" s="1"/>
  <c r="K417" i="17"/>
  <c r="O457" i="17"/>
  <c r="K465" i="17"/>
  <c r="K482" i="17"/>
  <c r="K533" i="17"/>
  <c r="O580" i="17"/>
  <c r="K628" i="17"/>
  <c r="K634" i="17"/>
  <c r="K149" i="18"/>
  <c r="N222" i="18"/>
  <c r="N220" i="18" s="1"/>
  <c r="N292" i="18"/>
  <c r="N290" i="18" s="1"/>
  <c r="K350" i="18"/>
  <c r="K380" i="18"/>
  <c r="K396" i="18"/>
  <c r="K418" i="18"/>
  <c r="K466" i="18"/>
  <c r="O537" i="18"/>
  <c r="O566" i="18"/>
  <c r="K628" i="18"/>
  <c r="K634" i="18"/>
  <c r="K149" i="19"/>
  <c r="K235" i="19"/>
  <c r="N252" i="19"/>
  <c r="N250" i="19" s="1"/>
  <c r="K285" i="19"/>
  <c r="K424" i="19"/>
  <c r="O435" i="19"/>
  <c r="K465" i="19"/>
  <c r="K597" i="19"/>
  <c r="K612" i="19"/>
  <c r="L98" i="20"/>
  <c r="K149" i="20"/>
  <c r="K164" i="20"/>
  <c r="P224" i="20"/>
  <c r="N273" i="20"/>
  <c r="P273" i="20" s="1"/>
  <c r="L314" i="20"/>
  <c r="L312" i="20" s="1"/>
  <c r="K328" i="20"/>
  <c r="K349" i="20"/>
  <c r="O383" i="20"/>
  <c r="L57" i="21"/>
  <c r="L55" i="21" s="1"/>
  <c r="L53" i="21" s="1"/>
  <c r="K266" i="21"/>
  <c r="K340" i="21"/>
  <c r="O406" i="21"/>
  <c r="K417" i="21"/>
  <c r="K498" i="21"/>
  <c r="O566" i="21"/>
  <c r="M120" i="21"/>
  <c r="P120" i="21" s="1"/>
  <c r="K482" i="21"/>
  <c r="K398" i="15"/>
  <c r="O404" i="15"/>
  <c r="K421" i="15"/>
  <c r="K427" i="15"/>
  <c r="M96" i="16"/>
  <c r="P96" i="16" s="1"/>
  <c r="L122" i="16"/>
  <c r="L120" i="16" s="1"/>
  <c r="O120" i="16" s="1"/>
  <c r="L144" i="16"/>
  <c r="L142" i="16" s="1"/>
  <c r="L140" i="16" s="1"/>
  <c r="M271" i="16"/>
  <c r="K92" i="17"/>
  <c r="O401" i="17"/>
  <c r="O533" i="17"/>
  <c r="K589" i="17"/>
  <c r="K425" i="18"/>
  <c r="O380" i="19"/>
  <c r="M68" i="20"/>
  <c r="M66" i="20" s="1"/>
  <c r="M142" i="20"/>
  <c r="M140" i="20" s="1"/>
  <c r="O337" i="20"/>
  <c r="O354" i="20"/>
  <c r="K372" i="20"/>
  <c r="O406" i="20"/>
  <c r="N43" i="21"/>
  <c r="N41" i="21" s="1"/>
  <c r="K267" i="21"/>
  <c r="K341" i="21"/>
  <c r="K562" i="21"/>
  <c r="N33" i="14"/>
  <c r="N13" i="14" s="1"/>
  <c r="O597" i="14"/>
  <c r="L275" i="15"/>
  <c r="L273" i="15" s="1"/>
  <c r="O273" i="15" s="1"/>
  <c r="O439" i="15"/>
  <c r="K450" i="15"/>
  <c r="K464" i="15"/>
  <c r="K482" i="15"/>
  <c r="O582" i="15"/>
  <c r="O599" i="15"/>
  <c r="M312" i="16"/>
  <c r="P312" i="16" s="1"/>
  <c r="O383" i="16"/>
  <c r="K416" i="16"/>
  <c r="K451" i="16"/>
  <c r="K93" i="17"/>
  <c r="K111" i="17"/>
  <c r="K424" i="17"/>
  <c r="K563" i="17"/>
  <c r="K80" i="18"/>
  <c r="O437" i="18"/>
  <c r="O459" i="18"/>
  <c r="K563" i="18"/>
  <c r="K595" i="18"/>
  <c r="K616" i="18"/>
  <c r="K630" i="18"/>
  <c r="P45" i="19"/>
  <c r="L314" i="19"/>
  <c r="K420" i="19"/>
  <c r="L45" i="20"/>
  <c r="L43" i="20" s="1"/>
  <c r="N55" i="20"/>
  <c r="N53" i="20" s="1"/>
  <c r="K133" i="20"/>
  <c r="K466" i="20"/>
  <c r="K482" i="20"/>
  <c r="K498" i="20"/>
  <c r="L45" i="21"/>
  <c r="L43" i="21" s="1"/>
  <c r="K185" i="21"/>
  <c r="K372" i="21"/>
  <c r="K396" i="21"/>
  <c r="K402" i="21"/>
  <c r="K628" i="21"/>
  <c r="K634" i="21"/>
  <c r="N55" i="15"/>
  <c r="N53" i="15" s="1"/>
  <c r="N252" i="16"/>
  <c r="N250" i="16" s="1"/>
  <c r="N331" i="16"/>
  <c r="N329" i="16" s="1"/>
  <c r="N55" i="18"/>
  <c r="N53" i="18" s="1"/>
  <c r="N43" i="19"/>
  <c r="N41" i="19" s="1"/>
  <c r="N120" i="20"/>
  <c r="N118" i="20" s="1"/>
  <c r="K189" i="15"/>
  <c r="K416" i="15"/>
  <c r="K422" i="15"/>
  <c r="K428" i="15"/>
  <c r="K435" i="15"/>
  <c r="K614" i="16"/>
  <c r="K375" i="18"/>
  <c r="N292" i="19"/>
  <c r="N290" i="19" s="1"/>
  <c r="O404" i="19"/>
  <c r="L32" i="20"/>
  <c r="K64" i="20"/>
  <c r="N68" i="20"/>
  <c r="N66" i="20" s="1"/>
  <c r="M252" i="21"/>
  <c r="K419" i="21"/>
  <c r="K551" i="21"/>
  <c r="O555" i="21"/>
  <c r="L96" i="15"/>
  <c r="K110" i="15"/>
  <c r="O347" i="15"/>
  <c r="K401" i="15"/>
  <c r="O406" i="15"/>
  <c r="K417" i="15"/>
  <c r="K423" i="15"/>
  <c r="K429" i="15"/>
  <c r="O435" i="15"/>
  <c r="O564" i="15"/>
  <c r="K176" i="16"/>
  <c r="N292" i="16"/>
  <c r="N290" i="16" s="1"/>
  <c r="I367" i="16"/>
  <c r="K367" i="16" s="1"/>
  <c r="K431" i="17"/>
  <c r="K455" i="17"/>
  <c r="O535" i="17"/>
  <c r="K631" i="17"/>
  <c r="N43" i="18"/>
  <c r="P43" i="18" s="1"/>
  <c r="N68" i="18"/>
  <c r="N66" i="18" s="1"/>
  <c r="K158" i="18"/>
  <c r="O404" i="18"/>
  <c r="K564" i="18"/>
  <c r="P144" i="19"/>
  <c r="K564" i="19"/>
  <c r="O599" i="19"/>
  <c r="K229" i="20"/>
  <c r="K345" i="20"/>
  <c r="L31" i="21"/>
  <c r="O31" i="21" s="1"/>
  <c r="N96" i="21"/>
  <c r="P96" i="21" s="1"/>
  <c r="K109" i="21"/>
  <c r="L144" i="21"/>
  <c r="L142" i="21" s="1"/>
  <c r="O349" i="21"/>
  <c r="O385" i="21"/>
  <c r="K455" i="21"/>
  <c r="O582" i="21"/>
  <c r="K595" i="21"/>
  <c r="L220" i="2"/>
  <c r="I189" i="1"/>
  <c r="I201" i="1"/>
  <c r="K402" i="1"/>
  <c r="I490" i="1"/>
  <c r="K490" i="1" s="1"/>
  <c r="I515" i="1"/>
  <c r="K515" i="1" s="1"/>
  <c r="I631" i="1"/>
  <c r="N120" i="2"/>
  <c r="P120" i="2" s="1"/>
  <c r="K200" i="2"/>
  <c r="N222" i="2"/>
  <c r="K264" i="2"/>
  <c r="P275" i="2"/>
  <c r="K381" i="2"/>
  <c r="K418" i="2"/>
  <c r="K430" i="2"/>
  <c r="K451" i="2"/>
  <c r="P254" i="5"/>
  <c r="M252" i="5"/>
  <c r="P252" i="5" s="1"/>
  <c r="K635" i="5"/>
  <c r="K396" i="6"/>
  <c r="K424" i="6"/>
  <c r="O436" i="6"/>
  <c r="L31" i="6"/>
  <c r="L11" i="6" s="1"/>
  <c r="I215" i="1"/>
  <c r="K215" i="1" s="1"/>
  <c r="L403" i="1"/>
  <c r="O403" i="1" s="1"/>
  <c r="K419" i="1"/>
  <c r="I431" i="1"/>
  <c r="K235" i="2"/>
  <c r="K265" i="2"/>
  <c r="K289" i="2"/>
  <c r="L294" i="2"/>
  <c r="O294" i="2" s="1"/>
  <c r="K345" i="2"/>
  <c r="K376" i="2"/>
  <c r="K398" i="2"/>
  <c r="K465" i="2"/>
  <c r="K164" i="4"/>
  <c r="K547" i="4"/>
  <c r="N31" i="4"/>
  <c r="N29" i="4" s="1"/>
  <c r="L24" i="5"/>
  <c r="O24" i="5" s="1"/>
  <c r="K377" i="5"/>
  <c r="I367" i="6"/>
  <c r="K367" i="6" s="1"/>
  <c r="K369" i="6"/>
  <c r="O382" i="5"/>
  <c r="L31" i="5"/>
  <c r="O31" i="5" s="1"/>
  <c r="M55" i="1"/>
  <c r="M53" i="1" s="1"/>
  <c r="I82" i="1"/>
  <c r="N457" i="1"/>
  <c r="I470" i="1"/>
  <c r="K470" i="1" s="1"/>
  <c r="O61" i="2"/>
  <c r="K84" i="2"/>
  <c r="K213" i="2"/>
  <c r="K372" i="2"/>
  <c r="K420" i="2"/>
  <c r="K432" i="2"/>
  <c r="K466" i="2"/>
  <c r="K500" i="2"/>
  <c r="O551" i="2"/>
  <c r="O582" i="2"/>
  <c r="K64" i="3"/>
  <c r="K345" i="3"/>
  <c r="O584" i="3"/>
  <c r="K132" i="4"/>
  <c r="O597" i="5"/>
  <c r="O384" i="12"/>
  <c r="L33" i="12"/>
  <c r="O33" i="12" s="1"/>
  <c r="M68" i="6"/>
  <c r="P68" i="6" s="1"/>
  <c r="P70" i="6"/>
  <c r="I216" i="1"/>
  <c r="L382" i="1"/>
  <c r="N142" i="2"/>
  <c r="N140" i="2" s="1"/>
  <c r="K266" i="2"/>
  <c r="P314" i="2"/>
  <c r="N32" i="2"/>
  <c r="N30" i="2" s="1"/>
  <c r="O456" i="4"/>
  <c r="L31" i="4"/>
  <c r="L11" i="4" s="1"/>
  <c r="K343" i="5"/>
  <c r="N34" i="5"/>
  <c r="N14" i="5" s="1"/>
  <c r="L276" i="1"/>
  <c r="L581" i="1"/>
  <c r="O581" i="1" s="1"/>
  <c r="L23" i="2"/>
  <c r="O23" i="2" s="1"/>
  <c r="L122" i="2"/>
  <c r="L144" i="2"/>
  <c r="O144" i="2" s="1"/>
  <c r="K229" i="2"/>
  <c r="K267" i="2"/>
  <c r="K455" i="2"/>
  <c r="O533" i="2"/>
  <c r="K630" i="4"/>
  <c r="L252" i="6"/>
  <c r="O252" i="6" s="1"/>
  <c r="O254" i="6"/>
  <c r="P294" i="6"/>
  <c r="M292" i="6"/>
  <c r="M290" i="6" s="1"/>
  <c r="K173" i="8"/>
  <c r="I113" i="1"/>
  <c r="P224" i="1"/>
  <c r="N294" i="1"/>
  <c r="I416" i="1"/>
  <c r="K455" i="1"/>
  <c r="L459" i="1"/>
  <c r="O403" i="8"/>
  <c r="L31" i="8"/>
  <c r="L29" i="8" s="1"/>
  <c r="K108" i="1"/>
  <c r="L225" i="1"/>
  <c r="I235" i="1"/>
  <c r="K235" i="1" s="1"/>
  <c r="I306" i="1"/>
  <c r="K306" i="1" s="1"/>
  <c r="N405" i="1"/>
  <c r="I577" i="1"/>
  <c r="K577" i="1" s="1"/>
  <c r="M118" i="2"/>
  <c r="K422" i="2"/>
  <c r="O455" i="2"/>
  <c r="K398" i="3"/>
  <c r="K430" i="4"/>
  <c r="M273" i="6"/>
  <c r="P275" i="6"/>
  <c r="O568" i="6"/>
  <c r="J219" i="1"/>
  <c r="K219" i="1" s="1"/>
  <c r="M254" i="1"/>
  <c r="I350" i="1"/>
  <c r="K350" i="1" s="1"/>
  <c r="I509" i="1"/>
  <c r="K509" i="1" s="1"/>
  <c r="I514" i="1"/>
  <c r="K514" i="1" s="1"/>
  <c r="I564" i="1"/>
  <c r="K564" i="1" s="1"/>
  <c r="L49" i="1"/>
  <c r="I85" i="1"/>
  <c r="K85" i="1" s="1"/>
  <c r="J368" i="1"/>
  <c r="N22" i="2"/>
  <c r="K149" i="2"/>
  <c r="N292" i="2"/>
  <c r="N290" i="2" s="1"/>
  <c r="K375" i="2"/>
  <c r="O435" i="2"/>
  <c r="K474" i="2"/>
  <c r="O535" i="3"/>
  <c r="L32" i="3"/>
  <c r="K64" i="5"/>
  <c r="K398" i="5"/>
  <c r="N61" i="1"/>
  <c r="K213" i="1"/>
  <c r="K265" i="1"/>
  <c r="K324" i="1"/>
  <c r="I380" i="1"/>
  <c r="K380" i="1" s="1"/>
  <c r="I495" i="1"/>
  <c r="K495" i="1" s="1"/>
  <c r="I505" i="1"/>
  <c r="K505" i="1" s="1"/>
  <c r="I510" i="1"/>
  <c r="K510" i="1" s="1"/>
  <c r="L552" i="1"/>
  <c r="O552" i="1" s="1"/>
  <c r="I597" i="1"/>
  <c r="M252" i="2"/>
  <c r="M250" i="2" s="1"/>
  <c r="N31" i="2"/>
  <c r="N29" i="2" s="1"/>
  <c r="L26" i="3"/>
  <c r="L16" i="3" s="1"/>
  <c r="O102" i="3"/>
  <c r="K371" i="3"/>
  <c r="I367" i="3"/>
  <c r="K367" i="3" s="1"/>
  <c r="K564" i="2"/>
  <c r="L568" i="1"/>
  <c r="K591" i="2"/>
  <c r="O601" i="2"/>
  <c r="K149" i="3"/>
  <c r="K375" i="3"/>
  <c r="K474" i="3"/>
  <c r="K498" i="3"/>
  <c r="K625" i="3"/>
  <c r="N26" i="4"/>
  <c r="N16" i="4" s="1"/>
  <c r="N68" i="4"/>
  <c r="N66" i="4" s="1"/>
  <c r="K200" i="4"/>
  <c r="P254" i="4"/>
  <c r="K499" i="4"/>
  <c r="O566" i="4"/>
  <c r="K616" i="4"/>
  <c r="K634" i="4"/>
  <c r="O49" i="5"/>
  <c r="K111" i="5"/>
  <c r="L275" i="5"/>
  <c r="L294" i="5"/>
  <c r="O294" i="5" s="1"/>
  <c r="L314" i="5"/>
  <c r="O314" i="5" s="1"/>
  <c r="O347" i="5"/>
  <c r="K375" i="5"/>
  <c r="N33" i="5"/>
  <c r="N13" i="5" s="1"/>
  <c r="K449" i="5"/>
  <c r="O535" i="5"/>
  <c r="O49" i="6"/>
  <c r="K108" i="6"/>
  <c r="N329" i="6"/>
  <c r="K350" i="6"/>
  <c r="K377" i="6"/>
  <c r="K401" i="6"/>
  <c r="K416" i="6"/>
  <c r="K428" i="6"/>
  <c r="K450" i="6"/>
  <c r="L222" i="7"/>
  <c r="O222" i="7" s="1"/>
  <c r="L31" i="7"/>
  <c r="L11" i="7" s="1"/>
  <c r="O351" i="7"/>
  <c r="K497" i="7"/>
  <c r="M312" i="8"/>
  <c r="P312" i="8" s="1"/>
  <c r="P314" i="8"/>
  <c r="K428" i="9"/>
  <c r="P142" i="6"/>
  <c r="N250" i="6"/>
  <c r="N26" i="8"/>
  <c r="N16" i="8" s="1"/>
  <c r="O580" i="2"/>
  <c r="J597" i="1"/>
  <c r="K285" i="3"/>
  <c r="O380" i="3"/>
  <c r="K423" i="3"/>
  <c r="K449" i="3"/>
  <c r="K621" i="3"/>
  <c r="K149" i="4"/>
  <c r="P333" i="4"/>
  <c r="O383" i="4"/>
  <c r="K450" i="4"/>
  <c r="K563" i="4"/>
  <c r="K597" i="4"/>
  <c r="K629" i="4"/>
  <c r="K635" i="4"/>
  <c r="K112" i="5"/>
  <c r="K158" i="5"/>
  <c r="O354" i="5"/>
  <c r="K435" i="5"/>
  <c r="K450" i="5"/>
  <c r="K473" i="5"/>
  <c r="K499" i="5"/>
  <c r="P98" i="6"/>
  <c r="K109" i="6"/>
  <c r="K164" i="6"/>
  <c r="N220" i="6"/>
  <c r="K304" i="6"/>
  <c r="K340" i="6"/>
  <c r="O383" i="6"/>
  <c r="O401" i="6"/>
  <c r="K429" i="6"/>
  <c r="K631" i="6"/>
  <c r="L26" i="7"/>
  <c r="L16" i="7" s="1"/>
  <c r="L34" i="8"/>
  <c r="L26" i="9"/>
  <c r="L16" i="9" s="1"/>
  <c r="N33" i="9"/>
  <c r="N13" i="9" s="1"/>
  <c r="M55" i="10"/>
  <c r="M53" i="10" s="1"/>
  <c r="P57" i="10"/>
  <c r="P275" i="3"/>
  <c r="L31" i="3"/>
  <c r="L11" i="3" s="1"/>
  <c r="K424" i="3"/>
  <c r="K435" i="3"/>
  <c r="O580" i="3"/>
  <c r="N96" i="4"/>
  <c r="N94" i="4" s="1"/>
  <c r="O401" i="4"/>
  <c r="K421" i="4"/>
  <c r="K473" i="4"/>
  <c r="M140" i="5"/>
  <c r="K420" i="5"/>
  <c r="K626" i="5"/>
  <c r="K624" i="5"/>
  <c r="N292" i="6"/>
  <c r="N290" i="6" s="1"/>
  <c r="N312" i="6"/>
  <c r="N310" i="6" s="1"/>
  <c r="L32" i="9"/>
  <c r="N33" i="2"/>
  <c r="N13" i="2" s="1"/>
  <c r="K618" i="2"/>
  <c r="P45" i="3"/>
  <c r="K83" i="3"/>
  <c r="L122" i="3"/>
  <c r="O122" i="3" s="1"/>
  <c r="K158" i="3"/>
  <c r="N250" i="3"/>
  <c r="L333" i="3"/>
  <c r="O333" i="3" s="1"/>
  <c r="K372" i="3"/>
  <c r="O435" i="3"/>
  <c r="K547" i="3"/>
  <c r="K593" i="3"/>
  <c r="K613" i="3"/>
  <c r="K629" i="3"/>
  <c r="M22" i="4"/>
  <c r="M20" i="4" s="1"/>
  <c r="N329" i="4"/>
  <c r="P329" i="4" s="1"/>
  <c r="K343" i="4"/>
  <c r="K497" i="4"/>
  <c r="O568" i="4"/>
  <c r="K624" i="4"/>
  <c r="N26" i="5"/>
  <c r="N16" i="5" s="1"/>
  <c r="K108" i="5"/>
  <c r="K464" i="5"/>
  <c r="O564" i="5"/>
  <c r="K631" i="5"/>
  <c r="P57" i="6"/>
  <c r="L70" i="6"/>
  <c r="L68" i="6" s="1"/>
  <c r="K235" i="6"/>
  <c r="L275" i="6"/>
  <c r="O275" i="6" s="1"/>
  <c r="L294" i="6"/>
  <c r="O294" i="6" s="1"/>
  <c r="L314" i="6"/>
  <c r="O314" i="6" s="1"/>
  <c r="O380" i="6"/>
  <c r="K425" i="6"/>
  <c r="K589" i="2"/>
  <c r="O599" i="2"/>
  <c r="K623" i="3"/>
  <c r="M220" i="5"/>
  <c r="M292" i="5"/>
  <c r="P292" i="5" s="1"/>
  <c r="K345" i="5"/>
  <c r="K401" i="5"/>
  <c r="K426" i="5"/>
  <c r="L32" i="5"/>
  <c r="L30" i="5" s="1"/>
  <c r="N22" i="6"/>
  <c r="K93" i="6"/>
  <c r="K111" i="6"/>
  <c r="L224" i="6"/>
  <c r="L222" i="6" s="1"/>
  <c r="K370" i="6"/>
  <c r="K426" i="6"/>
  <c r="O437" i="6"/>
  <c r="K149" i="7"/>
  <c r="L57" i="9"/>
  <c r="O57" i="9" s="1"/>
  <c r="P224" i="3"/>
  <c r="K270" i="3"/>
  <c r="K158" i="4"/>
  <c r="K397" i="4"/>
  <c r="O437" i="4"/>
  <c r="O564" i="4"/>
  <c r="N43" i="5"/>
  <c r="K109" i="5"/>
  <c r="K176" i="5"/>
  <c r="N220" i="5"/>
  <c r="N31" i="5"/>
  <c r="N29" i="5" s="1"/>
  <c r="O406" i="5"/>
  <c r="K465" i="5"/>
  <c r="K481" i="5"/>
  <c r="L34" i="6"/>
  <c r="P45" i="6"/>
  <c r="K173" i="6"/>
  <c r="K349" i="6"/>
  <c r="K381" i="6"/>
  <c r="K398" i="6"/>
  <c r="P294" i="7"/>
  <c r="M292" i="7"/>
  <c r="P254" i="8"/>
  <c r="K370" i="8"/>
  <c r="L24" i="9"/>
  <c r="O24" i="9" s="1"/>
  <c r="K595" i="2"/>
  <c r="K619" i="2"/>
  <c r="L24" i="3"/>
  <c r="O24" i="3" s="1"/>
  <c r="N22" i="3"/>
  <c r="K173" i="3"/>
  <c r="K199" i="3"/>
  <c r="O347" i="3"/>
  <c r="K426" i="3"/>
  <c r="K589" i="3"/>
  <c r="K635" i="3"/>
  <c r="L45" i="4"/>
  <c r="L43" i="4" s="1"/>
  <c r="L57" i="4"/>
  <c r="L144" i="4"/>
  <c r="L142" i="4" s="1"/>
  <c r="L140" i="4" s="1"/>
  <c r="K199" i="4"/>
  <c r="K270" i="4"/>
  <c r="P331" i="4"/>
  <c r="K381" i="4"/>
  <c r="K465" i="4"/>
  <c r="K620" i="4"/>
  <c r="K84" i="5"/>
  <c r="L98" i="5"/>
  <c r="L96" i="5" s="1"/>
  <c r="L122" i="5"/>
  <c r="O122" i="5" s="1"/>
  <c r="K164" i="5"/>
  <c r="K189" i="5"/>
  <c r="K340" i="5"/>
  <c r="O401" i="5"/>
  <c r="K422" i="5"/>
  <c r="O437" i="5"/>
  <c r="K497" i="5"/>
  <c r="O599" i="5"/>
  <c r="N43" i="6"/>
  <c r="P43" i="6" s="1"/>
  <c r="K112" i="6"/>
  <c r="K309" i="6"/>
  <c r="O354" i="6"/>
  <c r="O404" i="6"/>
  <c r="K421" i="6"/>
  <c r="K427" i="6"/>
  <c r="K111" i="7"/>
  <c r="K615" i="2"/>
  <c r="L57" i="3"/>
  <c r="O57" i="3" s="1"/>
  <c r="M271" i="3"/>
  <c r="K368" i="3"/>
  <c r="M140" i="6"/>
  <c r="N34" i="6"/>
  <c r="N14" i="6" s="1"/>
  <c r="O353" i="8"/>
  <c r="L33" i="8"/>
  <c r="O33" i="8" s="1"/>
  <c r="K611" i="2"/>
  <c r="M41" i="3"/>
  <c r="N271" i="3"/>
  <c r="K616" i="3"/>
  <c r="K615" i="3"/>
  <c r="N252" i="4"/>
  <c r="L57" i="5"/>
  <c r="M68" i="5"/>
  <c r="M66" i="5" s="1"/>
  <c r="K110" i="5"/>
  <c r="N250" i="5"/>
  <c r="K432" i="5"/>
  <c r="L34" i="5"/>
  <c r="N140" i="6"/>
  <c r="K200" i="6"/>
  <c r="N31" i="6"/>
  <c r="N29" i="6" s="1"/>
  <c r="P273" i="7"/>
  <c r="M271" i="7"/>
  <c r="P271" i="7" s="1"/>
  <c r="K564" i="6"/>
  <c r="K597" i="6"/>
  <c r="K612" i="6"/>
  <c r="K621" i="6"/>
  <c r="K625" i="6"/>
  <c r="L70" i="7"/>
  <c r="K186" i="7"/>
  <c r="P333" i="7"/>
  <c r="K419" i="7"/>
  <c r="O555" i="7"/>
  <c r="O584" i="7"/>
  <c r="O601" i="7"/>
  <c r="K631" i="7"/>
  <c r="K64" i="8"/>
  <c r="L70" i="8"/>
  <c r="L68" i="8" s="1"/>
  <c r="L66" i="8" s="1"/>
  <c r="M252" i="8"/>
  <c r="M250" i="8" s="1"/>
  <c r="L275" i="8"/>
  <c r="L273" i="8" s="1"/>
  <c r="L294" i="8"/>
  <c r="L292" i="8" s="1"/>
  <c r="M329" i="8"/>
  <c r="K499" i="8"/>
  <c r="O568" i="8"/>
  <c r="K593" i="8"/>
  <c r="O401" i="9"/>
  <c r="K422" i="9"/>
  <c r="K427" i="9"/>
  <c r="O437" i="9"/>
  <c r="K628" i="9"/>
  <c r="K634" i="9"/>
  <c r="N32" i="10"/>
  <c r="N30" i="10" s="1"/>
  <c r="L98" i="10"/>
  <c r="K110" i="10"/>
  <c r="N33" i="10"/>
  <c r="N13" i="10" s="1"/>
  <c r="K589" i="10"/>
  <c r="K595" i="10"/>
  <c r="K158" i="11"/>
  <c r="L31" i="11"/>
  <c r="L29" i="11" s="1"/>
  <c r="O535" i="11"/>
  <c r="P122" i="11"/>
  <c r="M120" i="11"/>
  <c r="M118" i="11" s="1"/>
  <c r="O438" i="17"/>
  <c r="L33" i="17"/>
  <c r="O33" i="17" s="1"/>
  <c r="N32" i="6"/>
  <c r="N30" i="6" s="1"/>
  <c r="O535" i="6"/>
  <c r="O597" i="6"/>
  <c r="P254" i="7"/>
  <c r="P275" i="7"/>
  <c r="K350" i="7"/>
  <c r="K420" i="7"/>
  <c r="O535" i="7"/>
  <c r="K573" i="7"/>
  <c r="K580" i="7"/>
  <c r="L144" i="8"/>
  <c r="L142" i="8" s="1"/>
  <c r="K199" i="8"/>
  <c r="P224" i="8"/>
  <c r="K235" i="8"/>
  <c r="K264" i="8"/>
  <c r="K375" i="8"/>
  <c r="O385" i="8"/>
  <c r="K428" i="8"/>
  <c r="O455" i="8"/>
  <c r="K473" i="8"/>
  <c r="K547" i="8"/>
  <c r="O564" i="8"/>
  <c r="K589" i="8"/>
  <c r="K631" i="8"/>
  <c r="K84" i="9"/>
  <c r="K92" i="9"/>
  <c r="K110" i="9"/>
  <c r="M312" i="9"/>
  <c r="K482" i="9"/>
  <c r="K629" i="9"/>
  <c r="K635" i="9"/>
  <c r="K474" i="12"/>
  <c r="O352" i="14"/>
  <c r="L32" i="14"/>
  <c r="L30" i="14" s="1"/>
  <c r="K632" i="6"/>
  <c r="N312" i="7"/>
  <c r="N310" i="7" s="1"/>
  <c r="O337" i="7"/>
  <c r="K426" i="7"/>
  <c r="O580" i="7"/>
  <c r="L23" i="8"/>
  <c r="O23" i="8" s="1"/>
  <c r="K186" i="8"/>
  <c r="K219" i="8"/>
  <c r="K265" i="8"/>
  <c r="M290" i="8"/>
  <c r="P290" i="8" s="1"/>
  <c r="K376" i="8"/>
  <c r="K381" i="8"/>
  <c r="K429" i="8"/>
  <c r="K474" i="8"/>
  <c r="K533" i="8"/>
  <c r="L23" i="9"/>
  <c r="O23" i="9" s="1"/>
  <c r="O102" i="9"/>
  <c r="K111" i="9"/>
  <c r="K149" i="9"/>
  <c r="O349" i="9"/>
  <c r="O354" i="9"/>
  <c r="K375" i="9"/>
  <c r="K397" i="9"/>
  <c r="K466" i="9"/>
  <c r="K285" i="10"/>
  <c r="K466" i="10"/>
  <c r="K547" i="6"/>
  <c r="K614" i="6"/>
  <c r="N34" i="7"/>
  <c r="N14" i="7" s="1"/>
  <c r="P45" i="7"/>
  <c r="L314" i="7"/>
  <c r="L312" i="7" s="1"/>
  <c r="O312" i="7" s="1"/>
  <c r="K328" i="7"/>
  <c r="K368" i="7"/>
  <c r="K416" i="7"/>
  <c r="K432" i="7"/>
  <c r="M22" i="8"/>
  <c r="K349" i="8"/>
  <c r="O354" i="8"/>
  <c r="O404" i="8"/>
  <c r="O435" i="8"/>
  <c r="K595" i="8"/>
  <c r="K633" i="8"/>
  <c r="K164" i="9"/>
  <c r="K189" i="9"/>
  <c r="K270" i="9"/>
  <c r="K381" i="9"/>
  <c r="K398" i="9"/>
  <c r="K419" i="9"/>
  <c r="K429" i="9"/>
  <c r="K435" i="9"/>
  <c r="O533" i="9"/>
  <c r="P45" i="10"/>
  <c r="L70" i="11"/>
  <c r="O70" i="11" s="1"/>
  <c r="K82" i="11"/>
  <c r="K88" i="11"/>
  <c r="K573" i="11"/>
  <c r="K580" i="11"/>
  <c r="N252" i="7"/>
  <c r="N250" i="7" s="1"/>
  <c r="N22" i="10"/>
  <c r="M312" i="11"/>
  <c r="P314" i="11"/>
  <c r="K449" i="6"/>
  <c r="K473" i="6"/>
  <c r="O582" i="6"/>
  <c r="K595" i="6"/>
  <c r="O599" i="6"/>
  <c r="K109" i="7"/>
  <c r="K113" i="7"/>
  <c r="P144" i="7"/>
  <c r="M250" i="7"/>
  <c r="P250" i="7" s="1"/>
  <c r="K422" i="7"/>
  <c r="O439" i="7"/>
  <c r="K455" i="7"/>
  <c r="K482" i="7"/>
  <c r="O553" i="7"/>
  <c r="K560" i="7"/>
  <c r="O599" i="7"/>
  <c r="K634" i="7"/>
  <c r="P122" i="8"/>
  <c r="K176" i="8"/>
  <c r="M273" i="8"/>
  <c r="L333" i="8"/>
  <c r="L331" i="8" s="1"/>
  <c r="K343" i="8"/>
  <c r="O349" i="8"/>
  <c r="I367" i="8"/>
  <c r="K367" i="8" s="1"/>
  <c r="K372" i="8"/>
  <c r="K425" i="8"/>
  <c r="K464" i="8"/>
  <c r="O566" i="8"/>
  <c r="K591" i="8"/>
  <c r="N120" i="9"/>
  <c r="N118" i="9" s="1"/>
  <c r="P331" i="9"/>
  <c r="K350" i="9"/>
  <c r="K425" i="9"/>
  <c r="K597" i="9"/>
  <c r="L45" i="10"/>
  <c r="L43" i="10" s="1"/>
  <c r="L23" i="10"/>
  <c r="O23" i="10" s="1"/>
  <c r="K398" i="10"/>
  <c r="O404" i="10"/>
  <c r="N26" i="11"/>
  <c r="N16" i="11" s="1"/>
  <c r="O566" i="11"/>
  <c r="O459" i="12"/>
  <c r="L34" i="12"/>
  <c r="K615" i="6"/>
  <c r="P122" i="7"/>
  <c r="N43" i="8"/>
  <c r="N41" i="8" s="1"/>
  <c r="P41" i="8" s="1"/>
  <c r="K80" i="8"/>
  <c r="N120" i="8"/>
  <c r="P120" i="8" s="1"/>
  <c r="K164" i="8"/>
  <c r="K189" i="8"/>
  <c r="K619" i="8"/>
  <c r="N55" i="9"/>
  <c r="N252" i="9"/>
  <c r="N250" i="9" s="1"/>
  <c r="K341" i="9"/>
  <c r="O61" i="10"/>
  <c r="L26" i="10"/>
  <c r="L16" i="10" s="1"/>
  <c r="O455" i="6"/>
  <c r="K474" i="6"/>
  <c r="O555" i="6"/>
  <c r="K620" i="6"/>
  <c r="N68" i="7"/>
  <c r="N66" i="7" s="1"/>
  <c r="L122" i="7"/>
  <c r="L120" i="7" s="1"/>
  <c r="K158" i="7"/>
  <c r="K370" i="7"/>
  <c r="O380" i="7"/>
  <c r="K402" i="7"/>
  <c r="K423" i="7"/>
  <c r="K466" i="7"/>
  <c r="L45" i="8"/>
  <c r="L43" i="8" s="1"/>
  <c r="O337" i="8"/>
  <c r="K350" i="8"/>
  <c r="K368" i="8"/>
  <c r="O383" i="8"/>
  <c r="K401" i="8"/>
  <c r="O406" i="8"/>
  <c r="K563" i="8"/>
  <c r="K580" i="8"/>
  <c r="L70" i="9"/>
  <c r="O70" i="9" s="1"/>
  <c r="K82" i="9"/>
  <c r="K113" i="9"/>
  <c r="K235" i="9"/>
  <c r="K377" i="9"/>
  <c r="O535" i="9"/>
  <c r="K573" i="9"/>
  <c r="O597" i="9"/>
  <c r="K185" i="10"/>
  <c r="K199" i="10"/>
  <c r="N33" i="12"/>
  <c r="N13" i="12" s="1"/>
  <c r="P122" i="13"/>
  <c r="M120" i="13"/>
  <c r="P120" i="13" s="1"/>
  <c r="L33" i="6"/>
  <c r="O33" i="6" s="1"/>
  <c r="K616" i="6"/>
  <c r="N292" i="8"/>
  <c r="N290" i="8" s="1"/>
  <c r="L31" i="9"/>
  <c r="L11" i="9" s="1"/>
  <c r="O11" i="9" s="1"/>
  <c r="N26" i="10"/>
  <c r="N16" i="10" s="1"/>
  <c r="M220" i="10"/>
  <c r="N26" i="7"/>
  <c r="N16" i="7" s="1"/>
  <c r="P70" i="7"/>
  <c r="K173" i="7"/>
  <c r="M310" i="7"/>
  <c r="P310" i="7" s="1"/>
  <c r="K381" i="7"/>
  <c r="K424" i="7"/>
  <c r="O435" i="7"/>
  <c r="K591" i="7"/>
  <c r="K630" i="7"/>
  <c r="O49" i="8"/>
  <c r="N68" i="8"/>
  <c r="N66" i="8" s="1"/>
  <c r="N222" i="8"/>
  <c r="N220" i="8" s="1"/>
  <c r="P294" i="8"/>
  <c r="K345" i="8"/>
  <c r="K380" i="8"/>
  <c r="K396" i="8"/>
  <c r="O401" i="8"/>
  <c r="O580" i="8"/>
  <c r="K617" i="8"/>
  <c r="K635" i="8"/>
  <c r="K83" i="9"/>
  <c r="K88" i="9"/>
  <c r="L144" i="9"/>
  <c r="L142" i="9" s="1"/>
  <c r="K173" i="9"/>
  <c r="K219" i="9"/>
  <c r="L333" i="9"/>
  <c r="L331" i="9" s="1"/>
  <c r="O347" i="9"/>
  <c r="K341" i="10"/>
  <c r="O347" i="10"/>
  <c r="L33" i="10"/>
  <c r="O33" i="10" s="1"/>
  <c r="N22" i="11"/>
  <c r="K113" i="11"/>
  <c r="K185" i="11"/>
  <c r="K199" i="11"/>
  <c r="M271" i="11"/>
  <c r="N290" i="11"/>
  <c r="K349" i="11"/>
  <c r="K398" i="11"/>
  <c r="O404" i="11"/>
  <c r="O584" i="11"/>
  <c r="N290" i="12"/>
  <c r="O383" i="12"/>
  <c r="K420" i="12"/>
  <c r="K426" i="12"/>
  <c r="K432" i="12"/>
  <c r="K112" i="13"/>
  <c r="P70" i="14"/>
  <c r="M68" i="14"/>
  <c r="M66" i="14" s="1"/>
  <c r="K340" i="14"/>
  <c r="N142" i="10"/>
  <c r="N140" i="10" s="1"/>
  <c r="P275" i="10"/>
  <c r="N331" i="10"/>
  <c r="N329" i="10" s="1"/>
  <c r="K229" i="11"/>
  <c r="O349" i="11"/>
  <c r="N68" i="12"/>
  <c r="N66" i="12" s="1"/>
  <c r="L122" i="12"/>
  <c r="L120" i="12" s="1"/>
  <c r="O120" i="12" s="1"/>
  <c r="L23" i="12"/>
  <c r="O23" i="12" s="1"/>
  <c r="K466" i="12"/>
  <c r="K499" i="12"/>
  <c r="O564" i="12"/>
  <c r="P70" i="13"/>
  <c r="M68" i="13"/>
  <c r="P68" i="13" s="1"/>
  <c r="N26" i="14"/>
  <c r="N16" i="14" s="1"/>
  <c r="P224" i="14"/>
  <c r="M222" i="14"/>
  <c r="N34" i="16"/>
  <c r="N14" i="16" s="1"/>
  <c r="O459" i="16"/>
  <c r="L57" i="10"/>
  <c r="O57" i="10" s="1"/>
  <c r="K81" i="10"/>
  <c r="K87" i="10"/>
  <c r="L122" i="10"/>
  <c r="O122" i="10" s="1"/>
  <c r="L144" i="10"/>
  <c r="L142" i="10" s="1"/>
  <c r="L275" i="10"/>
  <c r="L273" i="10" s="1"/>
  <c r="L333" i="10"/>
  <c r="O333" i="10" s="1"/>
  <c r="K343" i="10"/>
  <c r="K455" i="10"/>
  <c r="K109" i="11"/>
  <c r="L122" i="11"/>
  <c r="L120" i="11" s="1"/>
  <c r="K285" i="11"/>
  <c r="L292" i="11"/>
  <c r="O337" i="11"/>
  <c r="K350" i="11"/>
  <c r="K368" i="11"/>
  <c r="K497" i="11"/>
  <c r="K563" i="11"/>
  <c r="K597" i="11"/>
  <c r="K630" i="11"/>
  <c r="P142" i="12"/>
  <c r="K149" i="12"/>
  <c r="K285" i="12"/>
  <c r="K380" i="12"/>
  <c r="O385" i="12"/>
  <c r="K416" i="12"/>
  <c r="K422" i="12"/>
  <c r="K428" i="12"/>
  <c r="K435" i="12"/>
  <c r="K455" i="12"/>
  <c r="K591" i="12"/>
  <c r="K350" i="13"/>
  <c r="O385" i="13"/>
  <c r="N26" i="12"/>
  <c r="N16" i="12" s="1"/>
  <c r="N96" i="12"/>
  <c r="N94" i="12" s="1"/>
  <c r="N34" i="14"/>
  <c r="N14" i="14" s="1"/>
  <c r="L70" i="10"/>
  <c r="O70" i="10" s="1"/>
  <c r="P224" i="10"/>
  <c r="K270" i="10"/>
  <c r="O337" i="10"/>
  <c r="K350" i="10"/>
  <c r="K368" i="10"/>
  <c r="O406" i="10"/>
  <c r="L24" i="11"/>
  <c r="O24" i="11" s="1"/>
  <c r="K110" i="11"/>
  <c r="K176" i="11"/>
  <c r="K189" i="11"/>
  <c r="K328" i="11"/>
  <c r="K345" i="11"/>
  <c r="I367" i="11"/>
  <c r="K367" i="11" s="1"/>
  <c r="K465" i="11"/>
  <c r="O537" i="11"/>
  <c r="K564" i="11"/>
  <c r="K589" i="11"/>
  <c r="K631" i="11"/>
  <c r="L26" i="12"/>
  <c r="L16" i="12" s="1"/>
  <c r="K164" i="12"/>
  <c r="L275" i="12"/>
  <c r="L273" i="12" s="1"/>
  <c r="O273" i="12" s="1"/>
  <c r="K370" i="12"/>
  <c r="O380" i="12"/>
  <c r="K397" i="12"/>
  <c r="K417" i="12"/>
  <c r="K423" i="12"/>
  <c r="K429" i="12"/>
  <c r="O455" i="12"/>
  <c r="O584" i="12"/>
  <c r="N26" i="13"/>
  <c r="N16" i="13" s="1"/>
  <c r="K138" i="13"/>
  <c r="K381" i="13"/>
  <c r="K595" i="13"/>
  <c r="K149" i="14"/>
  <c r="L24" i="16"/>
  <c r="O24" i="16" s="1"/>
  <c r="N55" i="11"/>
  <c r="N53" i="11" s="1"/>
  <c r="L57" i="12"/>
  <c r="N118" i="12"/>
  <c r="O401" i="10"/>
  <c r="P57" i="11"/>
  <c r="N222" i="11"/>
  <c r="N220" i="11" s="1"/>
  <c r="P220" i="11" s="1"/>
  <c r="K340" i="11"/>
  <c r="O352" i="11"/>
  <c r="K370" i="11"/>
  <c r="K396" i="11"/>
  <c r="K402" i="11"/>
  <c r="K533" i="11"/>
  <c r="P45" i="12"/>
  <c r="M220" i="12"/>
  <c r="K328" i="12"/>
  <c r="L333" i="12"/>
  <c r="O333" i="12" s="1"/>
  <c r="O583" i="13"/>
  <c r="L33" i="13"/>
  <c r="O33" i="13" s="1"/>
  <c r="N31" i="15"/>
  <c r="N29" i="15" s="1"/>
  <c r="K65" i="10"/>
  <c r="K108" i="10"/>
  <c r="K164" i="10"/>
  <c r="L224" i="10"/>
  <c r="O224" i="10" s="1"/>
  <c r="L254" i="10"/>
  <c r="O254" i="10" s="1"/>
  <c r="K345" i="10"/>
  <c r="K396" i="10"/>
  <c r="K402" i="10"/>
  <c r="K430" i="10"/>
  <c r="O457" i="10"/>
  <c r="O535" i="10"/>
  <c r="K573" i="10"/>
  <c r="K580" i="10"/>
  <c r="K593" i="10"/>
  <c r="K628" i="10"/>
  <c r="K80" i="11"/>
  <c r="N252" i="11"/>
  <c r="N250" i="11" s="1"/>
  <c r="K270" i="11"/>
  <c r="O533" i="11"/>
  <c r="L31" i="12"/>
  <c r="L29" i="12" s="1"/>
  <c r="L45" i="12"/>
  <c r="L43" i="12" s="1"/>
  <c r="K229" i="12"/>
  <c r="N33" i="13"/>
  <c r="N13" i="13" s="1"/>
  <c r="K427" i="13"/>
  <c r="K474" i="13"/>
  <c r="K560" i="13"/>
  <c r="L24" i="14"/>
  <c r="O24" i="14" s="1"/>
  <c r="N22" i="14"/>
  <c r="N55" i="14"/>
  <c r="N53" i="14" s="1"/>
  <c r="L33" i="14"/>
  <c r="O33" i="14" s="1"/>
  <c r="O554" i="14"/>
  <c r="N331" i="12"/>
  <c r="N329" i="12" s="1"/>
  <c r="P329" i="12" s="1"/>
  <c r="N31" i="12"/>
  <c r="N29" i="12" s="1"/>
  <c r="M43" i="14"/>
  <c r="M22" i="14"/>
  <c r="M12" i="14" s="1"/>
  <c r="M292" i="16"/>
  <c r="P294" i="16"/>
  <c r="K109" i="10"/>
  <c r="K219" i="10"/>
  <c r="M312" i="10"/>
  <c r="P312" i="10" s="1"/>
  <c r="K397" i="10"/>
  <c r="K419" i="10"/>
  <c r="K425" i="10"/>
  <c r="O437" i="10"/>
  <c r="O580" i="10"/>
  <c r="O599" i="10"/>
  <c r="K629" i="10"/>
  <c r="K634" i="10"/>
  <c r="P70" i="11"/>
  <c r="K81" i="11"/>
  <c r="K219" i="11"/>
  <c r="N33" i="11"/>
  <c r="N13" i="11" s="1"/>
  <c r="O435" i="11"/>
  <c r="N31" i="11"/>
  <c r="M290" i="12"/>
  <c r="P290" i="12" s="1"/>
  <c r="O347" i="12"/>
  <c r="O437" i="12"/>
  <c r="P273" i="13"/>
  <c r="O553" i="13"/>
  <c r="M120" i="14"/>
  <c r="M118" i="14" s="1"/>
  <c r="P118" i="14" s="1"/>
  <c r="P122" i="14"/>
  <c r="P144" i="14"/>
  <c r="M142" i="14"/>
  <c r="M140" i="14" s="1"/>
  <c r="N31" i="14"/>
  <c r="N33" i="16"/>
  <c r="N13" i="16" s="1"/>
  <c r="K428" i="16"/>
  <c r="K634" i="12"/>
  <c r="K113" i="13"/>
  <c r="K189" i="13"/>
  <c r="L275" i="13"/>
  <c r="O275" i="13" s="1"/>
  <c r="I367" i="13"/>
  <c r="K367" i="13" s="1"/>
  <c r="O401" i="13"/>
  <c r="O584" i="13"/>
  <c r="K591" i="13"/>
  <c r="K613" i="13"/>
  <c r="N120" i="14"/>
  <c r="N118" i="14" s="1"/>
  <c r="K397" i="14"/>
  <c r="K497" i="14"/>
  <c r="O566" i="14"/>
  <c r="M53" i="15"/>
  <c r="K380" i="15"/>
  <c r="N33" i="15"/>
  <c r="N13" i="15" s="1"/>
  <c r="O455" i="15"/>
  <c r="K595" i="15"/>
  <c r="N96" i="16"/>
  <c r="N94" i="16" s="1"/>
  <c r="K189" i="16"/>
  <c r="K423" i="16"/>
  <c r="K429" i="16"/>
  <c r="K435" i="16"/>
  <c r="K473" i="16"/>
  <c r="K547" i="16"/>
  <c r="O564" i="16"/>
  <c r="K593" i="16"/>
  <c r="K618" i="16"/>
  <c r="K631" i="16"/>
  <c r="L70" i="17"/>
  <c r="L68" i="17" s="1"/>
  <c r="N120" i="17"/>
  <c r="P98" i="18"/>
  <c r="M96" i="18"/>
  <c r="P96" i="18" s="1"/>
  <c r="P254" i="18"/>
  <c r="M252" i="18"/>
  <c r="P252" i="18" s="1"/>
  <c r="N292" i="13"/>
  <c r="N290" i="13" s="1"/>
  <c r="M312" i="13"/>
  <c r="P312" i="13" s="1"/>
  <c r="N31" i="13"/>
  <c r="N29" i="13" s="1"/>
  <c r="L31" i="14"/>
  <c r="L29" i="14" s="1"/>
  <c r="K369" i="15"/>
  <c r="O384" i="15"/>
  <c r="K615" i="15"/>
  <c r="K164" i="13"/>
  <c r="K341" i="13"/>
  <c r="K370" i="13"/>
  <c r="K396" i="13"/>
  <c r="K402" i="13"/>
  <c r="K465" i="13"/>
  <c r="K481" i="13"/>
  <c r="K573" i="13"/>
  <c r="K580" i="13"/>
  <c r="O599" i="13"/>
  <c r="O49" i="14"/>
  <c r="L224" i="14"/>
  <c r="O224" i="14" s="1"/>
  <c r="K235" i="14"/>
  <c r="K349" i="14"/>
  <c r="K377" i="14"/>
  <c r="K398" i="14"/>
  <c r="K473" i="14"/>
  <c r="P294" i="15"/>
  <c r="O385" i="15"/>
  <c r="K418" i="15"/>
  <c r="K424" i="15"/>
  <c r="K430" i="15"/>
  <c r="L333" i="16"/>
  <c r="O333" i="16" s="1"/>
  <c r="K419" i="16"/>
  <c r="K424" i="16"/>
  <c r="O435" i="16"/>
  <c r="K533" i="16"/>
  <c r="K589" i="16"/>
  <c r="M94" i="17"/>
  <c r="O102" i="17"/>
  <c r="K597" i="12"/>
  <c r="K109" i="13"/>
  <c r="L224" i="13"/>
  <c r="L222" i="13" s="1"/>
  <c r="O222" i="13" s="1"/>
  <c r="K235" i="13"/>
  <c r="O437" i="13"/>
  <c r="O566" i="13"/>
  <c r="K633" i="13"/>
  <c r="K185" i="14"/>
  <c r="K199" i="14"/>
  <c r="L333" i="14"/>
  <c r="O333" i="14" s="1"/>
  <c r="K372" i="14"/>
  <c r="O404" i="14"/>
  <c r="K474" i="14"/>
  <c r="K547" i="14"/>
  <c r="O582" i="14"/>
  <c r="K630" i="14"/>
  <c r="P96" i="15"/>
  <c r="K109" i="15"/>
  <c r="L294" i="15"/>
  <c r="L292" i="15" s="1"/>
  <c r="K349" i="15"/>
  <c r="O354" i="15"/>
  <c r="K402" i="15"/>
  <c r="K419" i="15"/>
  <c r="K425" i="15"/>
  <c r="K431" i="15"/>
  <c r="K465" i="15"/>
  <c r="O535" i="15"/>
  <c r="K573" i="15"/>
  <c r="K591" i="15"/>
  <c r="K634" i="15"/>
  <c r="N26" i="17"/>
  <c r="N16" i="17" s="1"/>
  <c r="N271" i="16"/>
  <c r="K398" i="16"/>
  <c r="O404" i="16"/>
  <c r="K464" i="16"/>
  <c r="O533" i="16"/>
  <c r="K573" i="16"/>
  <c r="O582" i="16"/>
  <c r="K626" i="16"/>
  <c r="K112" i="17"/>
  <c r="K623" i="12"/>
  <c r="K343" i="14"/>
  <c r="O349" i="14"/>
  <c r="N252" i="15"/>
  <c r="N250" i="15" s="1"/>
  <c r="K264" i="15"/>
  <c r="P314" i="15"/>
  <c r="M43" i="16"/>
  <c r="M41" i="16" s="1"/>
  <c r="M120" i="17"/>
  <c r="M118" i="17" s="1"/>
  <c r="K132" i="17"/>
  <c r="K93" i="13"/>
  <c r="K185" i="13"/>
  <c r="K199" i="13"/>
  <c r="K372" i="13"/>
  <c r="K398" i="13"/>
  <c r="K432" i="13"/>
  <c r="K589" i="13"/>
  <c r="K64" i="14"/>
  <c r="L144" i="14"/>
  <c r="L142" i="14" s="1"/>
  <c r="L140" i="14" s="1"/>
  <c r="K350" i="14"/>
  <c r="K401" i="14"/>
  <c r="N43" i="15"/>
  <c r="N41" i="15" s="1"/>
  <c r="K92" i="15"/>
  <c r="P254" i="15"/>
  <c r="N26" i="15"/>
  <c r="N16" i="15" s="1"/>
  <c r="K376" i="15"/>
  <c r="K420" i="15"/>
  <c r="K426" i="15"/>
  <c r="K432" i="15"/>
  <c r="K547" i="15"/>
  <c r="L34" i="16"/>
  <c r="P57" i="16"/>
  <c r="K431" i="16"/>
  <c r="K562" i="16"/>
  <c r="K634" i="16"/>
  <c r="L23" i="17"/>
  <c r="O23" i="17" s="1"/>
  <c r="N43" i="17"/>
  <c r="N41" i="17" s="1"/>
  <c r="P41" i="17" s="1"/>
  <c r="P57" i="18"/>
  <c r="M55" i="18"/>
  <c r="M53" i="18" s="1"/>
  <c r="L34" i="15"/>
  <c r="K199" i="16"/>
  <c r="K285" i="16"/>
  <c r="K401" i="16"/>
  <c r="K563" i="16"/>
  <c r="K591" i="16"/>
  <c r="K629" i="16"/>
  <c r="L24" i="13"/>
  <c r="O24" i="13" s="1"/>
  <c r="K424" i="13"/>
  <c r="O455" i="13"/>
  <c r="K547" i="13"/>
  <c r="K65" i="14"/>
  <c r="L250" i="14"/>
  <c r="O250" i="14" s="1"/>
  <c r="O564" i="14"/>
  <c r="K93" i="15"/>
  <c r="K149" i="15"/>
  <c r="K377" i="15"/>
  <c r="O459" i="15"/>
  <c r="K564" i="15"/>
  <c r="K622" i="16"/>
  <c r="K108" i="17"/>
  <c r="K133" i="17"/>
  <c r="N142" i="17"/>
  <c r="P142" i="17" s="1"/>
  <c r="O599" i="12"/>
  <c r="K628" i="12"/>
  <c r="N220" i="13"/>
  <c r="K285" i="13"/>
  <c r="K420" i="13"/>
  <c r="K435" i="13"/>
  <c r="O537" i="13"/>
  <c r="K612" i="13"/>
  <c r="K630" i="13"/>
  <c r="K176" i="14"/>
  <c r="K345" i="14"/>
  <c r="O401" i="14"/>
  <c r="O439" i="14"/>
  <c r="K481" i="14"/>
  <c r="O533" i="14"/>
  <c r="K573" i="14"/>
  <c r="K580" i="14"/>
  <c r="K633" i="14"/>
  <c r="O49" i="15"/>
  <c r="K112" i="15"/>
  <c r="N118" i="15"/>
  <c r="K219" i="15"/>
  <c r="K345" i="15"/>
  <c r="O383" i="15"/>
  <c r="K455" i="15"/>
  <c r="K474" i="15"/>
  <c r="K498" i="15"/>
  <c r="L45" i="16"/>
  <c r="O45" i="16" s="1"/>
  <c r="K173" i="16"/>
  <c r="P275" i="16"/>
  <c r="K340" i="16"/>
  <c r="K380" i="16"/>
  <c r="O401" i="16"/>
  <c r="K417" i="16"/>
  <c r="K427" i="16"/>
  <c r="K449" i="16"/>
  <c r="K455" i="16"/>
  <c r="O535" i="16"/>
  <c r="K580" i="16"/>
  <c r="K617" i="16"/>
  <c r="L24" i="17"/>
  <c r="O24" i="17" s="1"/>
  <c r="K80" i="17"/>
  <c r="K109" i="17"/>
  <c r="K117" i="17"/>
  <c r="L122" i="17"/>
  <c r="O122" i="17" s="1"/>
  <c r="P144" i="17"/>
  <c r="L98" i="18"/>
  <c r="L96" i="18" s="1"/>
  <c r="K185" i="18"/>
  <c r="K593" i="18"/>
  <c r="L45" i="19"/>
  <c r="P57" i="19"/>
  <c r="K341" i="19"/>
  <c r="O347" i="19"/>
  <c r="K499" i="19"/>
  <c r="M96" i="20"/>
  <c r="M94" i="20" s="1"/>
  <c r="P94" i="20" s="1"/>
  <c r="O582" i="20"/>
  <c r="K616" i="20"/>
  <c r="L23" i="21"/>
  <c r="O23" i="21" s="1"/>
  <c r="O49" i="21"/>
  <c r="K110" i="21"/>
  <c r="K402" i="17"/>
  <c r="K573" i="17"/>
  <c r="K591" i="17"/>
  <c r="K611" i="17"/>
  <c r="I367" i="18"/>
  <c r="K367" i="18" s="1"/>
  <c r="K429" i="18"/>
  <c r="K377" i="19"/>
  <c r="K398" i="19"/>
  <c r="K573" i="19"/>
  <c r="K624" i="19"/>
  <c r="K631" i="19"/>
  <c r="K200" i="20"/>
  <c r="K249" i="20"/>
  <c r="K343" i="20"/>
  <c r="K368" i="20"/>
  <c r="K380" i="20"/>
  <c r="O385" i="20"/>
  <c r="N26" i="21"/>
  <c r="N16" i="21" s="1"/>
  <c r="K111" i="21"/>
  <c r="K199" i="21"/>
  <c r="K426" i="21"/>
  <c r="K431" i="21"/>
  <c r="O457" i="21"/>
  <c r="K624" i="21"/>
  <c r="K264" i="17"/>
  <c r="K340" i="17"/>
  <c r="O352" i="17"/>
  <c r="O385" i="17"/>
  <c r="K397" i="17"/>
  <c r="O435" i="17"/>
  <c r="O601" i="17"/>
  <c r="K616" i="17"/>
  <c r="M273" i="18"/>
  <c r="M292" i="18"/>
  <c r="P292" i="18" s="1"/>
  <c r="K80" i="19"/>
  <c r="K158" i="19"/>
  <c r="O535" i="19"/>
  <c r="O566" i="19"/>
  <c r="K591" i="20"/>
  <c r="K629" i="20"/>
  <c r="L122" i="21"/>
  <c r="O122" i="21" s="1"/>
  <c r="K158" i="21"/>
  <c r="M329" i="21"/>
  <c r="O437" i="21"/>
  <c r="K465" i="21"/>
  <c r="K533" i="21"/>
  <c r="O564" i="21"/>
  <c r="M310" i="18"/>
  <c r="P310" i="18" s="1"/>
  <c r="K430" i="18"/>
  <c r="K589" i="18"/>
  <c r="P333" i="19"/>
  <c r="N96" i="20"/>
  <c r="N94" i="20" s="1"/>
  <c r="O435" i="20"/>
  <c r="O533" i="20"/>
  <c r="L70" i="21"/>
  <c r="L68" i="21" s="1"/>
  <c r="K112" i="21"/>
  <c r="N142" i="21"/>
  <c r="N140" i="21" s="1"/>
  <c r="K173" i="21"/>
  <c r="K186" i="21"/>
  <c r="M220" i="21"/>
  <c r="K620" i="21"/>
  <c r="N252" i="17"/>
  <c r="N250" i="17" s="1"/>
  <c r="N310" i="17"/>
  <c r="K474" i="17"/>
  <c r="K612" i="17"/>
  <c r="K629" i="17"/>
  <c r="K64" i="18"/>
  <c r="K201" i="18"/>
  <c r="K560" i="18"/>
  <c r="M94" i="19"/>
  <c r="P94" i="19" s="1"/>
  <c r="L333" i="19"/>
  <c r="O333" i="19" s="1"/>
  <c r="K620" i="19"/>
  <c r="M250" i="20"/>
  <c r="K370" i="20"/>
  <c r="K418" i="20"/>
  <c r="K424" i="20"/>
  <c r="K430" i="20"/>
  <c r="O457" i="20"/>
  <c r="K597" i="20"/>
  <c r="K612" i="20"/>
  <c r="M292" i="21"/>
  <c r="O352" i="21"/>
  <c r="O380" i="21"/>
  <c r="K466" i="21"/>
  <c r="K573" i="21"/>
  <c r="K381" i="17"/>
  <c r="K431" i="18"/>
  <c r="K482" i="18"/>
  <c r="K64" i="19"/>
  <c r="N22" i="19"/>
  <c r="K401" i="19"/>
  <c r="O406" i="19"/>
  <c r="K455" i="19"/>
  <c r="K80" i="20"/>
  <c r="L122" i="20"/>
  <c r="L120" i="20" s="1"/>
  <c r="K189" i="20"/>
  <c r="M222" i="20"/>
  <c r="K381" i="20"/>
  <c r="K113" i="21"/>
  <c r="K426" i="17"/>
  <c r="O437" i="17"/>
  <c r="P45" i="18"/>
  <c r="K65" i="18"/>
  <c r="K83" i="18"/>
  <c r="K164" i="18"/>
  <c r="P333" i="18"/>
  <c r="N32" i="18"/>
  <c r="N30" i="18" s="1"/>
  <c r="N142" i="19"/>
  <c r="N140" i="19" s="1"/>
  <c r="M329" i="19"/>
  <c r="K419" i="20"/>
  <c r="K425" i="20"/>
  <c r="K431" i="20"/>
  <c r="O437" i="20"/>
  <c r="O535" i="20"/>
  <c r="O566" i="20"/>
  <c r="K580" i="20"/>
  <c r="O597" i="20"/>
  <c r="K624" i="20"/>
  <c r="L275" i="21"/>
  <c r="L273" i="21" s="1"/>
  <c r="N310" i="21"/>
  <c r="O347" i="21"/>
  <c r="K376" i="21"/>
  <c r="K381" i="21"/>
  <c r="K497" i="21"/>
  <c r="L224" i="17"/>
  <c r="L222" i="17" s="1"/>
  <c r="L220" i="17" s="1"/>
  <c r="K249" i="17"/>
  <c r="N331" i="17"/>
  <c r="N329" i="17" s="1"/>
  <c r="O354" i="17"/>
  <c r="K427" i="17"/>
  <c r="K547" i="17"/>
  <c r="O401" i="18"/>
  <c r="K421" i="18"/>
  <c r="K474" i="18"/>
  <c r="M140" i="19"/>
  <c r="K176" i="19"/>
  <c r="K533" i="19"/>
  <c r="K616" i="19"/>
  <c r="K427" i="18"/>
  <c r="O601" i="18"/>
  <c r="M43" i="19"/>
  <c r="L55" i="19"/>
  <c r="M312" i="19"/>
  <c r="K345" i="19"/>
  <c r="K435" i="19"/>
  <c r="O568" i="19"/>
  <c r="O601" i="19"/>
  <c r="K634" i="19"/>
  <c r="L70" i="20"/>
  <c r="O70" i="20" s="1"/>
  <c r="K265" i="20"/>
  <c r="K420" i="20"/>
  <c r="K426" i="20"/>
  <c r="K432" i="20"/>
  <c r="O459" i="20"/>
  <c r="P57" i="21"/>
  <c r="K216" i="21"/>
  <c r="L333" i="21"/>
  <c r="L331" i="21" s="1"/>
  <c r="O354" i="21"/>
  <c r="K377" i="21"/>
  <c r="O404" i="21"/>
  <c r="K473" i="21"/>
  <c r="K267" i="17"/>
  <c r="O406" i="17"/>
  <c r="K422" i="17"/>
  <c r="K466" i="17"/>
  <c r="K619" i="17"/>
  <c r="K164" i="19"/>
  <c r="N273" i="19"/>
  <c r="N271" i="19" s="1"/>
  <c r="K402" i="19"/>
  <c r="K473" i="19"/>
  <c r="K620" i="20"/>
  <c r="O601" i="21"/>
  <c r="K158" i="17"/>
  <c r="P314" i="17"/>
  <c r="O337" i="17"/>
  <c r="K423" i="17"/>
  <c r="K595" i="17"/>
  <c r="O349" i="18"/>
  <c r="O380" i="18"/>
  <c r="K417" i="18"/>
  <c r="K551" i="18"/>
  <c r="N96" i="19"/>
  <c r="N94" i="19" s="1"/>
  <c r="O564" i="19"/>
  <c r="K635" i="19"/>
  <c r="N43" i="20"/>
  <c r="N41" i="20" s="1"/>
  <c r="K88" i="20"/>
  <c r="L144" i="20"/>
  <c r="O144" i="20" s="1"/>
  <c r="K185" i="20"/>
  <c r="K199" i="20"/>
  <c r="K219" i="20"/>
  <c r="L254" i="20"/>
  <c r="L252" i="20" s="1"/>
  <c r="K266" i="20"/>
  <c r="K285" i="20"/>
  <c r="K421" i="20"/>
  <c r="K427" i="20"/>
  <c r="K455" i="20"/>
  <c r="K589" i="20"/>
  <c r="K633" i="20"/>
  <c r="L294" i="21"/>
  <c r="K343" i="21"/>
  <c r="I367" i="21"/>
  <c r="K367" i="21" s="1"/>
  <c r="O551" i="21"/>
  <c r="K623" i="21"/>
  <c r="K173" i="17"/>
  <c r="K219" i="17"/>
  <c r="K229" i="17"/>
  <c r="L275" i="17"/>
  <c r="L273" i="17" s="1"/>
  <c r="O273" i="17" s="1"/>
  <c r="K368" i="17"/>
  <c r="O439" i="17"/>
  <c r="K450" i="17"/>
  <c r="K497" i="17"/>
  <c r="K615" i="17"/>
  <c r="N34" i="18"/>
  <c r="N14" i="18" s="1"/>
  <c r="K84" i="19"/>
  <c r="L122" i="19"/>
  <c r="L120" i="19" s="1"/>
  <c r="O120" i="19" s="1"/>
  <c r="P224" i="19"/>
  <c r="M252" i="19"/>
  <c r="P252" i="19" s="1"/>
  <c r="K376" i="19"/>
  <c r="O385" i="19"/>
  <c r="K397" i="19"/>
  <c r="L24" i="20"/>
  <c r="K173" i="20"/>
  <c r="L24" i="21"/>
  <c r="K204" i="21"/>
  <c r="L314" i="21"/>
  <c r="L312" i="21" s="1"/>
  <c r="O312" i="21" s="1"/>
  <c r="K350" i="21"/>
  <c r="K401" i="21"/>
  <c r="K430" i="21"/>
  <c r="K474" i="21"/>
  <c r="K499" i="21"/>
  <c r="O21" i="1"/>
  <c r="L19" i="1"/>
  <c r="M19" i="1"/>
  <c r="P21" i="1"/>
  <c r="M11" i="1"/>
  <c r="O42" i="1"/>
  <c r="M13" i="1"/>
  <c r="P13" i="1" s="1"/>
  <c r="L43" i="2"/>
  <c r="O43" i="2" s="1"/>
  <c r="O67" i="2"/>
  <c r="M290" i="2"/>
  <c r="O383" i="2"/>
  <c r="K421" i="2"/>
  <c r="N94" i="2"/>
  <c r="L96" i="3"/>
  <c r="P19" i="2"/>
  <c r="M16" i="1"/>
  <c r="P16" i="1" s="1"/>
  <c r="P32" i="1"/>
  <c r="K620" i="1"/>
  <c r="M41" i="2"/>
  <c r="K380" i="2"/>
  <c r="M14" i="1"/>
  <c r="P14" i="1" s="1"/>
  <c r="O19" i="2"/>
  <c r="O25" i="2"/>
  <c r="L15" i="2"/>
  <c r="O15" i="2" s="1"/>
  <c r="P32" i="2"/>
  <c r="M30" i="2"/>
  <c r="P30" i="2" s="1"/>
  <c r="K132" i="2"/>
  <c r="K417" i="2"/>
  <c r="K429" i="2"/>
  <c r="M68" i="2"/>
  <c r="M66" i="2" s="1"/>
  <c r="P70" i="2"/>
  <c r="M22" i="2"/>
  <c r="O144" i="3"/>
  <c r="L142" i="3"/>
  <c r="L312" i="3"/>
  <c r="O314" i="3"/>
  <c r="P33" i="2"/>
  <c r="M13" i="2"/>
  <c r="P13" i="2" s="1"/>
  <c r="L54" i="1"/>
  <c r="K618" i="1"/>
  <c r="K614" i="1"/>
  <c r="K616" i="1"/>
  <c r="K619" i="1"/>
  <c r="L15" i="1"/>
  <c r="O15" i="1" s="1"/>
  <c r="P43" i="2"/>
  <c r="K249" i="2"/>
  <c r="L254" i="2"/>
  <c r="L312" i="2"/>
  <c r="K425" i="2"/>
  <c r="M118" i="3"/>
  <c r="M290" i="3"/>
  <c r="P290" i="3" s="1"/>
  <c r="M310" i="2"/>
  <c r="M15" i="1"/>
  <c r="P15" i="1" s="1"/>
  <c r="P9" i="2"/>
  <c r="L31" i="2"/>
  <c r="O351" i="2"/>
  <c r="M66" i="3"/>
  <c r="O49" i="2"/>
  <c r="M55" i="2"/>
  <c r="L70" i="2"/>
  <c r="M96" i="2"/>
  <c r="M140" i="2"/>
  <c r="L273" i="2"/>
  <c r="M329" i="2"/>
  <c r="L23" i="3"/>
  <c r="P57" i="3"/>
  <c r="M312" i="3"/>
  <c r="P42" i="4"/>
  <c r="O95" i="4"/>
  <c r="N19" i="2"/>
  <c r="L30" i="2"/>
  <c r="M29" i="3"/>
  <c r="L34" i="3"/>
  <c r="M142" i="3"/>
  <c r="M331" i="3"/>
  <c r="K402" i="3"/>
  <c r="K482" i="3"/>
  <c r="O54" i="4"/>
  <c r="P95" i="4"/>
  <c r="M273" i="4"/>
  <c r="M271" i="4" s="1"/>
  <c r="P275" i="4"/>
  <c r="P292" i="4"/>
  <c r="M16" i="2"/>
  <c r="P16" i="2" s="1"/>
  <c r="P119" i="2"/>
  <c r="M271" i="2"/>
  <c r="O564" i="2"/>
  <c r="O568" i="2"/>
  <c r="M220" i="3"/>
  <c r="O251" i="3"/>
  <c r="P272" i="3"/>
  <c r="O382" i="3"/>
  <c r="K422" i="3"/>
  <c r="L19" i="4"/>
  <c r="O25" i="4"/>
  <c r="L15" i="4"/>
  <c r="O15" i="4" s="1"/>
  <c r="M53" i="4"/>
  <c r="P54" i="4"/>
  <c r="L24" i="4"/>
  <c r="L70" i="4"/>
  <c r="M310" i="6"/>
  <c r="M13" i="3"/>
  <c r="P13" i="3" s="1"/>
  <c r="P251" i="3"/>
  <c r="O291" i="3"/>
  <c r="P294" i="3"/>
  <c r="P25" i="4"/>
  <c r="M15" i="4"/>
  <c r="P15" i="4" s="1"/>
  <c r="M13" i="4"/>
  <c r="P13" i="4" s="1"/>
  <c r="P33" i="4"/>
  <c r="L26" i="4"/>
  <c r="O74" i="4"/>
  <c r="L224" i="4"/>
  <c r="L23" i="4"/>
  <c r="P222" i="6"/>
  <c r="M220" i="6"/>
  <c r="L250" i="6"/>
  <c r="N55" i="3"/>
  <c r="P55" i="3" s="1"/>
  <c r="K418" i="3"/>
  <c r="O457" i="3"/>
  <c r="M96" i="4"/>
  <c r="P96" i="4" s="1"/>
  <c r="P98" i="4"/>
  <c r="P120" i="5"/>
  <c r="M118" i="5"/>
  <c r="P118" i="5" s="1"/>
  <c r="M310" i="5"/>
  <c r="P310" i="5" s="1"/>
  <c r="P252" i="6"/>
  <c r="M250" i="6"/>
  <c r="L33" i="4"/>
  <c r="O33" i="4" s="1"/>
  <c r="O353" i="4"/>
  <c r="L34" i="4"/>
  <c r="O385" i="4"/>
  <c r="M53" i="5"/>
  <c r="P96" i="5"/>
  <c r="M94" i="5"/>
  <c r="P45" i="2"/>
  <c r="O57" i="2"/>
  <c r="O141" i="2"/>
  <c r="P144" i="2"/>
  <c r="P221" i="2"/>
  <c r="O330" i="2"/>
  <c r="P333" i="2"/>
  <c r="K612" i="2"/>
  <c r="K620" i="2"/>
  <c r="M16" i="3"/>
  <c r="P16" i="3" s="1"/>
  <c r="O19" i="3"/>
  <c r="M30" i="3"/>
  <c r="P30" i="3" s="1"/>
  <c r="P119" i="3"/>
  <c r="N22" i="4"/>
  <c r="N55" i="4"/>
  <c r="N53" i="4" s="1"/>
  <c r="O272" i="4"/>
  <c r="N34" i="4"/>
  <c r="N14" i="4" s="1"/>
  <c r="K427" i="4"/>
  <c r="P19" i="5"/>
  <c r="M9" i="3"/>
  <c r="M22" i="3"/>
  <c r="P70" i="3"/>
  <c r="L292" i="4"/>
  <c r="O294" i="4"/>
  <c r="M14" i="3"/>
  <c r="P14" i="3" s="1"/>
  <c r="M140" i="4"/>
  <c r="K423" i="4"/>
  <c r="P273" i="5"/>
  <c r="M271" i="5"/>
  <c r="P271" i="5" s="1"/>
  <c r="L329" i="5"/>
  <c r="L120" i="4"/>
  <c r="O122" i="4"/>
  <c r="K430" i="3"/>
  <c r="O597" i="3"/>
  <c r="P29" i="4"/>
  <c r="L314" i="4"/>
  <c r="L273" i="5"/>
  <c r="O275" i="5"/>
  <c r="P120" i="6"/>
  <c r="M118" i="6"/>
  <c r="P118" i="6" s="1"/>
  <c r="O19" i="9"/>
  <c r="O568" i="5"/>
  <c r="L26" i="6"/>
  <c r="P9" i="8"/>
  <c r="P57" i="4"/>
  <c r="M312" i="4"/>
  <c r="M22" i="5"/>
  <c r="K611" i="5"/>
  <c r="K615" i="5"/>
  <c r="K619" i="5"/>
  <c r="K623" i="5"/>
  <c r="M13" i="6"/>
  <c r="P13" i="6" s="1"/>
  <c r="L19" i="6"/>
  <c r="L32" i="6"/>
  <c r="M55" i="6"/>
  <c r="M53" i="6" s="1"/>
  <c r="M96" i="6"/>
  <c r="O567" i="6"/>
  <c r="N22" i="7"/>
  <c r="P30" i="7"/>
  <c r="M41" i="7"/>
  <c r="P42" i="7"/>
  <c r="O54" i="7"/>
  <c r="O95" i="7"/>
  <c r="K614" i="3"/>
  <c r="K618" i="3"/>
  <c r="K622" i="3"/>
  <c r="K626" i="3"/>
  <c r="M14" i="5"/>
  <c r="P14" i="5" s="1"/>
  <c r="N22" i="5"/>
  <c r="L33" i="5"/>
  <c r="O33" i="5" s="1"/>
  <c r="P67" i="5"/>
  <c r="O224" i="5"/>
  <c r="O311" i="5"/>
  <c r="P314" i="5"/>
  <c r="O457" i="5"/>
  <c r="O555" i="5"/>
  <c r="M19" i="6"/>
  <c r="L24" i="6"/>
  <c r="P29" i="6"/>
  <c r="M41" i="6"/>
  <c r="N55" i="6"/>
  <c r="N53" i="6" s="1"/>
  <c r="P291" i="6"/>
  <c r="M220" i="8"/>
  <c r="K613" i="4"/>
  <c r="K617" i="4"/>
  <c r="K621" i="4"/>
  <c r="K625" i="4"/>
  <c r="O221" i="5"/>
  <c r="P224" i="5"/>
  <c r="P311" i="5"/>
  <c r="M11" i="6"/>
  <c r="P34" i="6"/>
  <c r="O119" i="6"/>
  <c r="P122" i="6"/>
  <c r="K628" i="6"/>
  <c r="P23" i="7"/>
  <c r="M13" i="7"/>
  <c r="P13" i="7" s="1"/>
  <c r="P222" i="7"/>
  <c r="M220" i="7"/>
  <c r="K612" i="5"/>
  <c r="K616" i="5"/>
  <c r="O457" i="7"/>
  <c r="L32" i="7"/>
  <c r="L23" i="5"/>
  <c r="M22" i="6"/>
  <c r="M118" i="7"/>
  <c r="P118" i="7" s="1"/>
  <c r="M19" i="4"/>
  <c r="K614" i="4"/>
  <c r="K618" i="4"/>
  <c r="K622" i="4"/>
  <c r="K626" i="4"/>
  <c r="P98" i="5"/>
  <c r="P67" i="6"/>
  <c r="L98" i="6"/>
  <c r="P314" i="6"/>
  <c r="P57" i="7"/>
  <c r="K199" i="7"/>
  <c r="M11" i="4"/>
  <c r="N19" i="4"/>
  <c r="P122" i="4"/>
  <c r="M15" i="5"/>
  <c r="P15" i="5" s="1"/>
  <c r="P25" i="5"/>
  <c r="M29" i="5"/>
  <c r="P275" i="5"/>
  <c r="K613" i="5"/>
  <c r="K617" i="5"/>
  <c r="P224" i="6"/>
  <c r="K612" i="3"/>
  <c r="K620" i="3"/>
  <c r="M16" i="4"/>
  <c r="P16" i="4" s="1"/>
  <c r="M30" i="4"/>
  <c r="P30" i="4" s="1"/>
  <c r="L26" i="5"/>
  <c r="L23" i="7"/>
  <c r="M96" i="7"/>
  <c r="P98" i="7"/>
  <c r="L220" i="7"/>
  <c r="M250" i="4"/>
  <c r="K611" i="4"/>
  <c r="K615" i="4"/>
  <c r="L19" i="5"/>
  <c r="P19" i="7"/>
  <c r="L24" i="7"/>
  <c r="M14" i="4"/>
  <c r="P14" i="4" s="1"/>
  <c r="K614" i="5"/>
  <c r="K622" i="5"/>
  <c r="L15" i="6"/>
  <c r="O15" i="6" s="1"/>
  <c r="K435" i="7"/>
  <c r="M66" i="7"/>
  <c r="P66" i="7" s="1"/>
  <c r="P11" i="8"/>
  <c r="M19" i="9"/>
  <c r="K431" i="9"/>
  <c r="L34" i="7"/>
  <c r="M142" i="7"/>
  <c r="M331" i="7"/>
  <c r="K613" i="7"/>
  <c r="K617" i="7"/>
  <c r="K621" i="7"/>
  <c r="K625" i="7"/>
  <c r="N19" i="9"/>
  <c r="M94" i="9"/>
  <c r="P95" i="9"/>
  <c r="M273" i="9"/>
  <c r="P273" i="9" s="1"/>
  <c r="P275" i="9"/>
  <c r="P45" i="8"/>
  <c r="M68" i="8"/>
  <c r="P333" i="8"/>
  <c r="K612" i="8"/>
  <c r="K616" i="8"/>
  <c r="K620" i="8"/>
  <c r="K624" i="8"/>
  <c r="M16" i="9"/>
  <c r="L43" i="9"/>
  <c r="O45" i="9"/>
  <c r="P122" i="9"/>
  <c r="M120" i="9"/>
  <c r="M250" i="9"/>
  <c r="P250" i="9" s="1"/>
  <c r="M55" i="7"/>
  <c r="P251" i="7"/>
  <c r="O291" i="7"/>
  <c r="O42" i="8"/>
  <c r="P57" i="8"/>
  <c r="P141" i="8"/>
  <c r="P330" i="8"/>
  <c r="O353" i="9"/>
  <c r="L33" i="9"/>
  <c r="O33" i="9" s="1"/>
  <c r="K614" i="7"/>
  <c r="K618" i="7"/>
  <c r="K622" i="7"/>
  <c r="K626" i="7"/>
  <c r="L15" i="8"/>
  <c r="O15" i="8" s="1"/>
  <c r="N22" i="9"/>
  <c r="M329" i="9"/>
  <c r="O385" i="9"/>
  <c r="K423" i="9"/>
  <c r="O19" i="10"/>
  <c r="P54" i="8"/>
  <c r="P95" i="8"/>
  <c r="O272" i="8"/>
  <c r="K621" i="8"/>
  <c r="K625" i="8"/>
  <c r="M140" i="9"/>
  <c r="P19" i="10"/>
  <c r="P98" i="9"/>
  <c r="M22" i="7"/>
  <c r="L57" i="7"/>
  <c r="K611" i="7"/>
  <c r="K615" i="7"/>
  <c r="K619" i="7"/>
  <c r="K623" i="7"/>
  <c r="L19" i="8"/>
  <c r="M55" i="8"/>
  <c r="O272" i="9"/>
  <c r="M290" i="9"/>
  <c r="P290" i="9" s="1"/>
  <c r="M94" i="10"/>
  <c r="O224" i="7"/>
  <c r="P314" i="7"/>
  <c r="K622" i="8"/>
  <c r="K626" i="8"/>
  <c r="M140" i="10"/>
  <c r="M329" i="10"/>
  <c r="M15" i="9"/>
  <c r="P15" i="9" s="1"/>
  <c r="N26" i="9"/>
  <c r="N16" i="9" s="1"/>
  <c r="O16" i="9" s="1"/>
  <c r="P30" i="9"/>
  <c r="M53" i="9"/>
  <c r="P54" i="9"/>
  <c r="O119" i="9"/>
  <c r="K612" i="7"/>
  <c r="K620" i="7"/>
  <c r="M16" i="8"/>
  <c r="P16" i="8" s="1"/>
  <c r="M30" i="8"/>
  <c r="P30" i="8" s="1"/>
  <c r="O31" i="9"/>
  <c r="M41" i="9"/>
  <c r="M220" i="9"/>
  <c r="M66" i="10"/>
  <c r="K611" i="8"/>
  <c r="K615" i="8"/>
  <c r="M13" i="9"/>
  <c r="P13" i="9" s="1"/>
  <c r="L314" i="9"/>
  <c r="O21" i="10"/>
  <c r="M41" i="10"/>
  <c r="M94" i="11"/>
  <c r="K623" i="11"/>
  <c r="K626" i="11"/>
  <c r="K622" i="11"/>
  <c r="K625" i="11"/>
  <c r="K621" i="11"/>
  <c r="K624" i="11"/>
  <c r="K620" i="11"/>
  <c r="L68" i="12"/>
  <c r="O70" i="12"/>
  <c r="O221" i="9"/>
  <c r="P224" i="9"/>
  <c r="N19" i="10"/>
  <c r="M252" i="10"/>
  <c r="N273" i="10"/>
  <c r="L292" i="10"/>
  <c r="I367" i="10"/>
  <c r="K367" i="10" s="1"/>
  <c r="O144" i="11"/>
  <c r="K612" i="9"/>
  <c r="K616" i="9"/>
  <c r="K620" i="9"/>
  <c r="K624" i="9"/>
  <c r="M271" i="10"/>
  <c r="M292" i="10"/>
  <c r="K418" i="10"/>
  <c r="P330" i="9"/>
  <c r="M9" i="10"/>
  <c r="M22" i="10"/>
  <c r="P70" i="10"/>
  <c r="K424" i="10"/>
  <c r="M14" i="10"/>
  <c r="P14" i="10" s="1"/>
  <c r="P67" i="10"/>
  <c r="O311" i="10"/>
  <c r="P19" i="12"/>
  <c r="P32" i="12"/>
  <c r="M30" i="12"/>
  <c r="K613" i="9"/>
  <c r="K617" i="9"/>
  <c r="K621" i="9"/>
  <c r="K625" i="9"/>
  <c r="K111" i="11"/>
  <c r="O119" i="11"/>
  <c r="O67" i="12"/>
  <c r="P140" i="12"/>
  <c r="O141" i="10"/>
  <c r="P144" i="10"/>
  <c r="P221" i="10"/>
  <c r="O330" i="10"/>
  <c r="P333" i="10"/>
  <c r="K635" i="10"/>
  <c r="P21" i="11"/>
  <c r="M11" i="11"/>
  <c r="M19" i="11"/>
  <c r="M41" i="11"/>
  <c r="P252" i="11"/>
  <c r="K401" i="11"/>
  <c r="M41" i="12"/>
  <c r="P251" i="9"/>
  <c r="P294" i="9"/>
  <c r="K630" i="10"/>
  <c r="L26" i="11"/>
  <c r="L68" i="11"/>
  <c r="K614" i="9"/>
  <c r="K618" i="9"/>
  <c r="K622" i="9"/>
  <c r="K626" i="9"/>
  <c r="L15" i="10"/>
  <c r="O15" i="10" s="1"/>
  <c r="P98" i="10"/>
  <c r="O42" i="11"/>
  <c r="L55" i="11"/>
  <c r="M140" i="11"/>
  <c r="P141" i="11"/>
  <c r="P273" i="11"/>
  <c r="N271" i="11"/>
  <c r="K449" i="11"/>
  <c r="P120" i="12"/>
  <c r="M118" i="12"/>
  <c r="P118" i="12" s="1"/>
  <c r="M29" i="10"/>
  <c r="L23" i="11"/>
  <c r="M68" i="12"/>
  <c r="P70" i="12"/>
  <c r="M22" i="12"/>
  <c r="M22" i="11"/>
  <c r="M55" i="11"/>
  <c r="L34" i="11"/>
  <c r="O439" i="11"/>
  <c r="K611" i="9"/>
  <c r="K615" i="9"/>
  <c r="K422" i="10"/>
  <c r="K435" i="10"/>
  <c r="N43" i="11"/>
  <c r="N41" i="11" s="1"/>
  <c r="L98" i="11"/>
  <c r="M290" i="11"/>
  <c r="P290" i="11" s="1"/>
  <c r="M329" i="11"/>
  <c r="P330" i="11"/>
  <c r="N32" i="11"/>
  <c r="K376" i="11"/>
  <c r="N142" i="13"/>
  <c r="P144" i="13"/>
  <c r="N331" i="13"/>
  <c r="P331" i="13" s="1"/>
  <c r="P333" i="13"/>
  <c r="P19" i="14"/>
  <c r="K613" i="10"/>
  <c r="K617" i="10"/>
  <c r="K621" i="10"/>
  <c r="K625" i="10"/>
  <c r="P224" i="11"/>
  <c r="M94" i="12"/>
  <c r="P94" i="12" s="1"/>
  <c r="L224" i="12"/>
  <c r="L142" i="13"/>
  <c r="O144" i="13"/>
  <c r="L331" i="13"/>
  <c r="O333" i="13"/>
  <c r="M68" i="11"/>
  <c r="P144" i="11"/>
  <c r="P333" i="11"/>
  <c r="K612" i="11"/>
  <c r="K616" i="11"/>
  <c r="M16" i="12"/>
  <c r="P16" i="12" s="1"/>
  <c r="P314" i="12"/>
  <c r="M312" i="12"/>
  <c r="P312" i="12" s="1"/>
  <c r="O337" i="12"/>
  <c r="M94" i="13"/>
  <c r="K349" i="13"/>
  <c r="O19" i="14"/>
  <c r="M273" i="12"/>
  <c r="P275" i="12"/>
  <c r="M271" i="13"/>
  <c r="P271" i="13" s="1"/>
  <c r="L34" i="13"/>
  <c r="O439" i="13"/>
  <c r="K614" i="10"/>
  <c r="K618" i="10"/>
  <c r="K622" i="10"/>
  <c r="K626" i="10"/>
  <c r="L15" i="11"/>
  <c r="P42" i="11"/>
  <c r="O54" i="11"/>
  <c r="P98" i="11"/>
  <c r="M14" i="12"/>
  <c r="P14" i="12" s="1"/>
  <c r="N22" i="12"/>
  <c r="P67" i="12"/>
  <c r="L314" i="12"/>
  <c r="O42" i="13"/>
  <c r="L70" i="13"/>
  <c r="L23" i="13"/>
  <c r="P32" i="14"/>
  <c r="M30" i="14"/>
  <c r="L30" i="16"/>
  <c r="P275" i="11"/>
  <c r="K369" i="11"/>
  <c r="K613" i="11"/>
  <c r="K617" i="11"/>
  <c r="P224" i="12"/>
  <c r="K176" i="13"/>
  <c r="M331" i="15"/>
  <c r="P333" i="15"/>
  <c r="O98" i="13"/>
  <c r="M140" i="13"/>
  <c r="P141" i="13"/>
  <c r="P222" i="13"/>
  <c r="M220" i="13"/>
  <c r="M329" i="13"/>
  <c r="P330" i="13"/>
  <c r="K611" i="10"/>
  <c r="K615" i="10"/>
  <c r="K619" i="10"/>
  <c r="K623" i="10"/>
  <c r="L19" i="11"/>
  <c r="L32" i="11"/>
  <c r="P294" i="11"/>
  <c r="K614" i="11"/>
  <c r="K618" i="11"/>
  <c r="L15" i="12"/>
  <c r="O15" i="12" s="1"/>
  <c r="O74" i="12"/>
  <c r="P98" i="12"/>
  <c r="P252" i="13"/>
  <c r="K340" i="13"/>
  <c r="K464" i="13"/>
  <c r="M15" i="12"/>
  <c r="P294" i="12"/>
  <c r="M55" i="13"/>
  <c r="P57" i="13"/>
  <c r="M22" i="13"/>
  <c r="L26" i="14"/>
  <c r="N273" i="14"/>
  <c r="P273" i="14" s="1"/>
  <c r="P275" i="14"/>
  <c r="K612" i="10"/>
  <c r="K620" i="10"/>
  <c r="L294" i="12"/>
  <c r="N43" i="13"/>
  <c r="P43" i="13" s="1"/>
  <c r="P45" i="13"/>
  <c r="P67" i="14"/>
  <c r="K611" i="11"/>
  <c r="K615" i="11"/>
  <c r="L32" i="12"/>
  <c r="N22" i="13"/>
  <c r="L43" i="13"/>
  <c r="L41" i="13" s="1"/>
  <c r="O45" i="13"/>
  <c r="O352" i="13"/>
  <c r="K376" i="13"/>
  <c r="K626" i="13"/>
  <c r="K622" i="13"/>
  <c r="K625" i="13"/>
  <c r="K621" i="13"/>
  <c r="K624" i="13"/>
  <c r="K620" i="13"/>
  <c r="K623" i="13"/>
  <c r="K611" i="13"/>
  <c r="K615" i="13"/>
  <c r="K619" i="13"/>
  <c r="M13" i="14"/>
  <c r="P13" i="14" s="1"/>
  <c r="L41" i="14"/>
  <c r="M55" i="14"/>
  <c r="O251" i="14"/>
  <c r="P292" i="14"/>
  <c r="M290" i="14"/>
  <c r="P290" i="14" s="1"/>
  <c r="P312" i="15"/>
  <c r="M310" i="15"/>
  <c r="P310" i="15" s="1"/>
  <c r="K613" i="12"/>
  <c r="K617" i="12"/>
  <c r="K621" i="12"/>
  <c r="K625" i="12"/>
  <c r="P224" i="13"/>
  <c r="M11" i="14"/>
  <c r="N32" i="14"/>
  <c r="P34" i="14"/>
  <c r="L68" i="14"/>
  <c r="O252" i="14"/>
  <c r="P312" i="14"/>
  <c r="M310" i="14"/>
  <c r="P310" i="14" s="1"/>
  <c r="M250" i="15"/>
  <c r="M271" i="15"/>
  <c r="P271" i="15" s="1"/>
  <c r="N32" i="15"/>
  <c r="N30" i="15" s="1"/>
  <c r="O457" i="15"/>
  <c r="N26" i="18"/>
  <c r="N16" i="18" s="1"/>
  <c r="N96" i="18"/>
  <c r="N94" i="18" s="1"/>
  <c r="P119" i="18"/>
  <c r="I367" i="14"/>
  <c r="K367" i="14" s="1"/>
  <c r="K369" i="14"/>
  <c r="O141" i="15"/>
  <c r="L331" i="15"/>
  <c r="O333" i="15"/>
  <c r="P19" i="16"/>
  <c r="P30" i="15"/>
  <c r="M28" i="15"/>
  <c r="P28" i="15" s="1"/>
  <c r="N94" i="15"/>
  <c r="P291" i="12"/>
  <c r="K614" i="12"/>
  <c r="K618" i="12"/>
  <c r="K622" i="12"/>
  <c r="K626" i="12"/>
  <c r="P98" i="13"/>
  <c r="P254" i="14"/>
  <c r="M220" i="15"/>
  <c r="P221" i="15"/>
  <c r="M15" i="13"/>
  <c r="P15" i="13" s="1"/>
  <c r="M29" i="13"/>
  <c r="P54" i="13"/>
  <c r="P95" i="13"/>
  <c r="O254" i="13"/>
  <c r="O272" i="13"/>
  <c r="P275" i="13"/>
  <c r="K369" i="13"/>
  <c r="O74" i="14"/>
  <c r="O57" i="15"/>
  <c r="L94" i="15"/>
  <c r="N120" i="16"/>
  <c r="N118" i="16" s="1"/>
  <c r="N22" i="16"/>
  <c r="N15" i="13"/>
  <c r="L26" i="13"/>
  <c r="O251" i="13"/>
  <c r="P254" i="13"/>
  <c r="P272" i="13"/>
  <c r="P45" i="14"/>
  <c r="L290" i="14"/>
  <c r="O290" i="14" s="1"/>
  <c r="M43" i="15"/>
  <c r="P45" i="15"/>
  <c r="M142" i="15"/>
  <c r="P144" i="15"/>
  <c r="N292" i="15"/>
  <c r="K611" i="12"/>
  <c r="K615" i="12"/>
  <c r="K619" i="12"/>
  <c r="L19" i="13"/>
  <c r="L23" i="14"/>
  <c r="M94" i="14"/>
  <c r="P94" i="14" s="1"/>
  <c r="M22" i="15"/>
  <c r="M19" i="13"/>
  <c r="M41" i="13"/>
  <c r="K614" i="13"/>
  <c r="L15" i="14"/>
  <c r="O15" i="14" s="1"/>
  <c r="L43" i="15"/>
  <c r="L24" i="15"/>
  <c r="L122" i="15"/>
  <c r="P292" i="15"/>
  <c r="M290" i="15"/>
  <c r="P290" i="15" s="1"/>
  <c r="O330" i="15"/>
  <c r="L32" i="15"/>
  <c r="O352" i="15"/>
  <c r="M11" i="13"/>
  <c r="M15" i="14"/>
  <c r="P15" i="14" s="1"/>
  <c r="M250" i="14"/>
  <c r="P250" i="14" s="1"/>
  <c r="P272" i="14"/>
  <c r="N222" i="15"/>
  <c r="N220" i="15" s="1"/>
  <c r="P224" i="15"/>
  <c r="K612" i="12"/>
  <c r="O318" i="14"/>
  <c r="L222" i="15"/>
  <c r="O224" i="15"/>
  <c r="N22" i="15"/>
  <c r="P32" i="16"/>
  <c r="M30" i="16"/>
  <c r="L23" i="16"/>
  <c r="L254" i="16"/>
  <c r="O254" i="14"/>
  <c r="K613" i="14"/>
  <c r="K617" i="14"/>
  <c r="K621" i="14"/>
  <c r="K625" i="14"/>
  <c r="K626" i="15"/>
  <c r="K622" i="15"/>
  <c r="K625" i="15"/>
  <c r="K621" i="15"/>
  <c r="K624" i="15"/>
  <c r="K620" i="15"/>
  <c r="L142" i="19"/>
  <c r="O144" i="19"/>
  <c r="O314" i="19"/>
  <c r="L312" i="19"/>
  <c r="O312" i="19" s="1"/>
  <c r="N19" i="16"/>
  <c r="P26" i="16"/>
  <c r="M16" i="16"/>
  <c r="P16" i="16" s="1"/>
  <c r="L68" i="16"/>
  <c r="O68" i="16" s="1"/>
  <c r="O70" i="16"/>
  <c r="P31" i="17"/>
  <c r="M29" i="17"/>
  <c r="N222" i="17"/>
  <c r="P222" i="17" s="1"/>
  <c r="N22" i="17"/>
  <c r="P251" i="14"/>
  <c r="O291" i="14"/>
  <c r="P294" i="14"/>
  <c r="L23" i="15"/>
  <c r="O42" i="15"/>
  <c r="P57" i="15"/>
  <c r="O98" i="15"/>
  <c r="P141" i="15"/>
  <c r="P330" i="15"/>
  <c r="N26" i="16"/>
  <c r="N16" i="16" s="1"/>
  <c r="M68" i="16"/>
  <c r="P68" i="16" s="1"/>
  <c r="P70" i="16"/>
  <c r="K614" i="14"/>
  <c r="K618" i="14"/>
  <c r="K622" i="14"/>
  <c r="K626" i="14"/>
  <c r="L15" i="15"/>
  <c r="O15" i="15" s="1"/>
  <c r="P33" i="15"/>
  <c r="P98" i="15"/>
  <c r="K562" i="15"/>
  <c r="O102" i="16"/>
  <c r="L26" i="16"/>
  <c r="L33" i="16"/>
  <c r="O33" i="16" s="1"/>
  <c r="O554" i="16"/>
  <c r="O45" i="17"/>
  <c r="L43" i="17"/>
  <c r="O57" i="17"/>
  <c r="M220" i="18"/>
  <c r="P54" i="19"/>
  <c r="M53" i="19"/>
  <c r="M15" i="15"/>
  <c r="P15" i="15" s="1"/>
  <c r="P25" i="15"/>
  <c r="P54" i="15"/>
  <c r="P95" i="15"/>
  <c r="O272" i="15"/>
  <c r="P275" i="15"/>
  <c r="N53" i="16"/>
  <c r="L26" i="15"/>
  <c r="P55" i="16"/>
  <c r="M53" i="16"/>
  <c r="P119" i="16"/>
  <c r="M250" i="16"/>
  <c r="P250" i="16" s="1"/>
  <c r="N68" i="17"/>
  <c r="K611" i="14"/>
  <c r="K615" i="14"/>
  <c r="K619" i="14"/>
  <c r="K623" i="14"/>
  <c r="L19" i="15"/>
  <c r="M220" i="16"/>
  <c r="M329" i="16"/>
  <c r="N19" i="17"/>
  <c r="N15" i="17"/>
  <c r="N9" i="17" s="1"/>
  <c r="O67" i="16"/>
  <c r="O19" i="17"/>
  <c r="M11" i="15"/>
  <c r="N19" i="15"/>
  <c r="K623" i="15"/>
  <c r="L275" i="16"/>
  <c r="N32" i="16"/>
  <c r="N30" i="16" s="1"/>
  <c r="M53" i="17"/>
  <c r="K612" i="14"/>
  <c r="K620" i="14"/>
  <c r="M16" i="15"/>
  <c r="P16" i="15" s="1"/>
  <c r="O19" i="16"/>
  <c r="N142" i="16"/>
  <c r="O251" i="16"/>
  <c r="P254" i="16"/>
  <c r="M68" i="17"/>
  <c r="K164" i="17"/>
  <c r="K401" i="17"/>
  <c r="O102" i="18"/>
  <c r="L26" i="18"/>
  <c r="O19" i="18"/>
  <c r="L30" i="18"/>
  <c r="O311" i="19"/>
  <c r="M11" i="16"/>
  <c r="O119" i="16"/>
  <c r="M15" i="17"/>
  <c r="P15" i="17" s="1"/>
  <c r="L34" i="17"/>
  <c r="O34" i="17" s="1"/>
  <c r="P54" i="17"/>
  <c r="P95" i="17"/>
  <c r="P19" i="18"/>
  <c r="P32" i="18"/>
  <c r="M30" i="18"/>
  <c r="P30" i="18" s="1"/>
  <c r="L275" i="18"/>
  <c r="K612" i="15"/>
  <c r="K616" i="15"/>
  <c r="O351" i="16"/>
  <c r="L26" i="17"/>
  <c r="N29" i="17"/>
  <c r="O67" i="18"/>
  <c r="L312" i="18"/>
  <c r="O312" i="18" s="1"/>
  <c r="O314" i="18"/>
  <c r="M329" i="20"/>
  <c r="M22" i="16"/>
  <c r="O314" i="16"/>
  <c r="K611" i="16"/>
  <c r="K615" i="16"/>
  <c r="K619" i="16"/>
  <c r="K623" i="16"/>
  <c r="M13" i="17"/>
  <c r="P13" i="17" s="1"/>
  <c r="L32" i="17"/>
  <c r="M250" i="17"/>
  <c r="L31" i="18"/>
  <c r="O351" i="18"/>
  <c r="O330" i="17"/>
  <c r="K626" i="17"/>
  <c r="K622" i="17"/>
  <c r="K625" i="17"/>
  <c r="K621" i="17"/>
  <c r="K624" i="17"/>
  <c r="K620" i="17"/>
  <c r="N19" i="18"/>
  <c r="P26" i="18"/>
  <c r="M16" i="18"/>
  <c r="P16" i="18" s="1"/>
  <c r="L23" i="18"/>
  <c r="L254" i="18"/>
  <c r="M273" i="19"/>
  <c r="P275" i="19"/>
  <c r="P30" i="20"/>
  <c r="M28" i="20"/>
  <c r="P28" i="20" s="1"/>
  <c r="K613" i="15"/>
  <c r="K617" i="15"/>
  <c r="O221" i="16"/>
  <c r="P224" i="16"/>
  <c r="P311" i="16"/>
  <c r="M11" i="17"/>
  <c r="N290" i="17"/>
  <c r="P330" i="17"/>
  <c r="N120" i="18"/>
  <c r="N118" i="18" s="1"/>
  <c r="N22" i="18"/>
  <c r="L98" i="19"/>
  <c r="L24" i="19"/>
  <c r="P333" i="16"/>
  <c r="K620" i="16"/>
  <c r="K624" i="16"/>
  <c r="M30" i="17"/>
  <c r="P30" i="17" s="1"/>
  <c r="O600" i="18"/>
  <c r="L33" i="18"/>
  <c r="O33" i="18" s="1"/>
  <c r="M22" i="17"/>
  <c r="M220" i="17"/>
  <c r="P221" i="17"/>
  <c r="M68" i="18"/>
  <c r="P68" i="18" s="1"/>
  <c r="P70" i="18"/>
  <c r="K614" i="15"/>
  <c r="M14" i="17"/>
  <c r="P14" i="17" s="1"/>
  <c r="K176" i="17"/>
  <c r="M331" i="17"/>
  <c r="P333" i="17"/>
  <c r="K349" i="17"/>
  <c r="K376" i="17"/>
  <c r="P273" i="18"/>
  <c r="M271" i="18"/>
  <c r="P271" i="18" s="1"/>
  <c r="O533" i="18"/>
  <c r="L33" i="19"/>
  <c r="O33" i="19" s="1"/>
  <c r="O353" i="19"/>
  <c r="K371" i="19"/>
  <c r="I367" i="19"/>
  <c r="K367" i="19" s="1"/>
  <c r="L26" i="20"/>
  <c r="O74" i="20"/>
  <c r="K613" i="16"/>
  <c r="K621" i="16"/>
  <c r="M140" i="17"/>
  <c r="P312" i="17"/>
  <c r="M310" i="17"/>
  <c r="P310" i="17" s="1"/>
  <c r="M28" i="18"/>
  <c r="P28" i="18" s="1"/>
  <c r="O555" i="18"/>
  <c r="L34" i="18"/>
  <c r="M271" i="17"/>
  <c r="P271" i="17" s="1"/>
  <c r="M292" i="17"/>
  <c r="N142" i="18"/>
  <c r="N331" i="18"/>
  <c r="N329" i="18" s="1"/>
  <c r="P329" i="18" s="1"/>
  <c r="K370" i="18"/>
  <c r="O439" i="18"/>
  <c r="O582" i="18"/>
  <c r="P331" i="19"/>
  <c r="N329" i="19"/>
  <c r="K450" i="19"/>
  <c r="K497" i="19"/>
  <c r="P19" i="20"/>
  <c r="O221" i="17"/>
  <c r="P224" i="17"/>
  <c r="P24" i="19"/>
  <c r="M14" i="19"/>
  <c r="P14" i="19" s="1"/>
  <c r="M120" i="19"/>
  <c r="M22" i="19"/>
  <c r="O458" i="20"/>
  <c r="L33" i="20"/>
  <c r="O33" i="20" s="1"/>
  <c r="P29" i="19"/>
  <c r="L273" i="19"/>
  <c r="O275" i="19"/>
  <c r="M290" i="19"/>
  <c r="P290" i="19" s="1"/>
  <c r="P292" i="19"/>
  <c r="N34" i="19"/>
  <c r="N14" i="19" s="1"/>
  <c r="P25" i="20"/>
  <c r="M15" i="20"/>
  <c r="M9" i="18"/>
  <c r="M22" i="18"/>
  <c r="O535" i="18"/>
  <c r="M19" i="19"/>
  <c r="P31" i="19"/>
  <c r="O70" i="19"/>
  <c r="L68" i="19"/>
  <c r="P122" i="19"/>
  <c r="K189" i="19"/>
  <c r="K343" i="19"/>
  <c r="O349" i="19"/>
  <c r="P54" i="20"/>
  <c r="M53" i="20"/>
  <c r="M53" i="21"/>
  <c r="M14" i="18"/>
  <c r="P14" i="18" s="1"/>
  <c r="P67" i="18"/>
  <c r="O311" i="18"/>
  <c r="P314" i="18"/>
  <c r="P25" i="19"/>
  <c r="M15" i="19"/>
  <c r="P15" i="19" s="1"/>
  <c r="M66" i="21"/>
  <c r="P66" i="21" s="1"/>
  <c r="P67" i="21"/>
  <c r="O272" i="17"/>
  <c r="P275" i="17"/>
  <c r="K369" i="17"/>
  <c r="K613" i="17"/>
  <c r="K617" i="17"/>
  <c r="O221" i="18"/>
  <c r="P224" i="18"/>
  <c r="P311" i="18"/>
  <c r="L43" i="19"/>
  <c r="O43" i="19" s="1"/>
  <c r="O45" i="19"/>
  <c r="O437" i="19"/>
  <c r="L32" i="19"/>
  <c r="M41" i="20"/>
  <c r="P254" i="17"/>
  <c r="P21" i="19"/>
  <c r="L26" i="19"/>
  <c r="M120" i="20"/>
  <c r="P122" i="20"/>
  <c r="M11" i="19"/>
  <c r="P45" i="20"/>
  <c r="K614" i="17"/>
  <c r="L23" i="19"/>
  <c r="N26" i="19"/>
  <c r="P67" i="19"/>
  <c r="M66" i="19"/>
  <c r="O119" i="19"/>
  <c r="K219" i="19"/>
  <c r="N31" i="19"/>
  <c r="K466" i="19"/>
  <c r="K482" i="19"/>
  <c r="K563" i="19"/>
  <c r="M15" i="18"/>
  <c r="P15" i="18" s="1"/>
  <c r="K533" i="18"/>
  <c r="K629" i="18"/>
  <c r="P272" i="19"/>
  <c r="K375" i="19"/>
  <c r="O401" i="19"/>
  <c r="K613" i="18"/>
  <c r="K617" i="18"/>
  <c r="K621" i="18"/>
  <c r="K625" i="18"/>
  <c r="O221" i="19"/>
  <c r="P21" i="20"/>
  <c r="K158" i="20"/>
  <c r="K397" i="20"/>
  <c r="L26" i="21"/>
  <c r="K614" i="18"/>
  <c r="K618" i="18"/>
  <c r="K622" i="18"/>
  <c r="K626" i="18"/>
  <c r="L15" i="19"/>
  <c r="O15" i="19" s="1"/>
  <c r="P42" i="19"/>
  <c r="O54" i="19"/>
  <c r="P98" i="19"/>
  <c r="P11" i="21"/>
  <c r="P273" i="21"/>
  <c r="O311" i="21"/>
  <c r="K613" i="19"/>
  <c r="K617" i="19"/>
  <c r="K621" i="19"/>
  <c r="K625" i="19"/>
  <c r="P292" i="20"/>
  <c r="L33" i="21"/>
  <c r="O33" i="21" s="1"/>
  <c r="O438" i="21"/>
  <c r="K611" i="18"/>
  <c r="K615" i="18"/>
  <c r="K619" i="18"/>
  <c r="K623" i="18"/>
  <c r="P251" i="19"/>
  <c r="P294" i="19"/>
  <c r="L23" i="20"/>
  <c r="O42" i="20"/>
  <c r="P57" i="20"/>
  <c r="P251" i="20"/>
  <c r="L333" i="20"/>
  <c r="P24" i="21"/>
  <c r="M14" i="21"/>
  <c r="P14" i="21" s="1"/>
  <c r="K614" i="19"/>
  <c r="K618" i="19"/>
  <c r="K622" i="19"/>
  <c r="K626" i="19"/>
  <c r="M140" i="21"/>
  <c r="P140" i="21" s="1"/>
  <c r="M312" i="21"/>
  <c r="P312" i="21" s="1"/>
  <c r="P314" i="21"/>
  <c r="M22" i="21"/>
  <c r="K618" i="21"/>
  <c r="K614" i="21"/>
  <c r="K617" i="21"/>
  <c r="K613" i="21"/>
  <c r="K616" i="21"/>
  <c r="K612" i="21"/>
  <c r="K619" i="21"/>
  <c r="K615" i="21"/>
  <c r="K611" i="21"/>
  <c r="O32" i="21"/>
  <c r="N68" i="21"/>
  <c r="N66" i="21" s="1"/>
  <c r="N22" i="21"/>
  <c r="L252" i="21"/>
  <c r="K612" i="18"/>
  <c r="K620" i="18"/>
  <c r="M30" i="19"/>
  <c r="P30" i="19" s="1"/>
  <c r="P119" i="20"/>
  <c r="M271" i="20"/>
  <c r="P294" i="20"/>
  <c r="M41" i="21"/>
  <c r="K611" i="19"/>
  <c r="K615" i="19"/>
  <c r="M13" i="20"/>
  <c r="P13" i="20" s="1"/>
  <c r="L19" i="20"/>
  <c r="P254" i="20"/>
  <c r="P19" i="21"/>
  <c r="N34" i="21"/>
  <c r="O568" i="21"/>
  <c r="M271" i="21"/>
  <c r="P271" i="21" s="1"/>
  <c r="P275" i="20"/>
  <c r="K369" i="20"/>
  <c r="K613" i="20"/>
  <c r="K617" i="20"/>
  <c r="K621" i="20"/>
  <c r="K625" i="20"/>
  <c r="O221" i="21"/>
  <c r="P224" i="21"/>
  <c r="P311" i="21"/>
  <c r="P272" i="20"/>
  <c r="P45" i="21"/>
  <c r="O141" i="21"/>
  <c r="P144" i="21"/>
  <c r="P221" i="21"/>
  <c r="O330" i="21"/>
  <c r="P333" i="21"/>
  <c r="K614" i="20"/>
  <c r="K618" i="20"/>
  <c r="K622" i="20"/>
  <c r="K626" i="20"/>
  <c r="L15" i="21"/>
  <c r="O15" i="21" s="1"/>
  <c r="P42" i="21"/>
  <c r="O54" i="21"/>
  <c r="O74" i="21"/>
  <c r="P98" i="21"/>
  <c r="M15" i="21"/>
  <c r="P15" i="21" s="1"/>
  <c r="M29" i="21"/>
  <c r="O254" i="21"/>
  <c r="P275" i="21"/>
  <c r="K621" i="21"/>
  <c r="K625" i="21"/>
  <c r="K611" i="20"/>
  <c r="K615" i="20"/>
  <c r="L19" i="21"/>
  <c r="K622" i="21"/>
  <c r="O144" i="5" l="1"/>
  <c r="P41" i="16"/>
  <c r="O551" i="1"/>
  <c r="P331" i="21"/>
  <c r="P142" i="15"/>
  <c r="O333" i="11"/>
  <c r="O55" i="19"/>
  <c r="P55" i="19"/>
  <c r="O383" i="1"/>
  <c r="N28" i="17"/>
  <c r="L273" i="11"/>
  <c r="L312" i="8"/>
  <c r="O312" i="8" s="1"/>
  <c r="P331" i="7"/>
  <c r="O568" i="1"/>
  <c r="K113" i="1"/>
  <c r="P331" i="2"/>
  <c r="P43" i="4"/>
  <c r="K186" i="1"/>
  <c r="O437" i="1"/>
  <c r="O224" i="18"/>
  <c r="L252" i="19"/>
  <c r="O252" i="19" s="1"/>
  <c r="O294" i="18"/>
  <c r="L68" i="15"/>
  <c r="P94" i="15"/>
  <c r="O294" i="7"/>
  <c r="O254" i="3"/>
  <c r="K216" i="1"/>
  <c r="K465" i="1"/>
  <c r="O331" i="21"/>
  <c r="P329" i="21"/>
  <c r="K589" i="1"/>
  <c r="O331" i="7"/>
  <c r="O553" i="1"/>
  <c r="O70" i="17"/>
  <c r="O122" i="7"/>
  <c r="O98" i="5"/>
  <c r="K92" i="1"/>
  <c r="K611" i="1"/>
  <c r="K377" i="1"/>
  <c r="O312" i="15"/>
  <c r="L310" i="15"/>
  <c r="O310" i="15" s="1"/>
  <c r="O314" i="15"/>
  <c r="L43" i="11"/>
  <c r="L41" i="11" s="1"/>
  <c r="O45" i="6"/>
  <c r="K185" i="1"/>
  <c r="O533" i="1"/>
  <c r="K533" i="1"/>
  <c r="P22" i="8"/>
  <c r="K86" i="1"/>
  <c r="P275" i="1"/>
  <c r="K304" i="1"/>
  <c r="O455" i="1"/>
  <c r="O70" i="18"/>
  <c r="O45" i="20"/>
  <c r="P96" i="9"/>
  <c r="L118" i="6"/>
  <c r="O118" i="6" s="1"/>
  <c r="O74" i="1"/>
  <c r="K65" i="1"/>
  <c r="L120" i="10"/>
  <c r="O120" i="10" s="1"/>
  <c r="N94" i="11"/>
  <c r="P94" i="11" s="1"/>
  <c r="L292" i="16"/>
  <c r="P273" i="6"/>
  <c r="K429" i="1"/>
  <c r="N220" i="21"/>
  <c r="P220" i="21" s="1"/>
  <c r="O57" i="13"/>
  <c r="K423" i="1"/>
  <c r="K309" i="1"/>
  <c r="K449" i="1"/>
  <c r="L273" i="3"/>
  <c r="K612" i="1"/>
  <c r="K481" i="1"/>
  <c r="P144" i="1"/>
  <c r="K632" i="1"/>
  <c r="P122" i="1"/>
  <c r="K417" i="1"/>
  <c r="N28" i="20"/>
  <c r="L273" i="9"/>
  <c r="O273" i="9" s="1"/>
  <c r="K375" i="1"/>
  <c r="K421" i="1"/>
  <c r="P55" i="21"/>
  <c r="O294" i="14"/>
  <c r="O294" i="17"/>
  <c r="L14" i="9"/>
  <c r="L292" i="3"/>
  <c r="O292" i="3" s="1"/>
  <c r="N28" i="4"/>
  <c r="K431" i="1"/>
  <c r="N28" i="8"/>
  <c r="K628" i="1"/>
  <c r="O224" i="9"/>
  <c r="N140" i="8"/>
  <c r="P140" i="8" s="1"/>
  <c r="N11" i="20"/>
  <c r="N9" i="20" s="1"/>
  <c r="K189" i="1"/>
  <c r="O404" i="1"/>
  <c r="P142" i="21"/>
  <c r="P43" i="3"/>
  <c r="K626" i="1"/>
  <c r="K482" i="1"/>
  <c r="O98" i="9"/>
  <c r="O254" i="7"/>
  <c r="P41" i="3"/>
  <c r="N94" i="21"/>
  <c r="P94" i="21" s="1"/>
  <c r="O329" i="5"/>
  <c r="L222" i="16"/>
  <c r="O222" i="16" s="1"/>
  <c r="P96" i="10"/>
  <c r="O45" i="3"/>
  <c r="K634" i="1"/>
  <c r="O45" i="21"/>
  <c r="N11" i="18"/>
  <c r="N9" i="18" s="1"/>
  <c r="O224" i="8"/>
  <c r="P331" i="11"/>
  <c r="O537" i="1"/>
  <c r="L14" i="21"/>
  <c r="N271" i="20"/>
  <c r="P329" i="11"/>
  <c r="N12" i="19"/>
  <c r="N28" i="12"/>
  <c r="K401" i="1"/>
  <c r="O43" i="15"/>
  <c r="M310" i="8"/>
  <c r="P310" i="8" s="1"/>
  <c r="P55" i="15"/>
  <c r="L222" i="21"/>
  <c r="O222" i="21" s="1"/>
  <c r="P53" i="20"/>
  <c r="M94" i="16"/>
  <c r="P94" i="16" s="1"/>
  <c r="P142" i="14"/>
  <c r="P94" i="5"/>
  <c r="L222" i="3"/>
  <c r="O222" i="3" s="1"/>
  <c r="L55" i="20"/>
  <c r="N55" i="1"/>
  <c r="N53" i="1" s="1"/>
  <c r="P53" i="1" s="1"/>
  <c r="K201" i="1"/>
  <c r="P57" i="1"/>
  <c r="O333" i="5"/>
  <c r="N220" i="19"/>
  <c r="P220" i="19" s="1"/>
  <c r="O96" i="15"/>
  <c r="K633" i="1"/>
  <c r="O331" i="5"/>
  <c r="O254" i="20"/>
  <c r="O144" i="17"/>
  <c r="L13" i="2"/>
  <c r="O13" i="2" s="1"/>
  <c r="L310" i="17"/>
  <c r="O310" i="17" s="1"/>
  <c r="L118" i="18"/>
  <c r="O118" i="18" s="1"/>
  <c r="O98" i="21"/>
  <c r="P222" i="16"/>
  <c r="K474" i="1"/>
  <c r="O34" i="13"/>
  <c r="O333" i="6"/>
  <c r="O140" i="5"/>
  <c r="O224" i="2"/>
  <c r="L250" i="5"/>
  <c r="O250" i="5" s="1"/>
  <c r="O140" i="14"/>
  <c r="N94" i="3"/>
  <c r="P94" i="3" s="1"/>
  <c r="K547" i="1"/>
  <c r="O70" i="21"/>
  <c r="L120" i="14"/>
  <c r="O120" i="14" s="1"/>
  <c r="P68" i="12"/>
  <c r="P140" i="9"/>
  <c r="O142" i="5"/>
  <c r="M310" i="20"/>
  <c r="P310" i="20" s="1"/>
  <c r="P43" i="19"/>
  <c r="P140" i="5"/>
  <c r="P331" i="5"/>
  <c r="P220" i="16"/>
  <c r="L222" i="19"/>
  <c r="O222" i="19" s="1"/>
  <c r="O45" i="14"/>
  <c r="P142" i="9"/>
  <c r="O96" i="3"/>
  <c r="K416" i="1"/>
  <c r="K560" i="1"/>
  <c r="K340" i="1"/>
  <c r="K341" i="1"/>
  <c r="K270" i="1"/>
  <c r="M250" i="19"/>
  <c r="P250" i="19" s="1"/>
  <c r="M329" i="6"/>
  <c r="P329" i="6" s="1"/>
  <c r="P55" i="20"/>
  <c r="O314" i="17"/>
  <c r="P220" i="12"/>
  <c r="K631" i="1"/>
  <c r="P22" i="20"/>
  <c r="P43" i="21"/>
  <c r="O43" i="21"/>
  <c r="O333" i="21"/>
  <c r="O254" i="5"/>
  <c r="M41" i="4"/>
  <c r="P41" i="4" s="1"/>
  <c r="N11" i="8"/>
  <c r="N9" i="8" s="1"/>
  <c r="O254" i="17"/>
  <c r="P140" i="14"/>
  <c r="O120" i="11"/>
  <c r="P118" i="11"/>
  <c r="P329" i="5"/>
  <c r="P68" i="9"/>
  <c r="O142" i="15"/>
  <c r="K132" i="1"/>
  <c r="O439" i="1"/>
  <c r="O252" i="8"/>
  <c r="L250" i="8"/>
  <c r="O250" i="8" s="1"/>
  <c r="O45" i="5"/>
  <c r="L312" i="6"/>
  <c r="L310" i="6" s="1"/>
  <c r="O310" i="6" s="1"/>
  <c r="O43" i="5"/>
  <c r="K176" i="1"/>
  <c r="O34" i="2"/>
  <c r="O144" i="16"/>
  <c r="L292" i="19"/>
  <c r="N41" i="18"/>
  <c r="P41" i="18" s="1"/>
  <c r="O144" i="15"/>
  <c r="K199" i="1"/>
  <c r="K328" i="1"/>
  <c r="O435" i="1"/>
  <c r="O254" i="8"/>
  <c r="I367" i="1"/>
  <c r="K367" i="1" s="1"/>
  <c r="L14" i="5"/>
  <c r="L331" i="4"/>
  <c r="P120" i="20"/>
  <c r="N28" i="10"/>
  <c r="K84" i="1"/>
  <c r="M310" i="16"/>
  <c r="P310" i="16" s="1"/>
  <c r="P254" i="1"/>
  <c r="N140" i="4"/>
  <c r="O140" i="4" s="1"/>
  <c r="O294" i="15"/>
  <c r="P329" i="9"/>
  <c r="L96" i="7"/>
  <c r="O96" i="7" s="1"/>
  <c r="O34" i="3"/>
  <c r="L142" i="20"/>
  <c r="O254" i="11"/>
  <c r="O122" i="9"/>
  <c r="L96" i="2"/>
  <c r="O96" i="2" s="1"/>
  <c r="O43" i="10"/>
  <c r="N310" i="2"/>
  <c r="N310" i="1" s="1"/>
  <c r="N28" i="16"/>
  <c r="N41" i="10"/>
  <c r="P41" i="10" s="1"/>
  <c r="P142" i="7"/>
  <c r="O57" i="8"/>
  <c r="O314" i="11"/>
  <c r="O224" i="20"/>
  <c r="O401" i="1"/>
  <c r="K376" i="1"/>
  <c r="P45" i="1"/>
  <c r="N28" i="15"/>
  <c r="M250" i="5"/>
  <c r="L292" i="5"/>
  <c r="O292" i="5" s="1"/>
  <c r="K615" i="1"/>
  <c r="O30" i="8"/>
  <c r="N11" i="16"/>
  <c r="N9" i="16" s="1"/>
  <c r="L96" i="12"/>
  <c r="O96" i="12" s="1"/>
  <c r="P140" i="19"/>
  <c r="M41" i="19"/>
  <c r="P41" i="19" s="1"/>
  <c r="P43" i="5"/>
  <c r="O597" i="1"/>
  <c r="N41" i="9"/>
  <c r="P41" i="9" s="1"/>
  <c r="L331" i="10"/>
  <c r="O331" i="10" s="1"/>
  <c r="K289" i="1"/>
  <c r="K497" i="1"/>
  <c r="M20" i="14"/>
  <c r="L13" i="10"/>
  <c r="O13" i="10" s="1"/>
  <c r="P53" i="19"/>
  <c r="P222" i="8"/>
  <c r="O43" i="18"/>
  <c r="P331" i="12"/>
  <c r="O57" i="21"/>
  <c r="N22" i="1"/>
  <c r="N43" i="1"/>
  <c r="N41" i="1" s="1"/>
  <c r="P41" i="1" s="1"/>
  <c r="O32" i="8"/>
  <c r="K138" i="1"/>
  <c r="P142" i="20"/>
  <c r="L271" i="15"/>
  <c r="O271" i="15" s="1"/>
  <c r="K368" i="1"/>
  <c r="P252" i="21"/>
  <c r="P273" i="19"/>
  <c r="O16" i="2"/>
  <c r="P98" i="1"/>
  <c r="O275" i="15"/>
  <c r="O294" i="13"/>
  <c r="O275" i="4"/>
  <c r="O252" i="21"/>
  <c r="K133" i="1"/>
  <c r="M12" i="9"/>
  <c r="O30" i="4"/>
  <c r="O53" i="2"/>
  <c r="O333" i="17"/>
  <c r="K635" i="1"/>
  <c r="P68" i="5"/>
  <c r="O312" i="16"/>
  <c r="L310" i="16"/>
  <c r="O310" i="16" s="1"/>
  <c r="O331" i="6"/>
  <c r="M250" i="18"/>
  <c r="P250" i="18" s="1"/>
  <c r="P220" i="9"/>
  <c r="L310" i="10"/>
  <c r="O310" i="10" s="1"/>
  <c r="O275" i="8"/>
  <c r="L29" i="4"/>
  <c r="O122" i="18"/>
  <c r="O34" i="16"/>
  <c r="P55" i="17"/>
  <c r="N28" i="7"/>
  <c r="K396" i="1"/>
  <c r="O31" i="4"/>
  <c r="L142" i="7"/>
  <c r="O142" i="7" s="1"/>
  <c r="O45" i="12"/>
  <c r="L312" i="14"/>
  <c r="O312" i="14" s="1"/>
  <c r="P222" i="12"/>
  <c r="L292" i="6"/>
  <c r="L290" i="6" s="1"/>
  <c r="O290" i="6" s="1"/>
  <c r="P250" i="20"/>
  <c r="N20" i="2"/>
  <c r="N18" i="2" s="1"/>
  <c r="L96" i="17"/>
  <c r="L94" i="17" s="1"/>
  <c r="O94" i="17" s="1"/>
  <c r="O55" i="11"/>
  <c r="P43" i="7"/>
  <c r="N33" i="1"/>
  <c r="N13" i="1" s="1"/>
  <c r="P294" i="1"/>
  <c r="P142" i="10"/>
  <c r="O347" i="1"/>
  <c r="O252" i="20"/>
  <c r="P250" i="15"/>
  <c r="P331" i="15"/>
  <c r="N66" i="5"/>
  <c r="L120" i="3"/>
  <c r="L118" i="3" s="1"/>
  <c r="O118" i="3" s="1"/>
  <c r="P252" i="20"/>
  <c r="P55" i="5"/>
  <c r="P68" i="10"/>
  <c r="P140" i="10"/>
  <c r="O122" i="20"/>
  <c r="O331" i="15"/>
  <c r="O96" i="21"/>
  <c r="L331" i="12"/>
  <c r="L329" i="12" s="1"/>
  <c r="O329" i="12" s="1"/>
  <c r="L220" i="5"/>
  <c r="O220" i="5" s="1"/>
  <c r="K117" i="1"/>
  <c r="O102" i="1"/>
  <c r="K425" i="1"/>
  <c r="O535" i="1"/>
  <c r="K623" i="1"/>
  <c r="L24" i="1"/>
  <c r="O24" i="1" s="1"/>
  <c r="K624" i="1"/>
  <c r="K249" i="1"/>
  <c r="O30" i="18"/>
  <c r="L118" i="16"/>
  <c r="O118" i="16" s="1"/>
  <c r="M310" i="13"/>
  <c r="P310" i="13" s="1"/>
  <c r="P222" i="4"/>
  <c r="K613" i="1"/>
  <c r="O599" i="1"/>
  <c r="O32" i="18"/>
  <c r="P66" i="10"/>
  <c r="L29" i="5"/>
  <c r="O29" i="5" s="1"/>
  <c r="M118" i="21"/>
  <c r="P118" i="21" s="1"/>
  <c r="O314" i="10"/>
  <c r="N32" i="1"/>
  <c r="N30" i="1" s="1"/>
  <c r="P220" i="4"/>
  <c r="K625" i="1"/>
  <c r="K464" i="1"/>
  <c r="O292" i="20"/>
  <c r="L290" i="20"/>
  <c r="O290" i="20" s="1"/>
  <c r="P271" i="4"/>
  <c r="O294" i="20"/>
  <c r="P55" i="10"/>
  <c r="O70" i="8"/>
  <c r="L14" i="14"/>
  <c r="O14" i="14" s="1"/>
  <c r="O68" i="12"/>
  <c r="O96" i="9"/>
  <c r="P220" i="6"/>
  <c r="O142" i="21"/>
  <c r="K200" i="1"/>
  <c r="K64" i="1"/>
  <c r="K422" i="1"/>
  <c r="K435" i="1"/>
  <c r="K629" i="1"/>
  <c r="O314" i="13"/>
  <c r="O16" i="12"/>
  <c r="K398" i="1"/>
  <c r="O254" i="15"/>
  <c r="O144" i="14"/>
  <c r="O34" i="11"/>
  <c r="O220" i="18"/>
  <c r="M250" i="21"/>
  <c r="P250" i="21" s="1"/>
  <c r="P120" i="14"/>
  <c r="O26" i="2"/>
  <c r="O250" i="17"/>
  <c r="P96" i="17"/>
  <c r="O122" i="8"/>
  <c r="O30" i="13"/>
  <c r="O273" i="4"/>
  <c r="O98" i="18"/>
  <c r="O53" i="21"/>
  <c r="O333" i="9"/>
  <c r="O273" i="8"/>
  <c r="M12" i="4"/>
  <c r="N28" i="6"/>
  <c r="L331" i="16"/>
  <c r="L329" i="16" s="1"/>
  <c r="O329" i="16" s="1"/>
  <c r="L310" i="11"/>
  <c r="O310" i="11" s="1"/>
  <c r="M250" i="12"/>
  <c r="P250" i="12" s="1"/>
  <c r="L142" i="6"/>
  <c r="M66" i="4"/>
  <c r="P66" i="4" s="1"/>
  <c r="P43" i="16"/>
  <c r="L120" i="13"/>
  <c r="O120" i="13" s="1"/>
  <c r="L252" i="12"/>
  <c r="O252" i="12" s="1"/>
  <c r="L55" i="6"/>
  <c r="O55" i="6" s="1"/>
  <c r="N41" i="6"/>
  <c r="P273" i="8"/>
  <c r="M250" i="3"/>
  <c r="P250" i="3" s="1"/>
  <c r="P250" i="2"/>
  <c r="O142" i="14"/>
  <c r="L96" i="14"/>
  <c r="L94" i="14" s="1"/>
  <c r="O94" i="14" s="1"/>
  <c r="O34" i="12"/>
  <c r="O142" i="12"/>
  <c r="L140" i="12"/>
  <c r="O140" i="12" s="1"/>
  <c r="O68" i="18"/>
  <c r="P250" i="17"/>
  <c r="L96" i="16"/>
  <c r="O96" i="16" s="1"/>
  <c r="N11" i="13"/>
  <c r="N9" i="13" s="1"/>
  <c r="P120" i="11"/>
  <c r="O66" i="8"/>
  <c r="P96" i="6"/>
  <c r="L312" i="5"/>
  <c r="O312" i="5" s="1"/>
  <c r="N11" i="6"/>
  <c r="N9" i="6" s="1"/>
  <c r="O275" i="14"/>
  <c r="P55" i="18"/>
  <c r="L11" i="5"/>
  <c r="O11" i="5" s="1"/>
  <c r="N28" i="18"/>
  <c r="O30" i="10"/>
  <c r="P142" i="19"/>
  <c r="O314" i="7"/>
  <c r="O294" i="8"/>
  <c r="O333" i="2"/>
  <c r="L222" i="10"/>
  <c r="L220" i="10" s="1"/>
  <c r="O220" i="10" s="1"/>
  <c r="L11" i="21"/>
  <c r="O11" i="21" s="1"/>
  <c r="O45" i="18"/>
  <c r="O144" i="21"/>
  <c r="M118" i="16"/>
  <c r="P118" i="16" s="1"/>
  <c r="L13" i="12"/>
  <c r="O13" i="12" s="1"/>
  <c r="L120" i="5"/>
  <c r="O120" i="5" s="1"/>
  <c r="L29" i="3"/>
  <c r="O29" i="3" s="1"/>
  <c r="O55" i="2"/>
  <c r="L22" i="13"/>
  <c r="O22" i="13" s="1"/>
  <c r="L14" i="16"/>
  <c r="O14" i="16" s="1"/>
  <c r="M271" i="6"/>
  <c r="P271" i="6" s="1"/>
  <c r="L142" i="2"/>
  <c r="O142" i="2" s="1"/>
  <c r="O31" i="3"/>
  <c r="L331" i="19"/>
  <c r="O331" i="19" s="1"/>
  <c r="L29" i="21"/>
  <c r="O29" i="21" s="1"/>
  <c r="N20" i="11"/>
  <c r="N18" i="11" s="1"/>
  <c r="O144" i="12"/>
  <c r="L55" i="9"/>
  <c r="L53" i="9" s="1"/>
  <c r="O122" i="6"/>
  <c r="P120" i="4"/>
  <c r="O34" i="8"/>
  <c r="N34" i="1"/>
  <c r="N14" i="1" s="1"/>
  <c r="P68" i="19"/>
  <c r="K88" i="1"/>
  <c r="K451" i="1"/>
  <c r="L68" i="20"/>
  <c r="O68" i="20" s="1"/>
  <c r="O222" i="18"/>
  <c r="P140" i="20"/>
  <c r="M66" i="9"/>
  <c r="P66" i="9" s="1"/>
  <c r="O31" i="19"/>
  <c r="P220" i="18"/>
  <c r="L41" i="2"/>
  <c r="O57" i="18"/>
  <c r="P222" i="2"/>
  <c r="N14" i="20"/>
  <c r="K593" i="1"/>
  <c r="L29" i="15"/>
  <c r="O29" i="15" s="1"/>
  <c r="L11" i="13"/>
  <c r="L9" i="13" s="1"/>
  <c r="L29" i="13"/>
  <c r="O29" i="13" s="1"/>
  <c r="L68" i="9"/>
  <c r="O68" i="9" s="1"/>
  <c r="O294" i="9"/>
  <c r="L22" i="19"/>
  <c r="L20" i="19" s="1"/>
  <c r="O333" i="7"/>
  <c r="L329" i="7"/>
  <c r="N329" i="20"/>
  <c r="N37" i="20" s="1"/>
  <c r="M329" i="14"/>
  <c r="P329" i="14" s="1"/>
  <c r="M66" i="16"/>
  <c r="P66" i="16" s="1"/>
  <c r="N11" i="7"/>
  <c r="N9" i="7" s="1"/>
  <c r="O254" i="4"/>
  <c r="P53" i="15"/>
  <c r="L55" i="16"/>
  <c r="O55" i="16" s="1"/>
  <c r="L222" i="14"/>
  <c r="M118" i="18"/>
  <c r="P118" i="18" s="1"/>
  <c r="N26" i="1"/>
  <c r="N16" i="1" s="1"/>
  <c r="O34" i="9"/>
  <c r="P53" i="10"/>
  <c r="L26" i="1"/>
  <c r="L16" i="1" s="1"/>
  <c r="N66" i="19"/>
  <c r="P66" i="19" s="1"/>
  <c r="N11" i="21"/>
  <c r="N9" i="21" s="1"/>
  <c r="P271" i="16"/>
  <c r="L32" i="1"/>
  <c r="L30" i="1" s="1"/>
  <c r="P331" i="17"/>
  <c r="O314" i="21"/>
  <c r="L29" i="19"/>
  <c r="O331" i="17"/>
  <c r="O53" i="18"/>
  <c r="O66" i="3"/>
  <c r="N12" i="8"/>
  <c r="N10" i="8" s="1"/>
  <c r="N8" i="8" s="1"/>
  <c r="O122" i="19"/>
  <c r="L11" i="15"/>
  <c r="L9" i="15" s="1"/>
  <c r="P222" i="18"/>
  <c r="L310" i="13"/>
  <c r="O310" i="13" s="1"/>
  <c r="O43" i="8"/>
  <c r="N12" i="10"/>
  <c r="N10" i="10" s="1"/>
  <c r="L250" i="15"/>
  <c r="O250" i="15" s="1"/>
  <c r="O252" i="15"/>
  <c r="O275" i="7"/>
  <c r="O224" i="6"/>
  <c r="P222" i="10"/>
  <c r="L43" i="16"/>
  <c r="L41" i="16" s="1"/>
  <c r="M118" i="13"/>
  <c r="P118" i="13" s="1"/>
  <c r="O55" i="21"/>
  <c r="M118" i="20"/>
  <c r="P118" i="20" s="1"/>
  <c r="N220" i="17"/>
  <c r="O220" i="17" s="1"/>
  <c r="O68" i="15"/>
  <c r="O45" i="10"/>
  <c r="O70" i="6"/>
  <c r="P68" i="14"/>
  <c r="N11" i="10"/>
  <c r="N9" i="10" s="1"/>
  <c r="O32" i="4"/>
  <c r="O122" i="16"/>
  <c r="P66" i="14"/>
  <c r="P220" i="13"/>
  <c r="O32" i="13"/>
  <c r="O333" i="8"/>
  <c r="P43" i="14"/>
  <c r="N12" i="6"/>
  <c r="N10" i="6" s="1"/>
  <c r="O144" i="18"/>
  <c r="L68" i="10"/>
  <c r="O68" i="10" s="1"/>
  <c r="P68" i="15"/>
  <c r="O601" i="1"/>
  <c r="P55" i="13"/>
  <c r="L310" i="7"/>
  <c r="O310" i="7" s="1"/>
  <c r="L290" i="7"/>
  <c r="O290" i="7" s="1"/>
  <c r="P66" i="15"/>
  <c r="P140" i="6"/>
  <c r="N11" i="4"/>
  <c r="N9" i="4" s="1"/>
  <c r="M94" i="8"/>
  <c r="P94" i="8" s="1"/>
  <c r="P94" i="10"/>
  <c r="O34" i="15"/>
  <c r="L120" i="21"/>
  <c r="O120" i="21" s="1"/>
  <c r="L250" i="19"/>
  <c r="O250" i="19" s="1"/>
  <c r="O55" i="18"/>
  <c r="L273" i="13"/>
  <c r="O273" i="13" s="1"/>
  <c r="L29" i="9"/>
  <c r="N41" i="5"/>
  <c r="O41" i="5" s="1"/>
  <c r="O32" i="10"/>
  <c r="P53" i="12"/>
  <c r="O34" i="19"/>
  <c r="O224" i="13"/>
  <c r="P53" i="18"/>
  <c r="L220" i="13"/>
  <c r="O220" i="13" s="1"/>
  <c r="L118" i="14"/>
  <c r="O118" i="14" s="1"/>
  <c r="L9" i="9"/>
  <c r="O9" i="9" s="1"/>
  <c r="P20" i="20"/>
  <c r="P53" i="16"/>
  <c r="O34" i="7"/>
  <c r="O43" i="7"/>
  <c r="M329" i="15"/>
  <c r="P329" i="15" s="1"/>
  <c r="M290" i="5"/>
  <c r="P290" i="5" s="1"/>
  <c r="O329" i="6"/>
  <c r="O16" i="8"/>
  <c r="O222" i="11"/>
  <c r="P142" i="5"/>
  <c r="P68" i="20"/>
  <c r="P222" i="15"/>
  <c r="L250" i="13"/>
  <c r="O250" i="13" s="1"/>
  <c r="L55" i="10"/>
  <c r="O55" i="10" s="1"/>
  <c r="L23" i="1"/>
  <c r="N220" i="2"/>
  <c r="P220" i="2" s="1"/>
  <c r="O122" i="12"/>
  <c r="P140" i="11"/>
  <c r="O254" i="9"/>
  <c r="O70" i="5"/>
  <c r="L22" i="14"/>
  <c r="O22" i="14" s="1"/>
  <c r="L220" i="11"/>
  <c r="O220" i="11" s="1"/>
  <c r="L118" i="12"/>
  <c r="O118" i="12" s="1"/>
  <c r="O252" i="17"/>
  <c r="M18" i="20"/>
  <c r="P18" i="20" s="1"/>
  <c r="P43" i="8"/>
  <c r="O26" i="8"/>
  <c r="O45" i="7"/>
  <c r="L14" i="10"/>
  <c r="O14" i="10" s="1"/>
  <c r="N28" i="3"/>
  <c r="O224" i="11"/>
  <c r="O34" i="14"/>
  <c r="N12" i="20"/>
  <c r="N10" i="20" s="1"/>
  <c r="N8" i="20" s="1"/>
  <c r="L22" i="8"/>
  <c r="L12" i="8" s="1"/>
  <c r="L11" i="20"/>
  <c r="L9" i="20" s="1"/>
  <c r="L120" i="17"/>
  <c r="O120" i="17" s="1"/>
  <c r="P94" i="13"/>
  <c r="P43" i="11"/>
  <c r="P55" i="8"/>
  <c r="N118" i="8"/>
  <c r="P118" i="8" s="1"/>
  <c r="O31" i="17"/>
  <c r="L29" i="17"/>
  <c r="O29" i="17" s="1"/>
  <c r="L11" i="17"/>
  <c r="O122" i="11"/>
  <c r="N20" i="6"/>
  <c r="N18" i="6" s="1"/>
  <c r="P310" i="6"/>
  <c r="P96" i="13"/>
  <c r="L331" i="14"/>
  <c r="L329" i="14" s="1"/>
  <c r="O329" i="14" s="1"/>
  <c r="P142" i="11"/>
  <c r="N329" i="8"/>
  <c r="P329" i="8" s="1"/>
  <c r="P53" i="6"/>
  <c r="P312" i="6"/>
  <c r="O31" i="10"/>
  <c r="N20" i="8"/>
  <c r="N18" i="8" s="1"/>
  <c r="O333" i="18"/>
  <c r="L250" i="21"/>
  <c r="O250" i="21" s="1"/>
  <c r="O31" i="20"/>
  <c r="O144" i="8"/>
  <c r="K82" i="1"/>
  <c r="O222" i="2"/>
  <c r="O275" i="20"/>
  <c r="L329" i="15"/>
  <c r="O329" i="15" s="1"/>
  <c r="L11" i="10"/>
  <c r="O11" i="10" s="1"/>
  <c r="O45" i="8"/>
  <c r="L14" i="2"/>
  <c r="O14" i="2" s="1"/>
  <c r="N31" i="1"/>
  <c r="M12" i="20"/>
  <c r="L28" i="10"/>
  <c r="O220" i="7"/>
  <c r="L94" i="7"/>
  <c r="O94" i="7" s="1"/>
  <c r="L271" i="4"/>
  <c r="O271" i="4" s="1"/>
  <c r="L13" i="6"/>
  <c r="O13" i="6" s="1"/>
  <c r="P252" i="17"/>
  <c r="O53" i="14"/>
  <c r="N11" i="3"/>
  <c r="N9" i="3" s="1"/>
  <c r="O34" i="21"/>
  <c r="L118" i="19"/>
  <c r="O118" i="19" s="1"/>
  <c r="L66" i="16"/>
  <c r="O66" i="16" s="1"/>
  <c r="O57" i="14"/>
  <c r="O14" i="9"/>
  <c r="P220" i="7"/>
  <c r="P252" i="8"/>
  <c r="L33" i="1"/>
  <c r="O33" i="1" s="1"/>
  <c r="O34" i="18"/>
  <c r="O31" i="16"/>
  <c r="O142" i="4"/>
  <c r="M118" i="15"/>
  <c r="P118" i="15" s="1"/>
  <c r="N118" i="2"/>
  <c r="P118" i="2" s="1"/>
  <c r="P331" i="16"/>
  <c r="P43" i="17"/>
  <c r="O144" i="4"/>
  <c r="P271" i="11"/>
  <c r="O222" i="9"/>
  <c r="M66" i="6"/>
  <c r="P66" i="6" s="1"/>
  <c r="L30" i="20"/>
  <c r="O30" i="20" s="1"/>
  <c r="O32" i="20"/>
  <c r="N29" i="9"/>
  <c r="N28" i="9" s="1"/>
  <c r="N11" i="9"/>
  <c r="N9" i="9" s="1"/>
  <c r="P68" i="11"/>
  <c r="O68" i="3"/>
  <c r="P220" i="10"/>
  <c r="P222" i="9"/>
  <c r="O34" i="6"/>
  <c r="N20" i="14"/>
  <c r="N18" i="14" s="1"/>
  <c r="L252" i="10"/>
  <c r="M20" i="8"/>
  <c r="M18" i="8" s="1"/>
  <c r="P66" i="3"/>
  <c r="M22" i="1"/>
  <c r="M20" i="1" s="1"/>
  <c r="L22" i="10"/>
  <c r="O22" i="10" s="1"/>
  <c r="P290" i="6"/>
  <c r="N28" i="2"/>
  <c r="P273" i="2"/>
  <c r="M118" i="10"/>
  <c r="P118" i="10" s="1"/>
  <c r="P120" i="10"/>
  <c r="O314" i="20"/>
  <c r="M66" i="18"/>
  <c r="P66" i="18" s="1"/>
  <c r="P329" i="16"/>
  <c r="N271" i="14"/>
  <c r="N37" i="14" s="1"/>
  <c r="O275" i="10"/>
  <c r="M12" i="8"/>
  <c r="M10" i="8" s="1"/>
  <c r="L41" i="8"/>
  <c r="O41" i="8" s="1"/>
  <c r="P68" i="3"/>
  <c r="N12" i="3"/>
  <c r="N10" i="3" s="1"/>
  <c r="N12" i="2"/>
  <c r="N10" i="2" s="1"/>
  <c r="P222" i="3"/>
  <c r="O24" i="21"/>
  <c r="O30" i="2"/>
  <c r="N20" i="3"/>
  <c r="N18" i="3" s="1"/>
  <c r="O16" i="3"/>
  <c r="P329" i="19"/>
  <c r="O34" i="10"/>
  <c r="M271" i="19"/>
  <c r="P271" i="19" s="1"/>
  <c r="P66" i="20"/>
  <c r="L140" i="15"/>
  <c r="O140" i="15" s="1"/>
  <c r="P55" i="14"/>
  <c r="O98" i="8"/>
  <c r="O30" i="5"/>
  <c r="O26" i="3"/>
  <c r="N28" i="5"/>
  <c r="K597" i="1"/>
  <c r="L96" i="20"/>
  <c r="O98" i="20"/>
  <c r="L22" i="18"/>
  <c r="O22" i="18" s="1"/>
  <c r="O94" i="15"/>
  <c r="M310" i="10"/>
  <c r="P310" i="10" s="1"/>
  <c r="N37" i="7"/>
  <c r="L96" i="8"/>
  <c r="O32" i="5"/>
  <c r="O43" i="17"/>
  <c r="O224" i="17"/>
  <c r="L11" i="16"/>
  <c r="O11" i="16" s="1"/>
  <c r="P55" i="12"/>
  <c r="L14" i="8"/>
  <c r="O14" i="8" s="1"/>
  <c r="P329" i="10"/>
  <c r="O98" i="4"/>
  <c r="O32" i="2"/>
  <c r="L22" i="5"/>
  <c r="O22" i="5" s="1"/>
  <c r="P271" i="3"/>
  <c r="O43" i="6"/>
  <c r="P292" i="13"/>
  <c r="M290" i="13"/>
  <c r="P290" i="13" s="1"/>
  <c r="O43" i="14"/>
  <c r="P252" i="14"/>
  <c r="P43" i="12"/>
  <c r="P55" i="1"/>
  <c r="O142" i="10"/>
  <c r="L140" i="10"/>
  <c r="O140" i="10" s="1"/>
  <c r="O16" i="10"/>
  <c r="O275" i="12"/>
  <c r="L13" i="21"/>
  <c r="O13" i="21" s="1"/>
  <c r="L140" i="21"/>
  <c r="O140" i="21" s="1"/>
  <c r="P43" i="20"/>
  <c r="L310" i="18"/>
  <c r="O310" i="18" s="1"/>
  <c r="N28" i="13"/>
  <c r="M271" i="9"/>
  <c r="P271" i="9" s="1"/>
  <c r="L271" i="8"/>
  <c r="O271" i="8" s="1"/>
  <c r="P220" i="8"/>
  <c r="O57" i="5"/>
  <c r="P66" i="5"/>
  <c r="O250" i="6"/>
  <c r="O294" i="21"/>
  <c r="L292" i="21"/>
  <c r="L290" i="13"/>
  <c r="O290" i="13" s="1"/>
  <c r="O292" i="13"/>
  <c r="P222" i="14"/>
  <c r="M220" i="14"/>
  <c r="P220" i="14" s="1"/>
  <c r="M310" i="11"/>
  <c r="P310" i="11" s="1"/>
  <c r="P312" i="11"/>
  <c r="O16" i="7"/>
  <c r="O31" i="7"/>
  <c r="L29" i="7"/>
  <c r="O29" i="7" s="1"/>
  <c r="O382" i="1"/>
  <c r="L31" i="1"/>
  <c r="O142" i="17"/>
  <c r="L118" i="9"/>
  <c r="O118" i="9" s="1"/>
  <c r="O144" i="9"/>
  <c r="O144" i="10"/>
  <c r="L55" i="5"/>
  <c r="L53" i="5" s="1"/>
  <c r="N11" i="5"/>
  <c r="N9" i="5" s="1"/>
  <c r="L292" i="2"/>
  <c r="O292" i="2" s="1"/>
  <c r="O24" i="20"/>
  <c r="L14" i="20"/>
  <c r="P292" i="16"/>
  <c r="M290" i="16"/>
  <c r="P290" i="16" s="1"/>
  <c r="M310" i="9"/>
  <c r="P310" i="9" s="1"/>
  <c r="P312" i="9"/>
  <c r="O14" i="5"/>
  <c r="P271" i="20"/>
  <c r="O43" i="20"/>
  <c r="L14" i="12"/>
  <c r="O14" i="12" s="1"/>
  <c r="P68" i="8"/>
  <c r="L41" i="6"/>
  <c r="L250" i="4"/>
  <c r="O250" i="4" s="1"/>
  <c r="M310" i="19"/>
  <c r="P310" i="19" s="1"/>
  <c r="P312" i="19"/>
  <c r="L53" i="19"/>
  <c r="O53" i="19" s="1"/>
  <c r="M66" i="13"/>
  <c r="P66" i="13" s="1"/>
  <c r="P22" i="14"/>
  <c r="O120" i="8"/>
  <c r="M271" i="8"/>
  <c r="P271" i="8" s="1"/>
  <c r="O31" i="11"/>
  <c r="L11" i="11"/>
  <c r="O11" i="11" s="1"/>
  <c r="L22" i="12"/>
  <c r="O22" i="12" s="1"/>
  <c r="N250" i="4"/>
  <c r="N250" i="1" s="1"/>
  <c r="N252" i="1"/>
  <c r="L22" i="17"/>
  <c r="L12" i="17" s="1"/>
  <c r="N37" i="12"/>
  <c r="O26" i="12"/>
  <c r="L22" i="3"/>
  <c r="O22" i="3" s="1"/>
  <c r="M220" i="20"/>
  <c r="P220" i="20" s="1"/>
  <c r="P222" i="20"/>
  <c r="P120" i="17"/>
  <c r="N118" i="17"/>
  <c r="P118" i="17" s="1"/>
  <c r="N11" i="14"/>
  <c r="N9" i="14" s="1"/>
  <c r="N29" i="14"/>
  <c r="P222" i="11"/>
  <c r="L290" i="11"/>
  <c r="O290" i="11" s="1"/>
  <c r="O292" i="11"/>
  <c r="P55" i="9"/>
  <c r="N53" i="9"/>
  <c r="P53" i="9" s="1"/>
  <c r="O31" i="8"/>
  <c r="L11" i="8"/>
  <c r="P292" i="6"/>
  <c r="L310" i="19"/>
  <c r="O310" i="19" s="1"/>
  <c r="L271" i="9"/>
  <c r="O271" i="9" s="1"/>
  <c r="P252" i="15"/>
  <c r="N11" i="11"/>
  <c r="N9" i="11" s="1"/>
  <c r="N29" i="11"/>
  <c r="O31" i="12"/>
  <c r="L11" i="12"/>
  <c r="O11" i="12" s="1"/>
  <c r="P220" i="5"/>
  <c r="L144" i="1"/>
  <c r="O144" i="1" s="1"/>
  <c r="M41" i="14"/>
  <c r="P41" i="14" s="1"/>
  <c r="L22" i="21"/>
  <c r="O22" i="21" s="1"/>
  <c r="P96" i="20"/>
  <c r="L140" i="17"/>
  <c r="N37" i="11"/>
  <c r="L41" i="7"/>
  <c r="O41" i="7" s="1"/>
  <c r="P94" i="17"/>
  <c r="O459" i="1"/>
  <c r="L34" i="1"/>
  <c r="P252" i="2"/>
  <c r="P292" i="2"/>
  <c r="P142" i="2"/>
  <c r="L120" i="2"/>
  <c r="O122" i="2"/>
  <c r="M94" i="18"/>
  <c r="P94" i="18" s="1"/>
  <c r="O222" i="17"/>
  <c r="L66" i="12"/>
  <c r="O66" i="12" s="1"/>
  <c r="L22" i="6"/>
  <c r="L20" i="6" s="1"/>
  <c r="O26" i="7"/>
  <c r="L331" i="3"/>
  <c r="O331" i="3" s="1"/>
  <c r="O31" i="14"/>
  <c r="L11" i="14"/>
  <c r="O11" i="14" s="1"/>
  <c r="N11" i="15"/>
  <c r="N9" i="15" s="1"/>
  <c r="L13" i="8"/>
  <c r="O13" i="8" s="1"/>
  <c r="L96" i="10"/>
  <c r="O98" i="10"/>
  <c r="O32" i="3"/>
  <c r="L30" i="3"/>
  <c r="O30" i="3" s="1"/>
  <c r="M310" i="21"/>
  <c r="P310" i="21" s="1"/>
  <c r="L41" i="17"/>
  <c r="O41" i="17" s="1"/>
  <c r="L13" i="17"/>
  <c r="O13" i="17" s="1"/>
  <c r="L273" i="6"/>
  <c r="N140" i="17"/>
  <c r="P140" i="17" s="1"/>
  <c r="N11" i="12"/>
  <c r="N9" i="12" s="1"/>
  <c r="L68" i="7"/>
  <c r="O70" i="7"/>
  <c r="L29" i="6"/>
  <c r="O29" i="6" s="1"/>
  <c r="O31" i="6"/>
  <c r="O275" i="21"/>
  <c r="M329" i="17"/>
  <c r="P329" i="17" s="1"/>
  <c r="O275" i="17"/>
  <c r="L118" i="11"/>
  <c r="O118" i="11" s="1"/>
  <c r="O26" i="10"/>
  <c r="L55" i="3"/>
  <c r="L53" i="3" s="1"/>
  <c r="P292" i="21"/>
  <c r="M290" i="21"/>
  <c r="P290" i="21" s="1"/>
  <c r="O55" i="14"/>
  <c r="L55" i="12"/>
  <c r="O57" i="12"/>
  <c r="P331" i="10"/>
  <c r="O34" i="5"/>
  <c r="L55" i="4"/>
  <c r="O57" i="4"/>
  <c r="O49" i="1"/>
  <c r="O457" i="1"/>
  <c r="N312" i="1"/>
  <c r="M290" i="7"/>
  <c r="P290" i="7" s="1"/>
  <c r="P292" i="7"/>
  <c r="M290" i="18"/>
  <c r="P290" i="18" s="1"/>
  <c r="M310" i="12"/>
  <c r="P310" i="12" s="1"/>
  <c r="N20" i="10"/>
  <c r="N18" i="10" s="1"/>
  <c r="O68" i="8"/>
  <c r="P250" i="6"/>
  <c r="O45" i="4"/>
  <c r="L45" i="1"/>
  <c r="L30" i="9"/>
  <c r="O30" i="9" s="1"/>
  <c r="O32" i="9"/>
  <c r="N11" i="2"/>
  <c r="N9" i="2" s="1"/>
  <c r="N8" i="2" s="1"/>
  <c r="M222" i="1"/>
  <c r="P66" i="2"/>
  <c r="O19" i="20"/>
  <c r="L331" i="20"/>
  <c r="O333" i="20"/>
  <c r="L333" i="1"/>
  <c r="O333" i="1" s="1"/>
  <c r="L13" i="19"/>
  <c r="O13" i="19" s="1"/>
  <c r="O23" i="19"/>
  <c r="O68" i="19"/>
  <c r="L66" i="19"/>
  <c r="M28" i="19"/>
  <c r="P28" i="19" s="1"/>
  <c r="O29" i="19"/>
  <c r="O329" i="18"/>
  <c r="O292" i="18"/>
  <c r="L290" i="18"/>
  <c r="O290" i="18" s="1"/>
  <c r="O275" i="18"/>
  <c r="L273" i="18"/>
  <c r="N68" i="1"/>
  <c r="O23" i="15"/>
  <c r="L13" i="15"/>
  <c r="O13" i="15" s="1"/>
  <c r="L28" i="16"/>
  <c r="O28" i="16" s="1"/>
  <c r="O29" i="16"/>
  <c r="O23" i="14"/>
  <c r="L13" i="14"/>
  <c r="O13" i="14" s="1"/>
  <c r="N12" i="16"/>
  <c r="N10" i="16" s="1"/>
  <c r="N20" i="16"/>
  <c r="N18" i="16" s="1"/>
  <c r="P22" i="13"/>
  <c r="M12" i="13"/>
  <c r="M20" i="13"/>
  <c r="O19" i="11"/>
  <c r="P55" i="11"/>
  <c r="M53" i="11"/>
  <c r="P53" i="11" s="1"/>
  <c r="O222" i="10"/>
  <c r="M329" i="7"/>
  <c r="P329" i="7" s="1"/>
  <c r="P94" i="9"/>
  <c r="L220" i="9"/>
  <c r="O220" i="9" s="1"/>
  <c r="N12" i="5"/>
  <c r="N10" i="5" s="1"/>
  <c r="N20" i="5"/>
  <c r="N18" i="5" s="1"/>
  <c r="O19" i="6"/>
  <c r="O222" i="6"/>
  <c r="L220" i="6"/>
  <c r="O220" i="6" s="1"/>
  <c r="O19" i="4"/>
  <c r="P142" i="3"/>
  <c r="M140" i="3"/>
  <c r="P140" i="3" s="1"/>
  <c r="M142" i="1"/>
  <c r="P329" i="2"/>
  <c r="O312" i="3"/>
  <c r="L310" i="3"/>
  <c r="O310" i="3" s="1"/>
  <c r="P41" i="2"/>
  <c r="L310" i="21"/>
  <c r="O310" i="21" s="1"/>
  <c r="O273" i="20"/>
  <c r="L271" i="20"/>
  <c r="O271" i="20" s="1"/>
  <c r="O29" i="20"/>
  <c r="O254" i="18"/>
  <c r="L252" i="18"/>
  <c r="L14" i="18"/>
  <c r="O14" i="18" s="1"/>
  <c r="N140" i="16"/>
  <c r="P140" i="16" s="1"/>
  <c r="P142" i="16"/>
  <c r="O292" i="17"/>
  <c r="L290" i="17"/>
  <c r="O290" i="17" s="1"/>
  <c r="O55" i="17"/>
  <c r="L53" i="17"/>
  <c r="O53" i="17" s="1"/>
  <c r="O331" i="16"/>
  <c r="O122" i="15"/>
  <c r="L120" i="15"/>
  <c r="L122" i="1"/>
  <c r="O122" i="1" s="1"/>
  <c r="O19" i="13"/>
  <c r="L220" i="14"/>
  <c r="O220" i="14" s="1"/>
  <c r="O222" i="14"/>
  <c r="N120" i="1"/>
  <c r="O273" i="14"/>
  <c r="L271" i="14"/>
  <c r="O41" i="14"/>
  <c r="N12" i="13"/>
  <c r="N10" i="13" s="1"/>
  <c r="N8" i="13" s="1"/>
  <c r="N20" i="13"/>
  <c r="N18" i="13" s="1"/>
  <c r="P273" i="12"/>
  <c r="M271" i="12"/>
  <c r="P271" i="12" s="1"/>
  <c r="N140" i="13"/>
  <c r="P140" i="13" s="1"/>
  <c r="N142" i="1"/>
  <c r="P22" i="11"/>
  <c r="M12" i="11"/>
  <c r="M20" i="11"/>
  <c r="P20" i="11" s="1"/>
  <c r="O314" i="9"/>
  <c r="L312" i="9"/>
  <c r="L22" i="9"/>
  <c r="M18" i="9"/>
  <c r="P19" i="9"/>
  <c r="L271" i="7"/>
  <c r="O271" i="7" s="1"/>
  <c r="O273" i="7"/>
  <c r="O222" i="8"/>
  <c r="L220" i="8"/>
  <c r="O220" i="8" s="1"/>
  <c r="O142" i="8"/>
  <c r="L140" i="8"/>
  <c r="O140" i="8" s="1"/>
  <c r="O24" i="6"/>
  <c r="L14" i="6"/>
  <c r="O14" i="6" s="1"/>
  <c r="P250" i="8"/>
  <c r="O314" i="4"/>
  <c r="L312" i="4"/>
  <c r="L314" i="1"/>
  <c r="O314" i="1" s="1"/>
  <c r="O273" i="2"/>
  <c r="L271" i="2"/>
  <c r="O312" i="2"/>
  <c r="N53" i="3"/>
  <c r="L220" i="20"/>
  <c r="O220" i="20" s="1"/>
  <c r="N11" i="19"/>
  <c r="N9" i="19" s="1"/>
  <c r="N29" i="19"/>
  <c r="N28" i="19" s="1"/>
  <c r="O11" i="19"/>
  <c r="L9" i="19"/>
  <c r="O292" i="19"/>
  <c r="L290" i="19"/>
  <c r="O290" i="19" s="1"/>
  <c r="M20" i="17"/>
  <c r="P22" i="17"/>
  <c r="M12" i="17"/>
  <c r="P11" i="17"/>
  <c r="M9" i="17"/>
  <c r="O23" i="18"/>
  <c r="L13" i="18"/>
  <c r="O13" i="18" s="1"/>
  <c r="L329" i="17"/>
  <c r="O329" i="17" s="1"/>
  <c r="P11" i="15"/>
  <c r="M9" i="15"/>
  <c r="N66" i="17"/>
  <c r="O254" i="16"/>
  <c r="L252" i="16"/>
  <c r="L14" i="15"/>
  <c r="O14" i="15" s="1"/>
  <c r="O24" i="15"/>
  <c r="O96" i="13"/>
  <c r="L94" i="13"/>
  <c r="O94" i="13" s="1"/>
  <c r="O314" i="12"/>
  <c r="L312" i="12"/>
  <c r="L14" i="13"/>
  <c r="O14" i="13" s="1"/>
  <c r="O98" i="11"/>
  <c r="L96" i="11"/>
  <c r="P22" i="10"/>
  <c r="M12" i="10"/>
  <c r="M20" i="10"/>
  <c r="O142" i="9"/>
  <c r="L140" i="9"/>
  <c r="O140" i="9" s="1"/>
  <c r="L66" i="10"/>
  <c r="O66" i="10" s="1"/>
  <c r="L118" i="10"/>
  <c r="O118" i="10" s="1"/>
  <c r="M28" i="8"/>
  <c r="P28" i="8" s="1"/>
  <c r="P29" i="5"/>
  <c r="M28" i="5"/>
  <c r="P28" i="5" s="1"/>
  <c r="P19" i="4"/>
  <c r="M18" i="4"/>
  <c r="M53" i="8"/>
  <c r="P11" i="6"/>
  <c r="M9" i="6"/>
  <c r="P19" i="6"/>
  <c r="P41" i="7"/>
  <c r="N37" i="6"/>
  <c r="M28" i="3"/>
  <c r="P28" i="3" s="1"/>
  <c r="P29" i="3"/>
  <c r="P140" i="2"/>
  <c r="O254" i="2"/>
  <c r="L252" i="2"/>
  <c r="L254" i="1"/>
  <c r="O254" i="1" s="1"/>
  <c r="O273" i="3"/>
  <c r="L271" i="3"/>
  <c r="O271" i="3" s="1"/>
  <c r="O120" i="3"/>
  <c r="N14" i="21"/>
  <c r="O273" i="21"/>
  <c r="L271" i="21"/>
  <c r="O271" i="21" s="1"/>
  <c r="P19" i="19"/>
  <c r="P15" i="20"/>
  <c r="M9" i="20"/>
  <c r="O26" i="20"/>
  <c r="L16" i="20"/>
  <c r="O16" i="20" s="1"/>
  <c r="L22" i="20"/>
  <c r="P11" i="16"/>
  <c r="M9" i="16"/>
  <c r="L14" i="17"/>
  <c r="O14" i="17" s="1"/>
  <c r="O23" i="16"/>
  <c r="L13" i="16"/>
  <c r="O13" i="16" s="1"/>
  <c r="O222" i="15"/>
  <c r="L220" i="15"/>
  <c r="O220" i="15" s="1"/>
  <c r="M9" i="13"/>
  <c r="P11" i="13"/>
  <c r="L66" i="15"/>
  <c r="O66" i="15" s="1"/>
  <c r="P19" i="13"/>
  <c r="L66" i="14"/>
  <c r="O66" i="14" s="1"/>
  <c r="O68" i="14"/>
  <c r="O32" i="12"/>
  <c r="L30" i="12"/>
  <c r="O30" i="12" s="1"/>
  <c r="O26" i="14"/>
  <c r="L16" i="14"/>
  <c r="O16" i="14" s="1"/>
  <c r="O29" i="12"/>
  <c r="N41" i="13"/>
  <c r="P41" i="13" s="1"/>
  <c r="L13" i="11"/>
  <c r="O13" i="11" s="1"/>
  <c r="O23" i="11"/>
  <c r="M66" i="12"/>
  <c r="P66" i="12" s="1"/>
  <c r="O331" i="11"/>
  <c r="L329" i="11"/>
  <c r="O329" i="11" s="1"/>
  <c r="P9" i="10"/>
  <c r="P292" i="10"/>
  <c r="M290" i="10"/>
  <c r="P290" i="10" s="1"/>
  <c r="M292" i="1"/>
  <c r="M66" i="11"/>
  <c r="P66" i="11" s="1"/>
  <c r="M140" i="7"/>
  <c r="P140" i="7" s="1"/>
  <c r="O43" i="9"/>
  <c r="L41" i="9"/>
  <c r="M94" i="7"/>
  <c r="P94" i="7" s="1"/>
  <c r="P96" i="7"/>
  <c r="L30" i="7"/>
  <c r="O32" i="7"/>
  <c r="O11" i="6"/>
  <c r="L9" i="6"/>
  <c r="O26" i="6"/>
  <c r="L16" i="6"/>
  <c r="O16" i="6" s="1"/>
  <c r="P273" i="4"/>
  <c r="M273" i="1"/>
  <c r="P96" i="2"/>
  <c r="M96" i="1"/>
  <c r="O54" i="1"/>
  <c r="O142" i="3"/>
  <c r="L140" i="3"/>
  <c r="O140" i="3" s="1"/>
  <c r="P290" i="2"/>
  <c r="P11" i="1"/>
  <c r="M9" i="1"/>
  <c r="L118" i="21"/>
  <c r="O118" i="21" s="1"/>
  <c r="P41" i="21"/>
  <c r="O24" i="19"/>
  <c r="L14" i="19"/>
  <c r="O14" i="19" s="1"/>
  <c r="P22" i="16"/>
  <c r="M12" i="16"/>
  <c r="M20" i="16"/>
  <c r="L66" i="18"/>
  <c r="P53" i="17"/>
  <c r="L220" i="16"/>
  <c r="O220" i="16" s="1"/>
  <c r="M53" i="14"/>
  <c r="P53" i="14" s="1"/>
  <c r="M9" i="12"/>
  <c r="P15" i="12"/>
  <c r="O30" i="16"/>
  <c r="P41" i="12"/>
  <c r="L53" i="11"/>
  <c r="O53" i="11" s="1"/>
  <c r="O142" i="11"/>
  <c r="L140" i="11"/>
  <c r="O140" i="11" s="1"/>
  <c r="L13" i="9"/>
  <c r="O13" i="9" s="1"/>
  <c r="L41" i="10"/>
  <c r="O57" i="7"/>
  <c r="L55" i="7"/>
  <c r="L22" i="7"/>
  <c r="L57" i="1"/>
  <c r="M9" i="9"/>
  <c r="M53" i="7"/>
  <c r="P53" i="7" s="1"/>
  <c r="P55" i="7"/>
  <c r="M10" i="9"/>
  <c r="P16" i="9"/>
  <c r="O19" i="5"/>
  <c r="O23" i="7"/>
  <c r="L13" i="7"/>
  <c r="O13" i="7" s="1"/>
  <c r="N12" i="7"/>
  <c r="N10" i="7" s="1"/>
  <c r="N20" i="7"/>
  <c r="N18" i="7" s="1"/>
  <c r="M28" i="4"/>
  <c r="P28" i="4" s="1"/>
  <c r="L118" i="4"/>
  <c r="O118" i="4" s="1"/>
  <c r="O120" i="4"/>
  <c r="P22" i="3"/>
  <c r="M12" i="3"/>
  <c r="M20" i="3"/>
  <c r="L68" i="2"/>
  <c r="O70" i="2"/>
  <c r="L70" i="1"/>
  <c r="O70" i="1" s="1"/>
  <c r="O23" i="20"/>
  <c r="L13" i="20"/>
  <c r="O13" i="20" s="1"/>
  <c r="L140" i="20"/>
  <c r="O140" i="20" s="1"/>
  <c r="O142" i="20"/>
  <c r="O96" i="18"/>
  <c r="L94" i="18"/>
  <c r="O94" i="18" s="1"/>
  <c r="L96" i="19"/>
  <c r="O98" i="19"/>
  <c r="O31" i="18"/>
  <c r="L29" i="18"/>
  <c r="L11" i="18"/>
  <c r="L271" i="17"/>
  <c r="O271" i="17" s="1"/>
  <c r="N28" i="21"/>
  <c r="O68" i="17"/>
  <c r="L66" i="17"/>
  <c r="O32" i="15"/>
  <c r="L30" i="15"/>
  <c r="O30" i="15" s="1"/>
  <c r="N290" i="15"/>
  <c r="N37" i="15" s="1"/>
  <c r="N292" i="1"/>
  <c r="M10" i="14"/>
  <c r="O32" i="16"/>
  <c r="N12" i="12"/>
  <c r="N10" i="12" s="1"/>
  <c r="N20" i="12"/>
  <c r="N18" i="12" s="1"/>
  <c r="O292" i="16"/>
  <c r="L290" i="16"/>
  <c r="O290" i="16" s="1"/>
  <c r="O41" i="11"/>
  <c r="O43" i="11"/>
  <c r="P22" i="7"/>
  <c r="M12" i="7"/>
  <c r="M20" i="7"/>
  <c r="O11" i="7"/>
  <c r="L9" i="7"/>
  <c r="L9" i="5"/>
  <c r="M66" i="8"/>
  <c r="P66" i="8" s="1"/>
  <c r="O120" i="7"/>
  <c r="L118" i="7"/>
  <c r="O118" i="7" s="1"/>
  <c r="L28" i="4"/>
  <c r="O28" i="4" s="1"/>
  <c r="O29" i="4"/>
  <c r="P9" i="3"/>
  <c r="O292" i="6"/>
  <c r="P55" i="4"/>
  <c r="O23" i="4"/>
  <c r="L13" i="4"/>
  <c r="O13" i="4" s="1"/>
  <c r="M94" i="4"/>
  <c r="P94" i="4" s="1"/>
  <c r="P55" i="2"/>
  <c r="M53" i="2"/>
  <c r="P53" i="2" s="1"/>
  <c r="O43" i="3"/>
  <c r="L41" i="3"/>
  <c r="P19" i="1"/>
  <c r="O68" i="21"/>
  <c r="L66" i="21"/>
  <c r="O66" i="21" s="1"/>
  <c r="N12" i="21"/>
  <c r="N10" i="21" s="1"/>
  <c r="N20" i="21"/>
  <c r="N18" i="21" s="1"/>
  <c r="L250" i="20"/>
  <c r="O250" i="20" s="1"/>
  <c r="P11" i="19"/>
  <c r="M9" i="19"/>
  <c r="P41" i="20"/>
  <c r="P22" i="18"/>
  <c r="M12" i="18"/>
  <c r="M20" i="18"/>
  <c r="N12" i="18"/>
  <c r="N10" i="18" s="1"/>
  <c r="N8" i="18" s="1"/>
  <c r="N20" i="18"/>
  <c r="N18" i="18" s="1"/>
  <c r="N20" i="17"/>
  <c r="N18" i="17" s="1"/>
  <c r="N12" i="17"/>
  <c r="N10" i="17" s="1"/>
  <c r="N8" i="17" s="1"/>
  <c r="L22" i="15"/>
  <c r="O55" i="15"/>
  <c r="L53" i="15"/>
  <c r="O53" i="15" s="1"/>
  <c r="P29" i="13"/>
  <c r="M28" i="13"/>
  <c r="P28" i="13" s="1"/>
  <c r="N30" i="14"/>
  <c r="O32" i="14"/>
  <c r="O292" i="15"/>
  <c r="L290" i="15"/>
  <c r="O290" i="15" s="1"/>
  <c r="O331" i="13"/>
  <c r="L329" i="13"/>
  <c r="P22" i="12"/>
  <c r="M12" i="12"/>
  <c r="M20" i="12"/>
  <c r="M28" i="10"/>
  <c r="P28" i="10" s="1"/>
  <c r="P29" i="10"/>
  <c r="O292" i="10"/>
  <c r="L290" i="10"/>
  <c r="O290" i="10" s="1"/>
  <c r="L22" i="11"/>
  <c r="O98" i="6"/>
  <c r="L96" i="6"/>
  <c r="L98" i="1"/>
  <c r="O98" i="1" s="1"/>
  <c r="P22" i="6"/>
  <c r="M12" i="6"/>
  <c r="M20" i="6"/>
  <c r="L290" i="5"/>
  <c r="O290" i="5" s="1"/>
  <c r="O224" i="4"/>
  <c r="L222" i="4"/>
  <c r="L224" i="1"/>
  <c r="O224" i="1" s="1"/>
  <c r="O70" i="4"/>
  <c r="L68" i="4"/>
  <c r="P220" i="3"/>
  <c r="O329" i="2"/>
  <c r="O11" i="3"/>
  <c r="L9" i="3"/>
  <c r="O331" i="2"/>
  <c r="N37" i="21"/>
  <c r="O32" i="19"/>
  <c r="L30" i="19"/>
  <c r="O30" i="19" s="1"/>
  <c r="P9" i="18"/>
  <c r="L41" i="20"/>
  <c r="O26" i="17"/>
  <c r="L16" i="17"/>
  <c r="O16" i="17" s="1"/>
  <c r="O275" i="16"/>
  <c r="L273" i="16"/>
  <c r="L275" i="1"/>
  <c r="O275" i="1" s="1"/>
  <c r="O19" i="15"/>
  <c r="O142" i="16"/>
  <c r="O26" i="16"/>
  <c r="L16" i="16"/>
  <c r="O16" i="16" s="1"/>
  <c r="O142" i="19"/>
  <c r="L140" i="19"/>
  <c r="O140" i="19" s="1"/>
  <c r="P30" i="16"/>
  <c r="M28" i="16"/>
  <c r="P28" i="16" s="1"/>
  <c r="P11" i="14"/>
  <c r="M9" i="14"/>
  <c r="P30" i="14"/>
  <c r="M28" i="14"/>
  <c r="P28" i="14" s="1"/>
  <c r="M18" i="14"/>
  <c r="P41" i="11"/>
  <c r="P273" i="10"/>
  <c r="N271" i="10"/>
  <c r="N273" i="1"/>
  <c r="O331" i="9"/>
  <c r="L329" i="9"/>
  <c r="O329" i="9" s="1"/>
  <c r="P250" i="4"/>
  <c r="O26" i="5"/>
  <c r="L16" i="5"/>
  <c r="O16" i="5" s="1"/>
  <c r="O23" i="5"/>
  <c r="L13" i="5"/>
  <c r="O13" i="5" s="1"/>
  <c r="P22" i="5"/>
  <c r="M12" i="5"/>
  <c r="M20" i="5"/>
  <c r="O11" i="4"/>
  <c r="L9" i="4"/>
  <c r="L94" i="5"/>
  <c r="O94" i="5" s="1"/>
  <c r="O96" i="5"/>
  <c r="N12" i="4"/>
  <c r="N10" i="4" s="1"/>
  <c r="N20" i="4"/>
  <c r="N18" i="4" s="1"/>
  <c r="O24" i="4"/>
  <c r="L14" i="4"/>
  <c r="O14" i="4" s="1"/>
  <c r="O41" i="2"/>
  <c r="P22" i="2"/>
  <c r="M12" i="2"/>
  <c r="M20" i="2"/>
  <c r="M94" i="2"/>
  <c r="P29" i="21"/>
  <c r="M28" i="21"/>
  <c r="P28" i="21" s="1"/>
  <c r="M9" i="21"/>
  <c r="P142" i="18"/>
  <c r="O142" i="18"/>
  <c r="N140" i="18"/>
  <c r="O32" i="17"/>
  <c r="L30" i="17"/>
  <c r="P331" i="18"/>
  <c r="M28" i="17"/>
  <c r="P28" i="17" s="1"/>
  <c r="P29" i="17"/>
  <c r="L329" i="21"/>
  <c r="O329" i="21" s="1"/>
  <c r="P22" i="15"/>
  <c r="M12" i="15"/>
  <c r="M20" i="15"/>
  <c r="O142" i="13"/>
  <c r="L140" i="13"/>
  <c r="N30" i="11"/>
  <c r="N28" i="11" s="1"/>
  <c r="N12" i="11"/>
  <c r="N10" i="11" s="1"/>
  <c r="O68" i="11"/>
  <c r="L66" i="11"/>
  <c r="O66" i="11" s="1"/>
  <c r="P252" i="10"/>
  <c r="M250" i="10"/>
  <c r="P250" i="10" s="1"/>
  <c r="M252" i="1"/>
  <c r="O55" i="8"/>
  <c r="L53" i="8"/>
  <c r="O53" i="8" s="1"/>
  <c r="P11" i="4"/>
  <c r="M9" i="4"/>
  <c r="O252" i="7"/>
  <c r="L250" i="7"/>
  <c r="O250" i="7" s="1"/>
  <c r="M9" i="5"/>
  <c r="O96" i="8"/>
  <c r="L94" i="8"/>
  <c r="O94" i="8" s="1"/>
  <c r="P53" i="5"/>
  <c r="O26" i="4"/>
  <c r="L16" i="4"/>
  <c r="O16" i="4" s="1"/>
  <c r="P312" i="3"/>
  <c r="M310" i="3"/>
  <c r="P310" i="3" s="1"/>
  <c r="M312" i="1"/>
  <c r="P312" i="1" s="1"/>
  <c r="P118" i="3"/>
  <c r="N96" i="1"/>
  <c r="O120" i="20"/>
  <c r="L118" i="20"/>
  <c r="O118" i="20" s="1"/>
  <c r="L41" i="21"/>
  <c r="P22" i="21"/>
  <c r="M12" i="21"/>
  <c r="M20" i="21"/>
  <c r="L16" i="21"/>
  <c r="O16" i="21" s="1"/>
  <c r="O26" i="21"/>
  <c r="O94" i="21"/>
  <c r="O273" i="19"/>
  <c r="L271" i="19"/>
  <c r="O271" i="19" s="1"/>
  <c r="P292" i="17"/>
  <c r="M290" i="17"/>
  <c r="P290" i="17" s="1"/>
  <c r="O26" i="18"/>
  <c r="L16" i="18"/>
  <c r="O16" i="18" s="1"/>
  <c r="L22" i="16"/>
  <c r="N12" i="15"/>
  <c r="N10" i="15" s="1"/>
  <c r="N20" i="15"/>
  <c r="N18" i="15" s="1"/>
  <c r="P43" i="15"/>
  <c r="M41" i="15"/>
  <c r="P220" i="15"/>
  <c r="M140" i="15"/>
  <c r="P140" i="15" s="1"/>
  <c r="O55" i="13"/>
  <c r="L53" i="13"/>
  <c r="O53" i="13" s="1"/>
  <c r="L271" i="12"/>
  <c r="O271" i="12" s="1"/>
  <c r="P19" i="11"/>
  <c r="L41" i="12"/>
  <c r="O43" i="12"/>
  <c r="O26" i="9"/>
  <c r="O273" i="10"/>
  <c r="L271" i="10"/>
  <c r="L290" i="9"/>
  <c r="O290" i="9" s="1"/>
  <c r="O292" i="9"/>
  <c r="O331" i="8"/>
  <c r="L329" i="8"/>
  <c r="P55" i="6"/>
  <c r="P312" i="4"/>
  <c r="M310" i="4"/>
  <c r="P310" i="4" s="1"/>
  <c r="O329" i="7"/>
  <c r="O273" i="5"/>
  <c r="L271" i="5"/>
  <c r="O271" i="5" s="1"/>
  <c r="M94" i="6"/>
  <c r="P94" i="6" s="1"/>
  <c r="O43" i="4"/>
  <c r="L41" i="4"/>
  <c r="P53" i="4"/>
  <c r="P271" i="2"/>
  <c r="O68" i="5"/>
  <c r="L66" i="5"/>
  <c r="O66" i="5" s="1"/>
  <c r="O55" i="3"/>
  <c r="P68" i="2"/>
  <c r="M68" i="1"/>
  <c r="L94" i="3"/>
  <c r="O94" i="3" s="1"/>
  <c r="L22" i="2"/>
  <c r="O19" i="1"/>
  <c r="O312" i="20"/>
  <c r="L310" i="20"/>
  <c r="O310" i="20" s="1"/>
  <c r="N16" i="19"/>
  <c r="N10" i="19" s="1"/>
  <c r="N20" i="19"/>
  <c r="N18" i="19" s="1"/>
  <c r="P53" i="21"/>
  <c r="M20" i="19"/>
  <c r="M18" i="19" s="1"/>
  <c r="M12" i="19"/>
  <c r="P22" i="19"/>
  <c r="P68" i="17"/>
  <c r="M66" i="17"/>
  <c r="O26" i="13"/>
  <c r="L16" i="13"/>
  <c r="O16" i="13" s="1"/>
  <c r="N12" i="14"/>
  <c r="N10" i="14" s="1"/>
  <c r="O294" i="12"/>
  <c r="L292" i="12"/>
  <c r="L294" i="1"/>
  <c r="O294" i="1" s="1"/>
  <c r="M53" i="13"/>
  <c r="P53" i="13" s="1"/>
  <c r="O23" i="13"/>
  <c r="L13" i="13"/>
  <c r="O13" i="13" s="1"/>
  <c r="O29" i="11"/>
  <c r="L222" i="12"/>
  <c r="O224" i="12"/>
  <c r="O26" i="11"/>
  <c r="L16" i="11"/>
  <c r="O16" i="11" s="1"/>
  <c r="M9" i="11"/>
  <c r="P11" i="11"/>
  <c r="P30" i="12"/>
  <c r="M28" i="12"/>
  <c r="P28" i="12" s="1"/>
  <c r="L14" i="11"/>
  <c r="O14" i="11" s="1"/>
  <c r="N12" i="9"/>
  <c r="P22" i="9"/>
  <c r="N20" i="9"/>
  <c r="P20" i="9" s="1"/>
  <c r="L250" i="9"/>
  <c r="O250" i="9" s="1"/>
  <c r="L310" i="8"/>
  <c r="O310" i="8" s="1"/>
  <c r="L290" i="8"/>
  <c r="O290" i="8" s="1"/>
  <c r="O292" i="8"/>
  <c r="L22" i="4"/>
  <c r="O292" i="4"/>
  <c r="L290" i="4"/>
  <c r="O290" i="4" s="1"/>
  <c r="P22" i="4"/>
  <c r="L250" i="3"/>
  <c r="O250" i="3" s="1"/>
  <c r="L310" i="2"/>
  <c r="O19" i="21"/>
  <c r="L41" i="19"/>
  <c r="O26" i="19"/>
  <c r="L16" i="19"/>
  <c r="M118" i="19"/>
  <c r="P118" i="19" s="1"/>
  <c r="P120" i="19"/>
  <c r="O331" i="18"/>
  <c r="O41" i="18"/>
  <c r="O26" i="15"/>
  <c r="L16" i="15"/>
  <c r="O16" i="15" s="1"/>
  <c r="N222" i="1"/>
  <c r="P222" i="1" s="1"/>
  <c r="L28" i="14"/>
  <c r="O29" i="14"/>
  <c r="L41" i="15"/>
  <c r="O43" i="13"/>
  <c r="P142" i="13"/>
  <c r="O32" i="11"/>
  <c r="L30" i="11"/>
  <c r="O70" i="13"/>
  <c r="L68" i="13"/>
  <c r="O15" i="11"/>
  <c r="N329" i="13"/>
  <c r="N331" i="1"/>
  <c r="O273" i="11"/>
  <c r="L271" i="11"/>
  <c r="O271" i="11" s="1"/>
  <c r="L9" i="12"/>
  <c r="L250" i="11"/>
  <c r="O250" i="11" s="1"/>
  <c r="O19" i="8"/>
  <c r="L28" i="8"/>
  <c r="O28" i="8" s="1"/>
  <c r="O29" i="8"/>
  <c r="O94" i="9"/>
  <c r="P120" i="9"/>
  <c r="M118" i="9"/>
  <c r="P118" i="9" s="1"/>
  <c r="M120" i="1"/>
  <c r="O24" i="7"/>
  <c r="L14" i="7"/>
  <c r="O14" i="7" s="1"/>
  <c r="P41" i="6"/>
  <c r="O32" i="6"/>
  <c r="L30" i="6"/>
  <c r="M10" i="4"/>
  <c r="O34" i="4"/>
  <c r="O68" i="6"/>
  <c r="L66" i="6"/>
  <c r="O66" i="6" s="1"/>
  <c r="P331" i="3"/>
  <c r="M329" i="3"/>
  <c r="P329" i="3" s="1"/>
  <c r="M331" i="1"/>
  <c r="L94" i="4"/>
  <c r="O94" i="4" s="1"/>
  <c r="O23" i="3"/>
  <c r="L13" i="3"/>
  <c r="O13" i="3" s="1"/>
  <c r="O31" i="2"/>
  <c r="L29" i="2"/>
  <c r="L11" i="2"/>
  <c r="L14" i="3"/>
  <c r="O14" i="3" s="1"/>
  <c r="N94" i="1"/>
  <c r="M28" i="2"/>
  <c r="P28" i="2" s="1"/>
  <c r="N8" i="15" l="1"/>
  <c r="N37" i="18"/>
  <c r="L12" i="3"/>
  <c r="L10" i="3" s="1"/>
  <c r="O10" i="3" s="1"/>
  <c r="P12" i="8"/>
  <c r="L220" i="19"/>
  <c r="O220" i="19" s="1"/>
  <c r="P310" i="2"/>
  <c r="L220" i="3"/>
  <c r="L290" i="3"/>
  <c r="O290" i="3" s="1"/>
  <c r="L140" i="2"/>
  <c r="N8" i="7"/>
  <c r="L220" i="21"/>
  <c r="O220" i="21" s="1"/>
  <c r="L9" i="21"/>
  <c r="O9" i="21" s="1"/>
  <c r="L9" i="16"/>
  <c r="P18" i="14"/>
  <c r="L9" i="14"/>
  <c r="N8" i="16"/>
  <c r="O96" i="17"/>
  <c r="L94" i="12"/>
  <c r="O94" i="12" s="1"/>
  <c r="L329" i="19"/>
  <c r="O329" i="19" s="1"/>
  <c r="O14" i="21"/>
  <c r="P18" i="8"/>
  <c r="P140" i="4"/>
  <c r="O312" i="6"/>
  <c r="L53" i="20"/>
  <c r="O53" i="20" s="1"/>
  <c r="O55" i="20"/>
  <c r="L142" i="1"/>
  <c r="P43" i="1"/>
  <c r="O28" i="10"/>
  <c r="L329" i="10"/>
  <c r="O329" i="10" s="1"/>
  <c r="O11" i="20"/>
  <c r="L94" i="2"/>
  <c r="O94" i="2" s="1"/>
  <c r="O41" i="6"/>
  <c r="M37" i="5"/>
  <c r="L12" i="18"/>
  <c r="L10" i="18" s="1"/>
  <c r="O10" i="18" s="1"/>
  <c r="L329" i="4"/>
  <c r="O329" i="4" s="1"/>
  <c r="O331" i="4"/>
  <c r="O43" i="16"/>
  <c r="L271" i="13"/>
  <c r="O271" i="13" s="1"/>
  <c r="P20" i="6"/>
  <c r="L118" i="5"/>
  <c r="O118" i="5" s="1"/>
  <c r="O55" i="9"/>
  <c r="P250" i="5"/>
  <c r="L53" i="6"/>
  <c r="O53" i="6" s="1"/>
  <c r="N12" i="1"/>
  <c r="N10" i="1" s="1"/>
  <c r="L310" i="14"/>
  <c r="O310" i="14" s="1"/>
  <c r="O30" i="1"/>
  <c r="N20" i="1"/>
  <c r="N18" i="1" s="1"/>
  <c r="L94" i="16"/>
  <c r="O94" i="16" s="1"/>
  <c r="O331" i="12"/>
  <c r="L20" i="14"/>
  <c r="O20" i="14" s="1"/>
  <c r="O66" i="17"/>
  <c r="L12" i="19"/>
  <c r="L10" i="19" s="1"/>
  <c r="O10" i="19" s="1"/>
  <c r="L12" i="14"/>
  <c r="O12" i="14" s="1"/>
  <c r="O22" i="19"/>
  <c r="O16" i="1"/>
  <c r="P252" i="1"/>
  <c r="L20" i="3"/>
  <c r="L250" i="12"/>
  <c r="O250" i="12" s="1"/>
  <c r="N8" i="11"/>
  <c r="L20" i="18"/>
  <c r="L18" i="18" s="1"/>
  <c r="O18" i="18" s="1"/>
  <c r="N37" i="4"/>
  <c r="L12" i="13"/>
  <c r="L10" i="13" s="1"/>
  <c r="O10" i="13" s="1"/>
  <c r="L28" i="5"/>
  <c r="O28" i="5" s="1"/>
  <c r="N66" i="1"/>
  <c r="L310" i="5"/>
  <c r="O310" i="5" s="1"/>
  <c r="N8" i="10"/>
  <c r="M37" i="16"/>
  <c r="O11" i="15"/>
  <c r="M18" i="11"/>
  <c r="P18" i="11" s="1"/>
  <c r="O66" i="19"/>
  <c r="N37" i="19"/>
  <c r="P120" i="1"/>
  <c r="N37" i="5"/>
  <c r="O96" i="14"/>
  <c r="L140" i="7"/>
  <c r="O140" i="7" s="1"/>
  <c r="P66" i="17"/>
  <c r="L118" i="13"/>
  <c r="O118" i="13" s="1"/>
  <c r="L9" i="10"/>
  <c r="O9" i="10" s="1"/>
  <c r="L12" i="12"/>
  <c r="O12" i="12" s="1"/>
  <c r="P22" i="1"/>
  <c r="O142" i="6"/>
  <c r="L140" i="6"/>
  <c r="O140" i="6" s="1"/>
  <c r="M12" i="1"/>
  <c r="M10" i="1" s="1"/>
  <c r="N8" i="14"/>
  <c r="P10" i="4"/>
  <c r="L28" i="21"/>
  <c r="O28" i="21" s="1"/>
  <c r="L28" i="9"/>
  <c r="O28" i="9" s="1"/>
  <c r="P12" i="4"/>
  <c r="L66" i="20"/>
  <c r="O66" i="20" s="1"/>
  <c r="O11" i="13"/>
  <c r="O220" i="2"/>
  <c r="O32" i="1"/>
  <c r="P12" i="20"/>
  <c r="N118" i="1"/>
  <c r="L12" i="10"/>
  <c r="L10" i="10" s="1"/>
  <c r="O10" i="10" s="1"/>
  <c r="O22" i="8"/>
  <c r="L20" i="13"/>
  <c r="L18" i="13" s="1"/>
  <c r="O18" i="13" s="1"/>
  <c r="M37" i="21"/>
  <c r="P37" i="21" s="1"/>
  <c r="O14" i="20"/>
  <c r="P329" i="20"/>
  <c r="O29" i="9"/>
  <c r="M10" i="20"/>
  <c r="P10" i="20" s="1"/>
  <c r="N8" i="21"/>
  <c r="O26" i="1"/>
  <c r="P41" i="5"/>
  <c r="N8" i="6"/>
  <c r="L20" i="8"/>
  <c r="O20" i="8" s="1"/>
  <c r="L53" i="16"/>
  <c r="O53" i="16" s="1"/>
  <c r="N271" i="1"/>
  <c r="L66" i="9"/>
  <c r="O66" i="9" s="1"/>
  <c r="N37" i="8"/>
  <c r="L28" i="13"/>
  <c r="O28" i="13" s="1"/>
  <c r="N329" i="1"/>
  <c r="O329" i="8"/>
  <c r="L118" i="17"/>
  <c r="O118" i="17" s="1"/>
  <c r="N8" i="4"/>
  <c r="N8" i="12"/>
  <c r="N37" i="16"/>
  <c r="L28" i="20"/>
  <c r="O28" i="20" s="1"/>
  <c r="P20" i="14"/>
  <c r="N8" i="5"/>
  <c r="P20" i="8"/>
  <c r="O118" i="8"/>
  <c r="N220" i="1"/>
  <c r="P68" i="1"/>
  <c r="M37" i="11"/>
  <c r="P37" i="11" s="1"/>
  <c r="P271" i="14"/>
  <c r="O271" i="14"/>
  <c r="L20" i="12"/>
  <c r="O20" i="12" s="1"/>
  <c r="P220" i="17"/>
  <c r="L20" i="21"/>
  <c r="L18" i="21" s="1"/>
  <c r="O18" i="21" s="1"/>
  <c r="L12" i="21"/>
  <c r="O12" i="21" s="1"/>
  <c r="N37" i="17"/>
  <c r="L13" i="1"/>
  <c r="O13" i="1" s="1"/>
  <c r="L329" i="3"/>
  <c r="O329" i="3" s="1"/>
  <c r="O331" i="14"/>
  <c r="O23" i="1"/>
  <c r="L331" i="1"/>
  <c r="O331" i="1" s="1"/>
  <c r="N8" i="3"/>
  <c r="L20" i="10"/>
  <c r="O20" i="10" s="1"/>
  <c r="L120" i="1"/>
  <c r="O120" i="1" s="1"/>
  <c r="O11" i="17"/>
  <c r="L9" i="17"/>
  <c r="O9" i="17" s="1"/>
  <c r="L96" i="1"/>
  <c r="O96" i="1" s="1"/>
  <c r="L290" i="2"/>
  <c r="O290" i="2" s="1"/>
  <c r="L53" i="10"/>
  <c r="O53" i="10" s="1"/>
  <c r="N37" i="2"/>
  <c r="L222" i="1"/>
  <c r="O222" i="1" s="1"/>
  <c r="L12" i="5"/>
  <c r="L10" i="5" s="1"/>
  <c r="O10" i="5" s="1"/>
  <c r="L273" i="1"/>
  <c r="O273" i="1" s="1"/>
  <c r="N29" i="1"/>
  <c r="N28" i="1" s="1"/>
  <c r="N11" i="1"/>
  <c r="N9" i="1" s="1"/>
  <c r="N8" i="1" s="1"/>
  <c r="L9" i="11"/>
  <c r="O9" i="11" s="1"/>
  <c r="O142" i="1"/>
  <c r="O22" i="17"/>
  <c r="O252" i="10"/>
  <c r="L250" i="10"/>
  <c r="O250" i="10" s="1"/>
  <c r="L20" i="5"/>
  <c r="L18" i="5" s="1"/>
  <c r="O18" i="5" s="1"/>
  <c r="M271" i="1"/>
  <c r="M37" i="18"/>
  <c r="P37" i="18" s="1"/>
  <c r="P20" i="13"/>
  <c r="O96" i="20"/>
  <c r="L94" i="20"/>
  <c r="O94" i="20" s="1"/>
  <c r="O140" i="13"/>
  <c r="L20" i="17"/>
  <c r="O20" i="17" s="1"/>
  <c r="M37" i="14"/>
  <c r="P37" i="14" s="1"/>
  <c r="O20" i="6"/>
  <c r="L18" i="6"/>
  <c r="O18" i="6" s="1"/>
  <c r="M310" i="1"/>
  <c r="P310" i="1" s="1"/>
  <c r="O16" i="19"/>
  <c r="M37" i="12"/>
  <c r="P37" i="12" s="1"/>
  <c r="O53" i="9"/>
  <c r="L12" i="6"/>
  <c r="O12" i="6" s="1"/>
  <c r="O120" i="2"/>
  <c r="L118" i="2"/>
  <c r="O118" i="2" s="1"/>
  <c r="O22" i="6"/>
  <c r="L53" i="4"/>
  <c r="O53" i="4" s="1"/>
  <c r="O55" i="4"/>
  <c r="O11" i="8"/>
  <c r="L9" i="8"/>
  <c r="O9" i="8" s="1"/>
  <c r="M37" i="10"/>
  <c r="M37" i="20"/>
  <c r="P37" i="20" s="1"/>
  <c r="O55" i="5"/>
  <c r="O30" i="11"/>
  <c r="L28" i="3"/>
  <c r="O28" i="3" s="1"/>
  <c r="M18" i="13"/>
  <c r="P18" i="13" s="1"/>
  <c r="L53" i="12"/>
  <c r="O53" i="12" s="1"/>
  <c r="O55" i="12"/>
  <c r="N37" i="9"/>
  <c r="O34" i="1"/>
  <c r="L14" i="1"/>
  <c r="O14" i="1" s="1"/>
  <c r="L28" i="12"/>
  <c r="O28" i="12" s="1"/>
  <c r="M250" i="1"/>
  <c r="P250" i="1" s="1"/>
  <c r="L66" i="7"/>
  <c r="O66" i="7" s="1"/>
  <c r="O68" i="7"/>
  <c r="L94" i="10"/>
  <c r="O94" i="10" s="1"/>
  <c r="O96" i="10"/>
  <c r="O140" i="17"/>
  <c r="P18" i="19"/>
  <c r="M37" i="3"/>
  <c r="M220" i="1"/>
  <c r="L43" i="1"/>
  <c r="O45" i="1"/>
  <c r="O292" i="21"/>
  <c r="L290" i="21"/>
  <c r="O290" i="21" s="1"/>
  <c r="O273" i="6"/>
  <c r="L271" i="6"/>
  <c r="O271" i="6" s="1"/>
  <c r="O31" i="1"/>
  <c r="L29" i="1"/>
  <c r="L11" i="1"/>
  <c r="M8" i="4"/>
  <c r="P9" i="4"/>
  <c r="O9" i="3"/>
  <c r="O22" i="11"/>
  <c r="L12" i="11"/>
  <c r="L20" i="11"/>
  <c r="O55" i="7"/>
  <c r="L53" i="7"/>
  <c r="P9" i="12"/>
  <c r="P53" i="8"/>
  <c r="M37" i="8"/>
  <c r="P12" i="17"/>
  <c r="M10" i="17"/>
  <c r="P10" i="17" s="1"/>
  <c r="O312" i="4"/>
  <c r="L310" i="4"/>
  <c r="O310" i="4" s="1"/>
  <c r="L28" i="19"/>
  <c r="O28" i="19" s="1"/>
  <c r="O271" i="10"/>
  <c r="O41" i="21"/>
  <c r="O9" i="6"/>
  <c r="P292" i="1"/>
  <c r="P9" i="16"/>
  <c r="L37" i="8"/>
  <c r="N37" i="3"/>
  <c r="P53" i="3"/>
  <c r="P12" i="13"/>
  <c r="M10" i="13"/>
  <c r="P10" i="13" s="1"/>
  <c r="O140" i="16"/>
  <c r="O41" i="16"/>
  <c r="N10" i="9"/>
  <c r="N8" i="9" s="1"/>
  <c r="P12" i="9"/>
  <c r="O220" i="3"/>
  <c r="M37" i="15"/>
  <c r="P37" i="15" s="1"/>
  <c r="P41" i="15"/>
  <c r="P94" i="2"/>
  <c r="M94" i="1"/>
  <c r="P94" i="1" s="1"/>
  <c r="O41" i="20"/>
  <c r="O222" i="4"/>
  <c r="L220" i="4"/>
  <c r="O220" i="4" s="1"/>
  <c r="O41" i="3"/>
  <c r="L94" i="19"/>
  <c r="O94" i="19" s="1"/>
  <c r="O96" i="19"/>
  <c r="O41" i="10"/>
  <c r="P9" i="13"/>
  <c r="P9" i="15"/>
  <c r="P20" i="17"/>
  <c r="M18" i="17"/>
  <c r="P18" i="17" s="1"/>
  <c r="L312" i="1"/>
  <c r="O312" i="1" s="1"/>
  <c r="N18" i="9"/>
  <c r="P18" i="9" s="1"/>
  <c r="O41" i="13"/>
  <c r="O53" i="3"/>
  <c r="O68" i="13"/>
  <c r="L66" i="13"/>
  <c r="O66" i="13" s="1"/>
  <c r="O9" i="20"/>
  <c r="M37" i="6"/>
  <c r="P37" i="6" s="1"/>
  <c r="P20" i="2"/>
  <c r="M18" i="2"/>
  <c r="P18" i="2" s="1"/>
  <c r="P9" i="19"/>
  <c r="O12" i="10"/>
  <c r="O9" i="13"/>
  <c r="O22" i="20"/>
  <c r="L12" i="20"/>
  <c r="L20" i="20"/>
  <c r="O140" i="2"/>
  <c r="O252" i="2"/>
  <c r="L252" i="1"/>
  <c r="O252" i="1" s="1"/>
  <c r="L250" i="2"/>
  <c r="P18" i="4"/>
  <c r="O22" i="9"/>
  <c r="L12" i="9"/>
  <c r="L20" i="9"/>
  <c r="O120" i="15"/>
  <c r="L118" i="15"/>
  <c r="O118" i="15" s="1"/>
  <c r="O252" i="18"/>
  <c r="L250" i="18"/>
  <c r="O250" i="18" s="1"/>
  <c r="P10" i="8"/>
  <c r="M8" i="8"/>
  <c r="P8" i="8" s="1"/>
  <c r="L28" i="11"/>
  <c r="O28" i="11" s="1"/>
  <c r="P12" i="2"/>
  <c r="M10" i="2"/>
  <c r="O9" i="4"/>
  <c r="O20" i="3"/>
  <c r="L18" i="3"/>
  <c r="O18" i="3" s="1"/>
  <c r="O68" i="2"/>
  <c r="L68" i="1"/>
  <c r="O68" i="1" s="1"/>
  <c r="L66" i="2"/>
  <c r="O30" i="7"/>
  <c r="L28" i="7"/>
  <c r="O28" i="7" s="1"/>
  <c r="O53" i="5"/>
  <c r="O312" i="9"/>
  <c r="L310" i="9"/>
  <c r="O310" i="9" s="1"/>
  <c r="O273" i="18"/>
  <c r="L271" i="18"/>
  <c r="O271" i="18" s="1"/>
  <c r="O222" i="12"/>
  <c r="L220" i="12"/>
  <c r="O220" i="12" s="1"/>
  <c r="P331" i="1"/>
  <c r="O9" i="12"/>
  <c r="O41" i="12"/>
  <c r="O30" i="17"/>
  <c r="L28" i="17"/>
  <c r="O28" i="17" s="1"/>
  <c r="O12" i="3"/>
  <c r="P20" i="12"/>
  <c r="M18" i="12"/>
  <c r="P18" i="12" s="1"/>
  <c r="N28" i="14"/>
  <c r="O28" i="14" s="1"/>
  <c r="O30" i="14"/>
  <c r="P20" i="3"/>
  <c r="M18" i="3"/>
  <c r="P18" i="3" s="1"/>
  <c r="M37" i="17"/>
  <c r="P20" i="10"/>
  <c r="M18" i="10"/>
  <c r="P18" i="10" s="1"/>
  <c r="M37" i="13"/>
  <c r="O9" i="19"/>
  <c r="O271" i="2"/>
  <c r="M37" i="2"/>
  <c r="M37" i="9"/>
  <c r="O41" i="15"/>
  <c r="O310" i="2"/>
  <c r="P329" i="13"/>
  <c r="P20" i="5"/>
  <c r="M18" i="5"/>
  <c r="P18" i="5" s="1"/>
  <c r="P12" i="12"/>
  <c r="M10" i="12"/>
  <c r="P10" i="12" s="1"/>
  <c r="P12" i="3"/>
  <c r="M10" i="3"/>
  <c r="P271" i="10"/>
  <c r="P9" i="1"/>
  <c r="P9" i="20"/>
  <c r="M37" i="7"/>
  <c r="P37" i="7" s="1"/>
  <c r="P12" i="10"/>
  <c r="M10" i="10"/>
  <c r="M37" i="19"/>
  <c r="L20" i="2"/>
  <c r="O22" i="2"/>
  <c r="L12" i="2"/>
  <c r="O9" i="15"/>
  <c r="P140" i="18"/>
  <c r="O140" i="18"/>
  <c r="P12" i="5"/>
  <c r="M10" i="5"/>
  <c r="P10" i="5" s="1"/>
  <c r="M10" i="6"/>
  <c r="P10" i="6" s="1"/>
  <c r="P12" i="6"/>
  <c r="O9" i="7"/>
  <c r="P96" i="1"/>
  <c r="M140" i="1"/>
  <c r="N140" i="1"/>
  <c r="M37" i="4"/>
  <c r="P12" i="11"/>
  <c r="M10" i="11"/>
  <c r="P10" i="11" s="1"/>
  <c r="M66" i="1"/>
  <c r="O22" i="16"/>
  <c r="L12" i="16"/>
  <c r="L20" i="16"/>
  <c r="M8" i="14"/>
  <c r="P9" i="14"/>
  <c r="L10" i="21"/>
  <c r="O10" i="21" s="1"/>
  <c r="O66" i="18"/>
  <c r="N37" i="10"/>
  <c r="O96" i="11"/>
  <c r="L94" i="11"/>
  <c r="O94" i="11" s="1"/>
  <c r="O252" i="16"/>
  <c r="L250" i="16"/>
  <c r="O250" i="16" s="1"/>
  <c r="N8" i="19"/>
  <c r="M329" i="1"/>
  <c r="O292" i="12"/>
  <c r="L290" i="12"/>
  <c r="O290" i="12" s="1"/>
  <c r="P9" i="5"/>
  <c r="P20" i="7"/>
  <c r="M18" i="7"/>
  <c r="P18" i="7" s="1"/>
  <c r="O9" i="14"/>
  <c r="O11" i="18"/>
  <c r="L9" i="18"/>
  <c r="M8" i="9"/>
  <c r="P9" i="9"/>
  <c r="P20" i="16"/>
  <c r="M18" i="16"/>
  <c r="P18" i="16" s="1"/>
  <c r="P273" i="1"/>
  <c r="O41" i="9"/>
  <c r="O12" i="17"/>
  <c r="L10" i="17"/>
  <c r="N290" i="1"/>
  <c r="M18" i="6"/>
  <c r="P18" i="6" s="1"/>
  <c r="P20" i="4"/>
  <c r="O11" i="2"/>
  <c r="L9" i="2"/>
  <c r="O12" i="8"/>
  <c r="L10" i="8"/>
  <c r="P20" i="15"/>
  <c r="M18" i="15"/>
  <c r="P18" i="15" s="1"/>
  <c r="L28" i="2"/>
  <c r="O28" i="2" s="1"/>
  <c r="O29" i="2"/>
  <c r="O9" i="16"/>
  <c r="P9" i="11"/>
  <c r="P12" i="19"/>
  <c r="M10" i="19"/>
  <c r="P10" i="19" s="1"/>
  <c r="O41" i="4"/>
  <c r="P20" i="21"/>
  <c r="M18" i="21"/>
  <c r="P18" i="21" s="1"/>
  <c r="M118" i="1"/>
  <c r="P12" i="15"/>
  <c r="M10" i="15"/>
  <c r="P10" i="15" s="1"/>
  <c r="O273" i="16"/>
  <c r="L271" i="16"/>
  <c r="O271" i="16" s="1"/>
  <c r="O96" i="6"/>
  <c r="L94" i="6"/>
  <c r="O94" i="6" s="1"/>
  <c r="O329" i="13"/>
  <c r="O22" i="15"/>
  <c r="L12" i="15"/>
  <c r="L20" i="15"/>
  <c r="P20" i="18"/>
  <c r="M18" i="18"/>
  <c r="P18" i="18" s="1"/>
  <c r="O9" i="5"/>
  <c r="P12" i="7"/>
  <c r="M10" i="7"/>
  <c r="P10" i="14"/>
  <c r="L28" i="18"/>
  <c r="O28" i="18" s="1"/>
  <c r="O29" i="18"/>
  <c r="O57" i="1"/>
  <c r="L22" i="1"/>
  <c r="L55" i="1"/>
  <c r="P12" i="16"/>
  <c r="M10" i="16"/>
  <c r="P10" i="16" s="1"/>
  <c r="M290" i="1"/>
  <c r="P9" i="6"/>
  <c r="P9" i="17"/>
  <c r="P142" i="1"/>
  <c r="O331" i="20"/>
  <c r="L329" i="20"/>
  <c r="O329" i="20" s="1"/>
  <c r="O30" i="6"/>
  <c r="L28" i="6"/>
  <c r="O28" i="6" s="1"/>
  <c r="O41" i="19"/>
  <c r="L20" i="4"/>
  <c r="O22" i="4"/>
  <c r="L12" i="4"/>
  <c r="P20" i="19"/>
  <c r="P12" i="21"/>
  <c r="M10" i="21"/>
  <c r="P10" i="21" s="1"/>
  <c r="P9" i="21"/>
  <c r="O68" i="4"/>
  <c r="L66" i="4"/>
  <c r="O66" i="4" s="1"/>
  <c r="P12" i="18"/>
  <c r="M10" i="18"/>
  <c r="M18" i="1"/>
  <c r="P18" i="1" s="1"/>
  <c r="P12" i="14"/>
  <c r="L20" i="7"/>
  <c r="O22" i="7"/>
  <c r="L12" i="7"/>
  <c r="N37" i="13"/>
  <c r="L292" i="1"/>
  <c r="O292" i="1" s="1"/>
  <c r="O312" i="12"/>
  <c r="L310" i="12"/>
  <c r="O310" i="12" s="1"/>
  <c r="L28" i="15"/>
  <c r="O28" i="15" s="1"/>
  <c r="L18" i="19"/>
  <c r="O18" i="19" s="1"/>
  <c r="O20" i="19"/>
  <c r="L18" i="14" l="1"/>
  <c r="O18" i="14" s="1"/>
  <c r="L37" i="14"/>
  <c r="O37" i="14" s="1"/>
  <c r="O12" i="13"/>
  <c r="O20" i="18"/>
  <c r="L10" i="12"/>
  <c r="O10" i="12" s="1"/>
  <c r="P37" i="16"/>
  <c r="P10" i="1"/>
  <c r="P37" i="5"/>
  <c r="O12" i="18"/>
  <c r="O12" i="5"/>
  <c r="L10" i="14"/>
  <c r="O10" i="14" s="1"/>
  <c r="O12" i="19"/>
  <c r="L37" i="5"/>
  <c r="O37" i="5" s="1"/>
  <c r="P12" i="1"/>
  <c r="P20" i="1"/>
  <c r="P37" i="19"/>
  <c r="P37" i="4"/>
  <c r="L18" i="8"/>
  <c r="O18" i="8" s="1"/>
  <c r="O20" i="21"/>
  <c r="P118" i="1"/>
  <c r="L37" i="3"/>
  <c r="O37" i="3" s="1"/>
  <c r="L18" i="10"/>
  <c r="O18" i="10" s="1"/>
  <c r="M8" i="21"/>
  <c r="P8" i="21" s="1"/>
  <c r="P37" i="2"/>
  <c r="O20" i="13"/>
  <c r="L140" i="1"/>
  <c r="O140" i="1" s="1"/>
  <c r="P8" i="14"/>
  <c r="L37" i="17"/>
  <c r="O37" i="17" s="1"/>
  <c r="P37" i="8"/>
  <c r="O37" i="8"/>
  <c r="M8" i="20"/>
  <c r="P8" i="20" s="1"/>
  <c r="P329" i="1"/>
  <c r="P8" i="4"/>
  <c r="L10" i="6"/>
  <c r="O10" i="6" s="1"/>
  <c r="L37" i="18"/>
  <c r="O37" i="18" s="1"/>
  <c r="P271" i="1"/>
  <c r="P37" i="17"/>
  <c r="L18" i="12"/>
  <c r="O18" i="12" s="1"/>
  <c r="P220" i="1"/>
  <c r="P37" i="10"/>
  <c r="M8" i="5"/>
  <c r="P8" i="5" s="1"/>
  <c r="L37" i="10"/>
  <c r="O37" i="10" s="1"/>
  <c r="M8" i="17"/>
  <c r="P8" i="17" s="1"/>
  <c r="L37" i="21"/>
  <c r="O37" i="21" s="1"/>
  <c r="O20" i="5"/>
  <c r="L37" i="15"/>
  <c r="O37" i="15" s="1"/>
  <c r="L18" i="17"/>
  <c r="O18" i="17" s="1"/>
  <c r="L37" i="9"/>
  <c r="O37" i="9" s="1"/>
  <c r="N37" i="1"/>
  <c r="P290" i="1"/>
  <c r="P37" i="9"/>
  <c r="M8" i="13"/>
  <c r="P8" i="13" s="1"/>
  <c r="L118" i="1"/>
  <c r="O118" i="1" s="1"/>
  <c r="O11" i="1"/>
  <c r="L9" i="1"/>
  <c r="O9" i="1" s="1"/>
  <c r="P10" i="9"/>
  <c r="L28" i="1"/>
  <c r="O28" i="1" s="1"/>
  <c r="O29" i="1"/>
  <c r="L37" i="19"/>
  <c r="O37" i="19" s="1"/>
  <c r="L8" i="5"/>
  <c r="O8" i="5" s="1"/>
  <c r="P140" i="1"/>
  <c r="M8" i="6"/>
  <c r="P8" i="6" s="1"/>
  <c r="L8" i="10"/>
  <c r="O8" i="10" s="1"/>
  <c r="L37" i="13"/>
  <c r="O37" i="13" s="1"/>
  <c r="M8" i="11"/>
  <c r="P8" i="11" s="1"/>
  <c r="P8" i="9"/>
  <c r="L41" i="1"/>
  <c r="O41" i="1" s="1"/>
  <c r="O43" i="1"/>
  <c r="P37" i="3"/>
  <c r="L37" i="4"/>
  <c r="O37" i="4" s="1"/>
  <c r="P10" i="10"/>
  <c r="M8" i="10"/>
  <c r="P8" i="10" s="1"/>
  <c r="M8" i="12"/>
  <c r="P8" i="12" s="1"/>
  <c r="O53" i="7"/>
  <c r="L37" i="7"/>
  <c r="O37" i="7" s="1"/>
  <c r="O20" i="7"/>
  <c r="L18" i="7"/>
  <c r="O18" i="7" s="1"/>
  <c r="L12" i="1"/>
  <c r="L20" i="1"/>
  <c r="O22" i="1"/>
  <c r="O12" i="15"/>
  <c r="L10" i="15"/>
  <c r="O10" i="17"/>
  <c r="L8" i="17"/>
  <c r="O8" i="17" s="1"/>
  <c r="O20" i="16"/>
  <c r="L18" i="16"/>
  <c r="O18" i="16" s="1"/>
  <c r="O10" i="8"/>
  <c r="L8" i="8"/>
  <c r="O8" i="8" s="1"/>
  <c r="O12" i="16"/>
  <c r="L10" i="16"/>
  <c r="L94" i="1"/>
  <c r="O94" i="1" s="1"/>
  <c r="O20" i="20"/>
  <c r="L18" i="20"/>
  <c r="O18" i="20" s="1"/>
  <c r="L220" i="1"/>
  <c r="O220" i="1" s="1"/>
  <c r="O20" i="11"/>
  <c r="L18" i="11"/>
  <c r="O18" i="11" s="1"/>
  <c r="L8" i="18"/>
  <c r="O8" i="18" s="1"/>
  <c r="O9" i="18"/>
  <c r="L10" i="7"/>
  <c r="O12" i="7"/>
  <c r="O12" i="2"/>
  <c r="L10" i="2"/>
  <c r="O10" i="2" s="1"/>
  <c r="L271" i="1"/>
  <c r="O271" i="1" s="1"/>
  <c r="L37" i="12"/>
  <c r="O37" i="12" s="1"/>
  <c r="P10" i="2"/>
  <c r="M8" i="2"/>
  <c r="P8" i="2" s="1"/>
  <c r="O12" i="20"/>
  <c r="L10" i="20"/>
  <c r="O12" i="11"/>
  <c r="L10" i="11"/>
  <c r="O20" i="15"/>
  <c r="L18" i="15"/>
  <c r="O18" i="15" s="1"/>
  <c r="P10" i="18"/>
  <c r="M8" i="18"/>
  <c r="P8" i="18" s="1"/>
  <c r="O20" i="4"/>
  <c r="L18" i="4"/>
  <c r="O18" i="4" s="1"/>
  <c r="O9" i="2"/>
  <c r="L8" i="21"/>
  <c r="O8" i="21" s="1"/>
  <c r="M8" i="16"/>
  <c r="P8" i="16" s="1"/>
  <c r="O12" i="4"/>
  <c r="L10" i="4"/>
  <c r="P66" i="1"/>
  <c r="M37" i="1"/>
  <c r="O20" i="2"/>
  <c r="L18" i="2"/>
  <c r="O18" i="2" s="1"/>
  <c r="M8" i="1"/>
  <c r="P8" i="1" s="1"/>
  <c r="O20" i="9"/>
  <c r="L18" i="9"/>
  <c r="O18" i="9" s="1"/>
  <c r="L37" i="6"/>
  <c r="O37" i="6" s="1"/>
  <c r="L8" i="3"/>
  <c r="O8" i="3" s="1"/>
  <c r="P10" i="7"/>
  <c r="M8" i="7"/>
  <c r="P8" i="7" s="1"/>
  <c r="L8" i="19"/>
  <c r="O8" i="19" s="1"/>
  <c r="O12" i="9"/>
  <c r="L10" i="9"/>
  <c r="L8" i="13"/>
  <c r="O8" i="13" s="1"/>
  <c r="M8" i="15"/>
  <c r="P8" i="15" s="1"/>
  <c r="L310" i="1"/>
  <c r="O310" i="1" s="1"/>
  <c r="P37" i="13"/>
  <c r="L329" i="1"/>
  <c r="O329" i="1" s="1"/>
  <c r="L37" i="16"/>
  <c r="O37" i="16" s="1"/>
  <c r="O55" i="1"/>
  <c r="L53" i="1"/>
  <c r="P10" i="3"/>
  <c r="M8" i="3"/>
  <c r="P8" i="3" s="1"/>
  <c r="O66" i="2"/>
  <c r="L66" i="1"/>
  <c r="O66" i="1" s="1"/>
  <c r="L37" i="2"/>
  <c r="O37" i="2" s="1"/>
  <c r="L290" i="1"/>
  <c r="O290" i="1" s="1"/>
  <c r="O250" i="2"/>
  <c r="L250" i="1"/>
  <c r="O250" i="1" s="1"/>
  <c r="M8" i="19"/>
  <c r="P8" i="19" s="1"/>
  <c r="L37" i="20"/>
  <c r="O37" i="20" s="1"/>
  <c r="L37" i="11"/>
  <c r="O37" i="11" s="1"/>
  <c r="L8" i="12" l="1"/>
  <c r="O8" i="12" s="1"/>
  <c r="L8" i="14"/>
  <c r="O8" i="14" s="1"/>
  <c r="L8" i="6"/>
  <c r="O8" i="6" s="1"/>
  <c r="P37" i="1"/>
  <c r="O20" i="1"/>
  <c r="L18" i="1"/>
  <c r="O18" i="1" s="1"/>
  <c r="O10" i="16"/>
  <c r="L8" i="16"/>
  <c r="O8" i="16" s="1"/>
  <c r="O12" i="1"/>
  <c r="L10" i="1"/>
  <c r="O10" i="9"/>
  <c r="L8" i="9"/>
  <c r="O8" i="9" s="1"/>
  <c r="O53" i="1"/>
  <c r="L37" i="1"/>
  <c r="O37" i="1" s="1"/>
  <c r="O10" i="4"/>
  <c r="L8" i="4"/>
  <c r="O8" i="4" s="1"/>
  <c r="O10" i="7"/>
  <c r="L8" i="7"/>
  <c r="O8" i="7" s="1"/>
  <c r="O10" i="11"/>
  <c r="L8" i="11"/>
  <c r="O8" i="11" s="1"/>
  <c r="O10" i="20"/>
  <c r="L8" i="20"/>
  <c r="O8" i="20" s="1"/>
  <c r="O10" i="15"/>
  <c r="L8" i="15"/>
  <c r="O8" i="15" s="1"/>
  <c r="L8" i="2"/>
  <c r="O8" i="2" s="1"/>
  <c r="O10" i="1" l="1"/>
  <c r="L8" i="1"/>
  <c r="O8" i="1" s="1"/>
</calcChain>
</file>

<file path=xl/sharedStrings.xml><?xml version="1.0" encoding="utf-8"?>
<sst xmlns="http://schemas.openxmlformats.org/spreadsheetml/2006/main" count="26250" uniqueCount="259">
  <si>
    <t>รายละเอียดแผนงาน/โครงการ ผลผลิต/กิจกรรม ปีงบประมาณ พ.ศ. 2565</t>
  </si>
  <si>
    <t>ภาคตะวันออกเฉียงเหนือ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</si>
  <si>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</si>
  <si>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</si>
  <si>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</si>
  <si>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</si>
  <si>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</si>
  <si>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</si>
  <si>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</si>
  <si>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</si>
  <si>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</si>
  <si>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</si>
  <si>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</si>
  <si>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</si>
  <si>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</si>
  <si>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</si>
  <si>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</si>
  <si>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</si>
  <si>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</si>
  <si>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</si>
  <si>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</si>
  <si>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</si>
  <si>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</si>
  <si>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</si>
  <si>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</si>
  <si>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</si>
  <si>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</si>
  <si>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</si>
  <si>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</si>
  <si>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</si>
  <si>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</si>
  <si>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</si>
  <si>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</si>
  <si>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</si>
  <si>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</si>
  <si>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</si>
  <si>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</si>
  <si>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</si>
  <si>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>งบประมาณ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</si>
  <si>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</si>
  <si>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</si>
  <si>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</si>
  <si>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</si>
  <si>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</si>
  <si>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</si>
  <si>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</si>
  <si>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</si>
  <si>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</si>
  <si>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</si>
  <si>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</si>
  <si>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</si>
  <si>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</si>
  <si>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</si>
  <si>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</si>
  <si>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</si>
  <si>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</si>
  <si>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</si>
  <si>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</si>
  <si>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</si>
  <si>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</si>
  <si>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</si>
  <si>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</si>
  <si>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</si>
  <si>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</si>
  <si>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</si>
  <si>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</si>
  <si>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</si>
  <si>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</si>
  <si>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</si>
  <si>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</si>
  <si>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</si>
  <si>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</si>
  <si>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</si>
  <si>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</si>
  <si>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</si>
  <si>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</si>
  <si>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</si>
  <si>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</si>
  <si>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</si>
  <si>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</si>
  <si>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</si>
  <si>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</si>
  <si>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</si>
  <si>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</si>
  <si>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</si>
  <si>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</si>
  <si>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</si>
  <si>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</si>
  <si>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</si>
  <si>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</si>
  <si>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</si>
  <si>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</si>
  <si>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</si>
  <si>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</si>
  <si>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</si>
  <si>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</si>
  <si>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</si>
  <si>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</si>
  <si>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</si>
  <si>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</si>
  <si>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</si>
  <si>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</si>
  <si>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</si>
  <si>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</si>
  <si>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</si>
  <si>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</si>
  <si>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</si>
  <si>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</si>
  <si>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</si>
  <si>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</si>
  <si>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</si>
  <si>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</si>
  <si>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</si>
  <si>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</si>
  <si>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</si>
  <si>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</si>
  <si>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</si>
  <si>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</si>
  <si>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</si>
  <si>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</si>
  <si>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</si>
  <si>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</si>
  <si>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</si>
  <si>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</si>
  <si>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</si>
  <si>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</si>
  <si>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</si>
  <si>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</si>
  <si>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</si>
  <si>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</si>
  <si>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</si>
  <si>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</si>
  <si>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</si>
  <si>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</si>
  <si>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</si>
  <si>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</si>
  <si>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</si>
  <si>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</si>
  <si>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ครั้งที่ 1 (อบรมรายละ 2 หลักสูตร)</t>
  </si>
  <si>
    <t>- ครั้งที่ 2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</si>
  <si>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</si>
  <si>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</si>
  <si>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</si>
  <si>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</si>
  <si>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</si>
  <si>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</si>
  <si>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</si>
  <si>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</si>
  <si>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</si>
  <si>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</si>
  <si>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</si>
  <si>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</si>
  <si>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</si>
  <si>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</si>
  <si>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</si>
  <si>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</si>
  <si>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</si>
  <si>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</si>
  <si>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</si>
  <si>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</si>
  <si>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</si>
  <si>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</si>
  <si>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</si>
  <si>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</si>
  <si>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</si>
  <si>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</si>
  <si>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</si>
  <si>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</si>
  <si>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</si>
  <si>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</si>
  <si>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</si>
  <si>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</si>
  <si>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</si>
  <si>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</si>
  <si>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</si>
  <si>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</si>
  <si>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</si>
  <si>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</si>
  <si>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</si>
  <si>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</si>
  <si>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</si>
  <si>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</si>
  <si>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</si>
  <si>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</si>
  <si>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</si>
  <si>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</si>
  <si>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</si>
  <si>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</si>
  <si>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</si>
  <si>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</si>
  <si>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</si>
  <si>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</si>
  <si>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</si>
  <si>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</si>
  <si>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</si>
  <si>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</si>
  <si>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</si>
  <si>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</si>
  <si>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</si>
  <si>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</si>
  <si>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</si>
  <si>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</si>
  <si>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</si>
  <si>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</si>
  <si>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</si>
  <si>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</si>
  <si>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</si>
  <si>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</si>
  <si>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</si>
  <si>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</si>
  <si>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</si>
  <si>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</si>
  <si>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</si>
  <si>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</si>
  <si>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</si>
  <si>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</si>
  <si>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</si>
  <si>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</si>
  <si>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</si>
  <si>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</si>
  <si>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</si>
  <si>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</si>
  <si>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</si>
  <si>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</si>
  <si>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</si>
  <si>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</si>
  <si>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</si>
  <si>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</si>
  <si>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</si>
  <si>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</si>
  <si>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</si>
  <si>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</si>
  <si>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</si>
  <si>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</si>
  <si>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</si>
  <si>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</si>
  <si>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</si>
  <si>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กาฬสินธุ์</t>
  </si>
  <si>
    <t>สำนักงานการปฏิรูปที่ดินจังหวัด ขอนแก่น</t>
  </si>
  <si>
    <t>สำนักงานการปฏิรูปที่ดินจังหวัด ชัยภูมิ</t>
  </si>
  <si>
    <t>สำนักงานการปฏิรูปที่ดินจังหวัด นครพนม</t>
  </si>
  <si>
    <t>สำนักงานการปฏิรูปที่ดินจังหวัด นครราชสีมา</t>
  </si>
  <si>
    <t>สำนักงานการปฏิรูปที่ดินจังหวัด บึงกาฬ</t>
  </si>
  <si>
    <t>สำนักงานการปฏิรูปที่ดินจังหวัด บุรีรัมย์</t>
  </si>
  <si>
    <t>สำนักงานการปฏิรูปที่ดินจังหวัด มหาสารคาม</t>
  </si>
  <si>
    <t>สำนักงานการปฏิรูปที่ดินจังหวัด มุกดาหาร</t>
  </si>
  <si>
    <t>สำนักงานการปฏิรูปที่ดินจังหวัด ยโสธร</t>
  </si>
  <si>
    <t>สำนักงานการปฏิรูปที่ดินจังหวัด ร้อยเอ็ด</t>
  </si>
  <si>
    <t>สำนักงานการปฏิรูปที่ดินจังหวัด เลย</t>
  </si>
  <si>
    <t>สำนักงานการปฏิรูปที่ดินจังหวัด ศรีสะเกษ</t>
  </si>
  <si>
    <t>สำนักงานการปฏิรูปที่ดินจังหวัด สกลนคร</t>
  </si>
  <si>
    <t>สำนักงานการปฏิรูปที่ดินจังหวัด สุรินทร์</t>
  </si>
  <si>
    <t>สำนักงานการปฏิรูปที่ดินจังหวัด หนองคาย</t>
  </si>
  <si>
    <t>สำนักงานการปฏิรูปที่ดินจังหวัด หนองบัวลำภู</t>
  </si>
  <si>
    <t>สำนักงานการปฏิรูปที่ดินจังหวัด อำนาจเจริญ</t>
  </si>
  <si>
    <t>สำนักงานการปฏิรูปที่ดินจังหวัด อุดรธานี</t>
  </si>
  <si>
    <t>สำนักงานการปฏิรูปที่ดินจังหวัด อุบลราชธานี</t>
  </si>
  <si>
    <r>
      <t>ขั้นตอนการดำเนินงาน (ระบุ 1 ในช่อง 1 2  หรือ 3 เพียงข้อเดียว เ</t>
    </r>
    <r>
      <rPr>
        <b/>
        <u/>
        <sz val="16"/>
        <color rgb="FFCC4125"/>
        <rFont val="TH SarabunPSK"/>
        <family val="2"/>
      </rPr>
      <t>ท่านั้น</t>
    </r>
    <r>
      <rPr>
        <b/>
        <u/>
        <sz val="16"/>
        <color theme="1"/>
        <rFont val="TH SarabunPSK"/>
        <family val="2"/>
      </rPr>
      <t>)</t>
    </r>
  </si>
  <si>
    <t>ข้อมูล ณ วันที่ 15 มกราคม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</si>
</sst>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11" x14ac:knownFonts="1">
    <font>
      <sz val="11"/>
      <color theme="1"/>
      <name val="Arial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0"/>
      <name val="TH SarabunPSK"/>
      <family val="2"/>
    </font>
    <font>
      <sz val="16"/>
      <name val="TH SarabunPSK"/>
      <family val="2"/>
    </font>
    <font>
      <b/>
      <sz val="16"/>
      <color rgb="FF000000"/>
      <name val="TH SarabunPSK"/>
      <family val="2"/>
    </font>
    <font>
      <b/>
      <u/>
      <sz val="16"/>
      <color theme="1"/>
      <name val="TH SarabunPSK"/>
      <family val="2"/>
    </font>
    <font>
      <sz val="16"/>
      <color rgb="FF000000"/>
      <name val="TH SarabunPSK"/>
      <family val="2"/>
    </font>
    <font>
      <sz val="16"/>
      <color rgb="FFFF0000"/>
      <name val="TH SarabunPSK"/>
      <family val="2"/>
    </font>
    <font>
      <b/>
      <u/>
      <sz val="16"/>
      <color rgb="FFCC4125"/>
      <name val="TH SarabunPSK"/>
      <family val="2"/>
    </font>
    <font>
      <sz val="16"/>
      <color theme="0"/>
      <name val="TH SarabunPSK"/>
      <family val="2"/>
    </font>
  </fonts>
  <fills count="3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5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22">
    <xf numFmtId="0" fontId="0" fillId="0" borderId="0" xfId="0" applyFont="1" applyAlignment="1"/>
    <xf numFmtId="0" fontId="1" fillId="0" borderId="0" xfId="0" applyFont="1" applyAlignment="1">
      <alignment horizontal="center" vertical="center"/>
    </xf>
    <xf numFmtId="0" fontId="2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/>
    <xf numFmtId="189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>
      <alignment horizontal="center"/>
    </xf>
    <xf numFmtId="188" fontId="5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7" fillId="11" borderId="12" xfId="0" applyFont="1" applyFill="1" applyBorder="1" applyAlignment="1">
      <alignment horizontal="left"/>
    </xf>
    <xf numFmtId="189" fontId="7" fillId="11" borderId="12" xfId="0" applyNumberFormat="1" applyFont="1" applyFill="1" applyBorder="1" applyAlignment="1">
      <alignment horizontal="left"/>
    </xf>
    <xf numFmtId="188" fontId="7" fillId="11" borderId="12" xfId="0" applyNumberFormat="1" applyFont="1" applyFill="1" applyBorder="1" applyAlignment="1">
      <alignment horizontal="left"/>
    </xf>
    <xf numFmtId="188" fontId="7" fillId="11" borderId="12" xfId="0" applyNumberFormat="1" applyFont="1" applyFill="1" applyBorder="1" applyAlignment="1"/>
    <xf numFmtId="0" fontId="5" fillId="12" borderId="13" xfId="0" applyFont="1" applyFill="1" applyBorder="1" applyAlignment="1"/>
    <xf numFmtId="0" fontId="5" fillId="12" borderId="15" xfId="0" applyFont="1" applyFill="1" applyBorder="1" applyAlignment="1">
      <alignment horizontal="center"/>
    </xf>
    <xf numFmtId="189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/>
    <xf numFmtId="0" fontId="5" fillId="13" borderId="17" xfId="0" applyFont="1" applyFill="1" applyBorder="1" applyAlignment="1"/>
    <xf numFmtId="0" fontId="5" fillId="13" borderId="18" xfId="0" applyFont="1" applyFill="1" applyBorder="1" applyAlignment="1">
      <alignment horizontal="left"/>
    </xf>
    <xf numFmtId="0" fontId="5" fillId="13" borderId="18" xfId="0" applyFont="1" applyFill="1" applyBorder="1" applyAlignment="1"/>
    <xf numFmtId="0" fontId="5" fillId="13" borderId="19" xfId="0" applyFont="1" applyFill="1" applyBorder="1" applyAlignment="1">
      <alignment horizontal="center"/>
    </xf>
    <xf numFmtId="189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188" fontId="8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188" fontId="2" fillId="15" borderId="23" xfId="0" applyNumberFormat="1" applyFont="1" applyFill="1" applyBorder="1" applyAlignment="1"/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6" fillId="2" borderId="30" xfId="0" quotePrefix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8" fillId="10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6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189" fontId="1" fillId="28" borderId="19" xfId="0" applyNumberFormat="1" applyFont="1" applyFill="1" applyBorder="1" applyAlignment="1">
      <alignment horizontal="center" vertical="center"/>
    </xf>
    <xf numFmtId="0" fontId="6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6" fillId="2" borderId="30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0" borderId="19" xfId="0" applyNumberFormat="1" applyFont="1" applyBorder="1" applyAlignment="1">
      <alignment horizontal="center" vertical="center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2" borderId="29" xfId="0" applyFont="1" applyFill="1" applyBorder="1" applyAlignment="1">
      <alignment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3" fillId="2" borderId="17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horizontal="left" vertical="center"/>
    </xf>
    <xf numFmtId="0" fontId="10" fillId="2" borderId="18" xfId="0" quotePrefix="1" applyFont="1" applyFill="1" applyBorder="1" applyAlignment="1">
      <alignment vertical="center"/>
    </xf>
    <xf numFmtId="0" fontId="10" fillId="2" borderId="18" xfId="0" applyFont="1" applyFill="1" applyBorder="1" applyAlignment="1">
      <alignment vertical="center"/>
    </xf>
    <xf numFmtId="0" fontId="10" fillId="2" borderId="20" xfId="0" applyFont="1" applyFill="1" applyBorder="1" applyAlignment="1">
      <alignment vertical="center"/>
    </xf>
    <xf numFmtId="0" fontId="10" fillId="2" borderId="19" xfId="0" applyFont="1" applyFill="1" applyBorder="1" applyAlignment="1">
      <alignment horizontal="center" vertical="center" wrapText="1"/>
    </xf>
    <xf numFmtId="189" fontId="10" fillId="2" borderId="19" xfId="0" applyNumberFormat="1" applyFont="1" applyFill="1" applyBorder="1" applyAlignment="1">
      <alignment horizontal="right" vertical="center" wrapText="1"/>
    </xf>
    <xf numFmtId="188" fontId="10" fillId="2" borderId="19" xfId="0" applyNumberFormat="1" applyFont="1" applyFill="1" applyBorder="1" applyAlignment="1">
      <alignment horizontal="right" vertical="center" wrapText="1"/>
    </xf>
    <xf numFmtId="188" fontId="10" fillId="2" borderId="19" xfId="0" applyNumberFormat="1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6" fillId="2" borderId="14" xfId="0" applyFont="1" applyFill="1" applyBorder="1" applyAlignment="1">
      <alignment horizontal="left"/>
    </xf>
    <xf numFmtId="0" fontId="4" fillId="0" borderId="14" xfId="0" applyFont="1" applyBorder="1"/>
    <xf numFmtId="0" fontId="6" fillId="15" borderId="18" xfId="0" applyFont="1" applyFill="1" applyBorder="1" applyAlignment="1">
      <alignment horizontal="left"/>
    </xf>
    <xf numFmtId="0" fontId="4" fillId="0" borderId="18" xfId="0" applyFont="1" applyBorder="1"/>
    <xf numFmtId="0" fontId="1" fillId="18" borderId="18" xfId="0" applyFont="1" applyFill="1" applyBorder="1" applyAlignment="1">
      <alignment horizontal="left"/>
    </xf>
    <xf numFmtId="0" fontId="6" fillId="19" borderId="18" xfId="0" applyFont="1" applyFill="1" applyBorder="1" applyAlignment="1">
      <alignment horizontal="left"/>
    </xf>
    <xf numFmtId="0" fontId="6" fillId="2" borderId="18" xfId="0" applyFont="1" applyFill="1" applyBorder="1" applyAlignment="1">
      <alignment horizontal="left"/>
    </xf>
    <xf numFmtId="0" fontId="5" fillId="11" borderId="5" xfId="0" applyFont="1" applyFill="1" applyBorder="1" applyAlignment="1">
      <alignment horizontal="left"/>
    </xf>
    <xf numFmtId="0" fontId="4" fillId="0" borderId="6" xfId="0" applyFont="1" applyBorder="1"/>
    <xf numFmtId="0" fontId="4" fillId="0" borderId="7" xfId="0" applyFont="1" applyBorder="1"/>
    <xf numFmtId="0" fontId="5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6" fillId="9" borderId="14" xfId="0" applyFont="1" applyFill="1" applyBorder="1" applyAlignment="1">
      <alignment horizontal="left"/>
    </xf>
    <xf numFmtId="0" fontId="5" fillId="8" borderId="5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/>
    <xf numFmtId="0" fontId="3" fillId="3" borderId="4" xfId="0" applyFont="1" applyFill="1" applyBorder="1" applyAlignment="1">
      <alignment horizontal="center" vertical="center"/>
    </xf>
    <xf numFmtId="0" fontId="4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zoomScale="70" zoomScaleNormal="70" workbookViewId="0">
      <pane ySplit="6" topLeftCell="A7" activePane="bottomLeft" state="frozen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9" width="14.5" style="2" customWidth="1"/>
    <col min="10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55000000000000004">
      <c r="A2" s="509" t="s">
        <v>1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55000000000000004">
      <c r="A3" s="509" t="s">
        <v>258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5500000000000000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143075118</v>
      </c>
      <c r="M8" s="25">
        <f t="shared" ca="1" si="0"/>
        <v>41511179</v>
      </c>
      <c r="N8" s="25">
        <f t="shared" ca="1" si="0"/>
        <v>34105545.489999995</v>
      </c>
      <c r="O8" s="24">
        <f t="shared" ref="O8:O16" ca="1" si="1">IF(L8&gt;0,N8*100/L8,0)</f>
        <v>23.837509950542202</v>
      </c>
      <c r="P8" s="24">
        <f t="shared" ref="P8:P16" ca="1" si="2">IF(M8&gt;0,N8*100/M8,0)</f>
        <v>82.159905624458403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143075118</v>
      </c>
      <c r="M10" s="32">
        <f t="shared" ca="1" si="4"/>
        <v>41511179</v>
      </c>
      <c r="N10" s="32">
        <f t="shared" ca="1" si="4"/>
        <v>34105545.489999995</v>
      </c>
      <c r="O10" s="31">
        <f t="shared" ca="1" si="1"/>
        <v>23.837509950542202</v>
      </c>
      <c r="P10" s="31">
        <f t="shared" ca="1" si="2"/>
        <v>82.159905624458403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131854218</v>
      </c>
      <c r="M12" s="40">
        <f t="shared" ca="1" si="6"/>
        <v>41511179</v>
      </c>
      <c r="N12" s="40">
        <f t="shared" ca="1" si="6"/>
        <v>26292899.489999998</v>
      </c>
      <c r="O12" s="40">
        <f t="shared" ca="1" si="1"/>
        <v>19.940886145940361</v>
      </c>
      <c r="P12" s="40">
        <f t="shared" ca="1" si="2"/>
        <v>63.339322378677799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44637500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87216718</v>
      </c>
      <c r="M14" s="40">
        <f t="shared" si="8"/>
        <v>0</v>
      </c>
      <c r="N14" s="40">
        <f t="shared" ca="1" si="8"/>
        <v>5079177.4899999993</v>
      </c>
      <c r="O14" s="43">
        <f t="shared" ca="1" si="1"/>
        <v>5.8236283208914141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11220900</v>
      </c>
      <c r="M16" s="40">
        <f t="shared" si="10"/>
        <v>0</v>
      </c>
      <c r="N16" s="40">
        <f t="shared" ca="1" si="10"/>
        <v>7812646</v>
      </c>
      <c r="O16" s="52">
        <f t="shared" ca="1" si="1"/>
        <v>69.625841064442241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87269935</v>
      </c>
      <c r="M18" s="25">
        <f t="shared" ca="1" si="11"/>
        <v>41511179</v>
      </c>
      <c r="N18" s="25">
        <f t="shared" ca="1" si="11"/>
        <v>29026368</v>
      </c>
      <c r="O18" s="24">
        <f t="shared" ref="O18:O26" ca="1" si="12">IF(L18&gt;0,N18*100/L18,0)</f>
        <v>33.26044416098167</v>
      </c>
      <c r="P18" s="24">
        <f t="shared" ref="P18:P26" ca="1" si="13">IF(M18&gt;0,N18*100/M18,0)</f>
        <v>69.924219690315226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87269935</v>
      </c>
      <c r="M20" s="32">
        <f t="shared" ca="1" si="15"/>
        <v>41511179</v>
      </c>
      <c r="N20" s="32">
        <f t="shared" ca="1" si="15"/>
        <v>29026368</v>
      </c>
      <c r="O20" s="31">
        <f t="shared" ca="1" si="12"/>
        <v>33.26044416098167</v>
      </c>
      <c r="P20" s="31">
        <f t="shared" ca="1" si="13"/>
        <v>69.924219690315226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si="12"/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7">L45+L57+L70+L98+L122+L144+L224+L254+L275+L294+L314+L333</f>
        <v>76049035</v>
      </c>
      <c r="M22" s="44">
        <f t="shared" ca="1" si="17"/>
        <v>41511179</v>
      </c>
      <c r="N22" s="43">
        <f t="shared" ca="1" si="17"/>
        <v>21213722</v>
      </c>
      <c r="O22" s="43">
        <f t="shared" ca="1" si="12"/>
        <v>27.894794457286672</v>
      </c>
      <c r="P22" s="43">
        <f t="shared" ca="1" si="13"/>
        <v>51.103636444534615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8">L46+L58+L71+L99+L123+L145+L225+L255+L276+L295+L315+L334</f>
        <v>44637500</v>
      </c>
      <c r="M23" s="44">
        <f t="shared" si="18"/>
        <v>0</v>
      </c>
      <c r="N23" s="43">
        <f t="shared" si="18"/>
        <v>0</v>
      </c>
      <c r="O23" s="43">
        <f t="shared" ca="1" si="12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19">L47+L59+L72+L100+L124+L146+L226+L256+L277+L296+L316+L335</f>
        <v>31411535</v>
      </c>
      <c r="M24" s="44">
        <f t="shared" si="19"/>
        <v>0</v>
      </c>
      <c r="N24" s="43">
        <f t="shared" si="19"/>
        <v>0</v>
      </c>
      <c r="O24" s="43">
        <f t="shared" ca="1" si="12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0">L48+L60+L73+L101+L125+L147+L227+L257+L278+L297+L317+L336</f>
        <v>0</v>
      </c>
      <c r="M25" s="44">
        <f t="shared" si="20"/>
        <v>0</v>
      </c>
      <c r="N25" s="44">
        <f t="shared" si="20"/>
        <v>0</v>
      </c>
      <c r="O25" s="44">
        <f t="shared" si="12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1">L49+L61+L74+L102+L126+L148+L228+L258+L279+L298+L318+L337</f>
        <v>11220900</v>
      </c>
      <c r="M26" s="52">
        <f t="shared" si="21"/>
        <v>0</v>
      </c>
      <c r="N26" s="52">
        <f t="shared" ca="1" si="21"/>
        <v>7812646</v>
      </c>
      <c r="O26" s="52">
        <f t="shared" ca="1" si="12"/>
        <v>69.625841064442241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2">L29+L30</f>
        <v>55805183</v>
      </c>
      <c r="M28" s="25">
        <f t="shared" si="22"/>
        <v>0</v>
      </c>
      <c r="N28" s="25">
        <f t="shared" ca="1" si="22"/>
        <v>5079177.4899999993</v>
      </c>
      <c r="O28" s="24">
        <f t="shared" ref="O28:O30" ca="1" si="23">IF(L28&gt;0,N28*100/L28,0)</f>
        <v>9.1016232130266452</v>
      </c>
      <c r="P28" s="24">
        <f t="shared" ref="P28:P37" si="24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5">L31+L35</f>
        <v>0</v>
      </c>
      <c r="M29" s="32">
        <f t="shared" si="25"/>
        <v>0</v>
      </c>
      <c r="N29" s="32">
        <f t="shared" ca="1" si="25"/>
        <v>0</v>
      </c>
      <c r="O29" s="31">
        <f t="shared" ca="1" si="23"/>
        <v>0</v>
      </c>
      <c r="P29" s="31">
        <f t="shared" si="24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6">L32+L36</f>
        <v>55805183</v>
      </c>
      <c r="M30" s="32">
        <f t="shared" si="26"/>
        <v>0</v>
      </c>
      <c r="N30" s="32">
        <f t="shared" ca="1" si="26"/>
        <v>5079177.4899999993</v>
      </c>
      <c r="O30" s="31">
        <f t="shared" ca="1" si="23"/>
        <v>9.1016232130266452</v>
      </c>
      <c r="P30" s="31">
        <f t="shared" si="24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7">L351+L382+L403+L436+L456+L534+L552+L565+L581+L598</f>
        <v>0</v>
      </c>
      <c r="M31" s="43">
        <f t="shared" si="27"/>
        <v>0</v>
      </c>
      <c r="N31" s="43">
        <f t="shared" ca="1" si="27"/>
        <v>0</v>
      </c>
      <c r="O31" s="43">
        <f t="shared" ref="O31:O37" ca="1" si="28">IF(L31&gt;0,N31*100/L31,0)</f>
        <v>0</v>
      </c>
      <c r="P31" s="43">
        <f t="shared" si="24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29">L352+L383+L404+L437+L457+L535+L553+L566+L582+L599</f>
        <v>55805183</v>
      </c>
      <c r="M32" s="43">
        <f t="shared" si="29"/>
        <v>0</v>
      </c>
      <c r="N32" s="43">
        <f t="shared" ca="1" si="29"/>
        <v>5079177.4899999993</v>
      </c>
      <c r="O32" s="43">
        <f t="shared" ca="1" si="28"/>
        <v>9.1016232130266452</v>
      </c>
      <c r="P32" s="43">
        <f t="shared" si="24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0">L353+L384+L405+L438+L458+L536+L554+L567+L583+L600</f>
        <v>0</v>
      </c>
      <c r="M33" s="43">
        <f t="shared" si="30"/>
        <v>0</v>
      </c>
      <c r="N33" s="43">
        <f t="shared" ca="1" si="30"/>
        <v>0</v>
      </c>
      <c r="O33" s="43">
        <f t="shared" ca="1" si="28"/>
        <v>0</v>
      </c>
      <c r="P33" s="43">
        <f t="shared" si="24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1">L354+L385+L406+L439+L459+L537+L555+L568+L584+L601</f>
        <v>55805183</v>
      </c>
      <c r="M34" s="43">
        <f t="shared" si="31"/>
        <v>0</v>
      </c>
      <c r="N34" s="43">
        <f t="shared" ca="1" si="31"/>
        <v>5079177.4899999993</v>
      </c>
      <c r="O34" s="43">
        <f t="shared" ca="1" si="28"/>
        <v>9.1016232130266452</v>
      </c>
      <c r="P34" s="43">
        <f t="shared" si="24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8"/>
        <v>0</v>
      </c>
      <c r="P35" s="44">
        <f t="shared" si="24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8"/>
        <v>0</v>
      </c>
      <c r="P36" s="52">
        <f t="shared" si="24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87269935</v>
      </c>
      <c r="M37" s="55">
        <f t="shared" ca="1" si="32"/>
        <v>41511179</v>
      </c>
      <c r="N37" s="55">
        <f t="shared" ca="1" si="32"/>
        <v>29026368</v>
      </c>
      <c r="O37" s="56">
        <f t="shared" ca="1" si="28"/>
        <v>33.26044416098167</v>
      </c>
      <c r="P37" s="56">
        <f t="shared" ca="1" si="24"/>
        <v>69.924219690315226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3">L42+L43</f>
        <v>24939700</v>
      </c>
      <c r="M41" s="79">
        <f t="shared" ca="1" si="33"/>
        <v>8205020</v>
      </c>
      <c r="N41" s="79">
        <f t="shared" ca="1" si="33"/>
        <v>10486593</v>
      </c>
      <c r="O41" s="78">
        <f t="shared" ref="O41:O43" ca="1" si="34">IF(L41&gt;0,N41*100/L41,0)</f>
        <v>42.047791272549389</v>
      </c>
      <c r="P41" s="78">
        <f t="shared" ref="P41:P43" ca="1" si="35">IF(M41&gt;0,N41*100/M41,0)</f>
        <v>127.80703764280891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24939700</v>
      </c>
      <c r="M43" s="79">
        <f t="shared" ca="1" si="37"/>
        <v>8205020</v>
      </c>
      <c r="N43" s="79">
        <f t="shared" ca="1" si="37"/>
        <v>10486593</v>
      </c>
      <c r="O43" s="78">
        <f t="shared" ca="1" si="34"/>
        <v>42.047791272549389</v>
      </c>
      <c r="P43" s="78">
        <f t="shared" ca="1" si="35"/>
        <v>127.80703764280891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f>กาฬสินธุ์!L44+ขอนแก่น!L44+ชัยภูมิ!L44+นครพนม!L44+นครราชสีมา!L44+บึงกาฬ!L44+บุรีรัมย์!L44+มหาสารคาม!L44+มุกดาหาร!L44+ยโสธร!L44+ร้อยเอ็ด!L44+เลย!L44+ศรีสะเกษ!L44+สกลนคร!L44+สุรินทร์!L44+หนองคาย!L44+หนองบัวลำภู!L44+อำนาจเจริญ!L44+อุดรธานี!L44+อุบลราชธานี!L44</f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กาฬสินธุ์!L45+ขอนแก่น!L45+ชัยภูมิ!L45+นครพนม!L45+นครราชสีมา!L45+บึงกาฬ!L45+บุรีรัมย์!L45+มหาสารคาม!L45+มุกดาหาร!L45+ยโสธร!L45+ร้อยเอ็ด!L45+เลย!L45+ศรีสะเกษ!L45+สกลนคร!L45+สุรินทร์!L45+หนองคาย!L45+หนองบัวลำภู!L45+อำนาจเจริญ!L45+อุดรธานี!L45+อุบลราชธานี!L45</f>
        <v>16320100</v>
      </c>
      <c r="M45" s="91">
        <f ca="1">กาฬสินธุ์!M45+ขอนแก่น!M45+ชัยภูมิ!M45+นครพนม!M45+นครราชสีมา!M45+บึงกาฬ!M45+บุรีรัมย์!M45+มหาสารคาม!M45+มุกดาหาร!M45+ยโสธร!M45+ร้อยเอ็ด!M45+เลย!M45+ศรีสะเกษ!M45+สกลนคร!M45+สุรินทร์!M45+หนองคาย!M45+หนองบัวลำภู!M45+อำนาจเจริญ!M45+อุดรธานี!M45+อุบลราชธานี!M45</f>
        <v>8205020</v>
      </c>
      <c r="N45" s="91">
        <f ca="1">กาฬสินธุ์!N45+ขอนแก่น!N45+ชัยภูมิ!N45+นครพนม!N45+นครราชสีมา!N45+บึงกาฬ!N45+บุรีรัมย์!N45+มหาสารคาม!N45+มุกดาหาร!N45+ยโสธร!N45+ร้อยเอ็ด!N45+เลย!N45+ศรีสะเกษ!N45+สกลนคร!N45+สุรินทร์!N45+หนองคาย!N45+หนองบัวลำภู!N45+อำนาจเจริญ!N45+อุดรธานี!N45+อุบลราชธานี!N45</f>
        <v>5245237</v>
      </c>
      <c r="O45" s="92">
        <f ca="1">IF(L45&gt;0,N45*100/L45,0)</f>
        <v>32.139735663384414</v>
      </c>
      <c r="P45" s="92">
        <f ca="1">IF(M45&gt;0,N45*100/M45,0)</f>
        <v>63.927168977040886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กาฬสินธุ์!L46+ขอนแก่น!L46+ชัยภูมิ!L46+นครพนม!L46+นครราชสีมา!L46+บึงกาฬ!L46+บุรีรัมย์!L46+มหาสารคาม!L46+มุกดาหาร!L46+ยโสธร!L46+ร้อยเอ็ด!L46+เลย!L46+ศรีสะเกษ!L46+สกลนคร!L46+สุรินทร์!L46+หนองคาย!L46+หนองบัวลำภู!L46+อำนาจเจริญ!L46+อุดรธานี!L46+อุบลราชธานี!L46</f>
        <v>16320100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กาฬสินธุ์!L47+ขอนแก่น!L47+ชัยภูมิ!L47+นครพนม!L47+นครราชสีมา!L47+บึงกาฬ!L47+บุรีรัมย์!L47+มหาสารคาม!L47+มุกดาหาร!L47+ยโสธร!L47+ร้อยเอ็ด!L47+เลย!L47+ศรีสะเกษ!L47+สกลนคร!L47+สุรินทร์!L47+หนองคาย!L47+หนองบัวลำภู!L47+อำนาจเจริญ!L47+อุดรธานี!L47+อุบลราชธานี!L47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f>กาฬสินธุ์!L48+ขอนแก่น!L48+ชัยภูมิ!L48+นครพนม!L48+นครราชสีมา!L48+บึงกาฬ!L48+บุรีรัมย์!L48+มหาสารคาม!L48+มุกดาหาร!L48+ยโสธร!L48+ร้อยเอ็ด!L48+เลย!L48+ศรีสะเกษ!L48+สกลนคร!L48+สุรินทร์!L48+หนองคาย!L48+หนองบัวลำภู!L48+อำนาจเจริญ!L48+อุดรธานี!L48+อุบลราชธานี!L48</f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กาฬสินธุ์!L49+ขอนแก่น!L49+ชัยภูมิ!L49+นครพนม!L49+นครราชสีมา!L49+บึงกาฬ!L49+บุรีรัมย์!L49+มหาสารคาม!L49+มุกดาหาร!L49+ยโสธร!L49+ร้อยเอ็ด!L49+เลย!L49+ศรีสะเกษ!L49+สกลนคร!L49+สุรินทร์!L49+หนองคาย!L49+หนองบัวลำภู!L49+อำนาจเจริญ!L49+อุดรธานี!L49+อุบลราชธานี!L49</f>
        <v>8619600</v>
      </c>
      <c r="M49" s="101"/>
      <c r="N49" s="91">
        <f ca="1">กาฬสินธุ์!N49+ขอนแก่น!N49+ชัยภูมิ!N49+นครพนม!N49+นครราชสีมา!N49+บึงกาฬ!N49+บุรีรัมย์!N49+มหาสารคาม!N49+มุกดาหาร!N49+ยโสธร!N49+ร้อยเอ็ด!N49+เลย!N49+ศรีสะเกษ!N49+สกลนคร!N49+สุรินทร์!N49+หนองคาย!N49+หนองบัวลำภู!N49+อำนาจเจริญ!N49+อุดรธานี!N49+อุบลราชธานี!N49</f>
        <v>5241356</v>
      </c>
      <c r="O49" s="101">
        <f ca="1">IF(L49&gt;0,N49*100/L49,0)</f>
        <v>60.807415657339085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8">L54+L55</f>
        <v>12748800</v>
      </c>
      <c r="M53" s="125">
        <f t="shared" ca="1" si="38"/>
        <v>6604659</v>
      </c>
      <c r="N53" s="125">
        <f t="shared" ca="1" si="38"/>
        <v>3908269</v>
      </c>
      <c r="O53" s="124">
        <f t="shared" ref="O53:O55" ca="1" si="39">IF(L53&gt;0,N53*100/L53,0)</f>
        <v>30.655975464357429</v>
      </c>
      <c r="P53" s="124">
        <f t="shared" ref="P53:P55" ca="1" si="40">IF(M53&gt;0,N53*100/M53,0)</f>
        <v>59.174425204995444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1">L56+L60</f>
        <v>0</v>
      </c>
      <c r="M54" s="125">
        <f t="shared" si="41"/>
        <v>0</v>
      </c>
      <c r="N54" s="125">
        <f t="shared" si="41"/>
        <v>0</v>
      </c>
      <c r="O54" s="124">
        <f t="shared" si="39"/>
        <v>0</v>
      </c>
      <c r="P54" s="124">
        <f t="shared" si="40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2">L57+L61</f>
        <v>12748800</v>
      </c>
      <c r="M55" s="125">
        <f t="shared" ca="1" si="42"/>
        <v>6604659</v>
      </c>
      <c r="N55" s="125">
        <f t="shared" ca="1" si="42"/>
        <v>3908269</v>
      </c>
      <c r="O55" s="124">
        <f t="shared" ca="1" si="39"/>
        <v>30.655975464357429</v>
      </c>
      <c r="P55" s="124">
        <f t="shared" ca="1" si="40"/>
        <v>59.174425204995444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f>กาฬสินธุ์!L56+ขอนแก่น!L56+ชัยภูมิ!L56+นครพนม!L56+นครราชสีมา!L56+บึงกาฬ!L56+บุรีรัมย์!L56+มหาสารคาม!L56+มุกดาหาร!L56+ยโสธร!L56+ร้อยเอ็ด!L56+เลย!L56+ศรีสะเกษ!L56+สกลนคร!L56+สุรินทร์!L56+หนองคาย!L56+หนองบัวลำภู!L56+อำนาจเจริญ!L56+อุดรธานี!L56+อุบลราชธานี!L56</f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กาฬสินธุ์!L57+ขอนแก่น!L57+ชัยภูมิ!L57+นครพนม!L57+นครราชสีมา!L57+บึงกาฬ!L57+บุรีรัมย์!L57+มหาสารคาม!L57+มุกดาหาร!L57+ยโสธร!L57+ร้อยเอ็ด!L57+เลย!L57+ศรีสะเกษ!L57+สกลนคร!L57+สุรินทร์!L57+หนองคาย!L57+หนองบัวลำภู!L57+อำนาจเจริญ!L57+อุดรธานี!L57+อุบลราชธานี!L57</f>
        <v>12748800</v>
      </c>
      <c r="M57" s="91">
        <f ca="1">กาฬสินธุ์!M57+ขอนแก่น!M57+ชัยภูมิ!M57+นครพนม!M57+นครราชสีมา!M57+บึงกาฬ!M57+บุรีรัมย์!M57+มหาสารคาม!M57+มุกดาหาร!M57+ยโสธร!M57+ร้อยเอ็ด!M57+เลย!M57+ศรีสะเกษ!M57+สกลนคร!M57+สุรินทร์!M57+หนองคาย!M57+หนองบัวลำภู!M57+อำนาจเจริญ!M57+อุดรธานี!M57+อุบลราชธานี!M57</f>
        <v>6604659</v>
      </c>
      <c r="N57" s="91">
        <f ca="1">กาฬสินธุ์!N57+ขอนแก่น!N57+ชัยภูมิ!N57+นครพนม!N57+นครราชสีมา!N57+บึงกาฬ!N57+บุรีรัมย์!N57+มหาสารคาม!N57+มุกดาหาร!N57+ยโสธร!N57+ร้อยเอ็ด!N57+เลย!N57+ศรีสะเกษ!N57+สกลนคร!N57+สุรินทร์!N57+หนองคาย!N57+หนองบัวลำภู!N57+อำนาจเจริญ!N57+อุดรธานี!N57+อุบลราชธานี!N57</f>
        <v>3908269</v>
      </c>
      <c r="O57" s="92">
        <f ca="1">IF(L57&gt;0,N57*100/L57,0)</f>
        <v>30.655975464357429</v>
      </c>
      <c r="P57" s="92">
        <f ca="1">IF(M57&gt;0,N57*100/M57,0)</f>
        <v>59.174425204995444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กาฬสินธุ์!L58+ขอนแก่น!L58+ชัยภูมิ!L58+นครพนม!L58+นครราชสีมา!L58+บึงกาฬ!L58+บุรีรัมย์!L58+มหาสารคาม!L58+มุกดาหาร!L58+ยโสธร!L58+ร้อยเอ็ด!L58+เลย!L58+ศรีสะเกษ!L58+สกลนคร!L58+สุรินทร์!L58+หนองคาย!L58+หนองบัวลำภู!L58+อำนาจเจริญ!L58+อุดรธานี!L58+อุบลราชธานี!L58</f>
        <v>12748800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กาฬสินธุ์!L59+ขอนแก่น!L59+ชัยภูมิ!L59+นครพนม!L59+นครราชสีมา!L59+บึงกาฬ!L59+บุรีรัมย์!L59+มหาสารคาม!L59+มุกดาหาร!L59+ยโสธร!L59+ร้อยเอ็ด!L59+เลย!L59+ศรีสะเกษ!L59+สกลนคร!L59+สุรินทร์!L59+หนองคาย!L59+หนองบัวลำภู!L59+อำนาจเจริญ!L59+อุดรธานี!L59+อุบลราชธานี!L59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f>กาฬสินธุ์!L60+ขอนแก่น!L60+ชัยภูมิ!L60+นครพนม!L60+นครราชสีมา!L60+บึงกาฬ!L60+บุรีรัมย์!L60+มหาสารคาม!L60+มุกดาหาร!L60+ยโสธร!L60+ร้อยเอ็ด!L60+เลย!L60+ศรีสะเกษ!L60+สกลนคร!L60+สุรินทร์!L60+หนองคาย!L60+หนองบัวลำภู!L60+อำนาจเจริญ!L60+อุดรธานี!L60+อุบลราชธานี!L60</f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กาฬสินธุ์!L61+ขอนแก่น!L61+ชัยภูมิ!L61+นครพนม!L61+นครราชสีมา!L61+บึงกาฬ!L61+บุรีรัมย์!L61+มหาสารคาม!L61+มุกดาหาร!L61+ยโสธร!L61+ร้อยเอ็ด!L61+เลย!L61+ศรีสะเกษ!L61+สกลนคร!L61+สุรินทร์!L61+หนองคาย!L61+หนองบัวลำภู!L61+อำนาจเจริญ!L61+อุดรธานี!L61+อุบลราชธานี!L61</f>
        <v>0</v>
      </c>
      <c r="M61" s="101"/>
      <c r="N61" s="91">
        <f ca="1">กาฬสินธุ์!N61+ขอนแก่น!N61+ชัยภูมิ!N61+นครพนม!N61+นครราชสีมา!N61+บึงกาฬ!N61+บุรีรัมย์!N61+มหาสารคาม!N61+มุกดาหาร!N61+ยโสธร!N61+ร้อยเอ็ด!N61+เลย!N61+ศรีสะเกษ!N61+สกลนคร!N61+สุรินทร์!N61+หนองคาย!N61+หนองบัวลำภู!N61+อำนาจเจริญ!N61+อุดรธานี!N61+อุบลราชธานี!N61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กาฬสินธุ์!I64+ขอนแก่น!I64+ชัยภูมิ!I64+นครพนม!I64+นครราชสีมา!I64+บึงกาฬ!I64+บุรีรัมย์!I64+มหาสารคาม!I64+มุกดาหาร!I64+ยโสธร!I64+ร้อยเอ็ด!I64+เลย!I64+ศรีสะเกษ!I64+สกลนคร!I64+สุรินทร์!I64+หนองคาย!I64+หนองบัวลำภู!I64+อำนาจเจริญ!I64+อุดรธานี!I64+อุบลราชธานี!I64</f>
        <v>15</v>
      </c>
      <c r="J64" s="146">
        <f ca="1">กาฬสินธุ์!J64+ขอนแก่น!J64+ชัยภูมิ!J64+นครพนม!J64+นครราชสีมา!J64+บึงกาฬ!J64+บุรีรัมย์!J64+มหาสารคาม!J64+มุกดาหาร!J64+ยโสธร!J64+ร้อยเอ็ด!J64+เลย!J64+ศรีสะเกษ!J64+สกลนคร!J64+สุรินทร์!J64+หนองคาย!J64+หนองบัวลำภู!J64+อำนาจเจริญ!J64+อุดรธานี!J64+อุบลราชธานี!J64</f>
        <v>8</v>
      </c>
      <c r="K64" s="147">
        <f t="shared" ref="K64:K65" ca="1" si="43">IF(I64&gt;0,J64*100/I64,0)</f>
        <v>53.333333333333336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กาฬสินธุ์!I65+ขอนแก่น!I65+ชัยภูมิ!I65+นครพนม!I65+นครราชสีมา!I65+บึงกาฬ!I65+บุรีรัมย์!I65+มหาสารคาม!I65+มุกดาหาร!I65+ยโสธร!I65+ร้อยเอ็ด!I65+เลย!I65+ศรีสะเกษ!I65+สกลนคร!I65+สุรินทร์!I65+หนองคาย!I65+หนองบัวลำภู!I65+อำนาจเจริญ!I65+อุดรธานี!I65+อุบลราชธานี!I65</f>
        <v>693</v>
      </c>
      <c r="J65" s="146">
        <f ca="1">กาฬสินธุ์!J65+ขอนแก่น!J65+ชัยภูมิ!J65+นครพนม!J65+นครราชสีมา!J65+บึงกาฬ!J65+บุรีรัมย์!J65+มหาสารคาม!J65+มุกดาหาร!J65+ยโสธร!J65+ร้อยเอ็ด!J65+เลย!J65+ศรีสะเกษ!J65+สกลนคร!J65+สุรินทร์!J65+หนองคาย!J65+หนองบัวลำภู!J65+อำนาจเจริญ!J65+อุดรธานี!J65+อุบลราชธานี!J65</f>
        <v>413</v>
      </c>
      <c r="K65" s="147">
        <f t="shared" ca="1" si="43"/>
        <v>59.595959595959599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ca="1">กาฬสินธุ์!L66+ขอนแก่น!L66+ชัยภูมิ!L66+นครพนม!L66+นครราชสีมา!L66+บึงกาฬ!L66+บุรีรัมย์!L66+มหาสารคาม!L66+มุกดาหาร!L66+ยโสธร!L66+ร้อยเอ็ด!L66+เลย!L66+ศรีสะเกษ!L66+สกลนคร!L66+สุรินทร์!L66+หนองคาย!L66+หนองบัวลำภู!L66+อำนาจเจริญ!L66+อุดรธานี!L66+อุบลราชธานี!L66</f>
        <v>10880900</v>
      </c>
      <c r="M66" s="155">
        <f ca="1">กาฬสินธุ์!M66+ขอนแก่น!M66+ชัยภูมิ!M66+นครพนม!M66+นครราชสีมา!M66+บึงกาฬ!M66+บุรีรัมย์!M66+มหาสารคาม!M66+มุกดาหาร!M66+ยโสธร!M66+ร้อยเอ็ด!M66+เลย!M66+ศรีสะเกษ!M66+สกลนคร!M66+สุรินทร์!M66+หนองคาย!M66+หนองบัวลำภู!M66+อำนาจเจริญ!M66+อุดรธานี!M66+อุบลราชธานี!M66</f>
        <v>5895820</v>
      </c>
      <c r="N66" s="155">
        <f ca="1">กาฬสินธุ์!N66+ขอนแก่น!N66+ชัยภูมิ!N66+นครพนม!N66+นครราชสีมา!N66+บึงกาฬ!N66+บุรีรัมย์!N66+มหาสารคาม!N66+มุกดาหาร!N66+ยโสธร!N66+ร้อยเอ็ด!N66+เลย!N66+ศรีสะเกษ!N66+สกลนคร!N66+สุรินทร์!N66+หนองคาย!N66+หนองบัวลำภู!N66+อำนาจเจริญ!N66+อุดรธานี!N66+อุบลราชธานี!N66</f>
        <v>2510843</v>
      </c>
      <c r="O66" s="154">
        <f t="shared" ref="O66:O68" ca="1" si="44">IF(L66&gt;0,N66*100/L66,0)</f>
        <v>23.075692268102824</v>
      </c>
      <c r="P66" s="154">
        <f t="shared" ref="P66:P68" ca="1" si="45">IF(M66&gt;0,N66*100/M66,0)</f>
        <v>42.586832705204706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>กาฬสินธุ์!L67+ขอนแก่น!L67+ชัยภูมิ!L67+นครพนม!L67+นครราชสีมา!L67+บึงกาฬ!L67+บุรีรัมย์!L67+มหาสารคาม!L67+มุกดาหาร!L67+ยโสธร!L67+ร้อยเอ็ด!L67+เลย!L67+ศรีสะเกษ!L67+สกลนคร!L67+สุรินทร์!L67+หนองคาย!L67+หนองบัวลำภู!L67+อำนาจเจริญ!L67+อุดรธานี!L67+อุบลราชธานี!L67</f>
        <v>0</v>
      </c>
      <c r="M67" s="160">
        <f>กาฬสินธุ์!M67+ขอนแก่น!M67+ชัยภูมิ!M67+นครพนม!M67+นครราชสีมา!M67+บึงกาฬ!M67+บุรีรัมย์!M67+มหาสารคาม!M67+มุกดาหาร!M67+ยโสธร!M67+ร้อยเอ็ด!M67+เลย!M67+ศรีสะเกษ!M67+สกลนคร!M67+สุรินทร์!M67+หนองคาย!M67+หนองบัวลำภู!M67+อำนาจเจริญ!M67+อุดรธานี!M67+อุบลราชธานี!M67</f>
        <v>0</v>
      </c>
      <c r="N67" s="160">
        <f>กาฬสินธุ์!N67+ขอนแก่น!N67+ชัยภูมิ!N67+นครพนม!N67+นครราชสีมา!N67+บึงกาฬ!N67+บุรีรัมย์!N67+มหาสารคาม!N67+มุกดาหาร!N67+ยโสธร!N67+ร้อยเอ็ด!N67+เลย!N67+ศรีสะเกษ!N67+สกลนคร!N67+สุรินทร์!N67+หนองคาย!N67+หนองบัวลำภู!N67+อำนาจเจริญ!N67+อุดรธานี!N67+อุบลราชธานี!N67</f>
        <v>0</v>
      </c>
      <c r="O67" s="159">
        <f t="shared" si="44"/>
        <v>0</v>
      </c>
      <c r="P67" s="159">
        <f t="shared" si="45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ca="1">กาฬสินธุ์!L68+ขอนแก่น!L68+ชัยภูมิ!L68+นครพนม!L68+นครราชสีมา!L68+บึงกาฬ!L68+บุรีรัมย์!L68+มหาสารคาม!L68+มุกดาหาร!L68+ยโสธร!L68+ร้อยเอ็ด!L68+เลย!L68+ศรีสะเกษ!L68+สกลนคร!L68+สุรินทร์!L68+หนองคาย!L68+หนองบัวลำภู!L68+อำนาจเจริญ!L68+อุดรธานี!L68+อุบลราชธานี!L68</f>
        <v>10880900</v>
      </c>
      <c r="M68" s="160">
        <f ca="1">กาฬสินธุ์!M68+ขอนแก่น!M68+ชัยภูมิ!M68+นครพนม!M68+นครราชสีมา!M68+บึงกาฬ!M68+บุรีรัมย์!M68+มหาสารคาม!M68+มุกดาหาร!M68+ยโสธร!M68+ร้อยเอ็ด!M68+เลย!M68+ศรีสะเกษ!M68+สกลนคร!M68+สุรินทร์!M68+หนองคาย!M68+หนองบัวลำภู!M68+อำนาจเจริญ!M68+อุดรธานี!M68+อุบลราชธานี!M68</f>
        <v>5895820</v>
      </c>
      <c r="N68" s="160">
        <f ca="1">กาฬสินธุ์!N68+ขอนแก่น!N68+ชัยภูมิ!N68+นครพนม!N68+นครราชสีมา!N68+บึงกาฬ!N68+บุรีรัมย์!N68+มหาสารคาม!N68+มุกดาหาร!N68+ยโสธร!N68+ร้อยเอ็ด!N68+เลย!N68+ศรีสะเกษ!N68+สกลนคร!N68+สุรินทร์!N68+หนองคาย!N68+หนองบัวลำภู!N68+อำนาจเจริญ!N68+อุดรธานี!N68+อุบลราชธานี!N68</f>
        <v>2510843</v>
      </c>
      <c r="O68" s="159">
        <f t="shared" ca="1" si="44"/>
        <v>23.075692268102824</v>
      </c>
      <c r="P68" s="159">
        <f t="shared" ca="1" si="45"/>
        <v>42.586832705204706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f>กาฬสินธุ์!L69+ขอนแก่น!L69+ชัยภูมิ!L69+นครพนม!L69+นครราชสีมา!L69+บึงกาฬ!L69+บุรีรัมย์!L69+มหาสารคาม!L69+มุกดาหาร!L69+ยโสธร!L69+ร้อยเอ็ด!L69+เลย!L69+ศรีสะเกษ!L69+สกลนคร!L69+สุรินทร์!L69+หนองคาย!L69+หนองบัวลำภู!L69+อำนาจเจริญ!L69+อุดรธานี!L69+อุบลราชธานี!L69</f>
        <v>0</v>
      </c>
      <c r="M69" s="169">
        <f>กาฬสินธุ์!M69+ขอนแก่น!M69+ชัยภูมิ!M69+นครพนม!M69+นครราชสีมา!M69+บึงกาฬ!M69+บุรีรัมย์!M69+มหาสารคาม!M69+มุกดาหาร!M69+ยโสธร!M69+ร้อยเอ็ด!M69+เลย!M69+ศรีสะเกษ!M69+สกลนคร!M69+สุรินทร์!M69+หนองคาย!M69+หนองบัวลำภู!M69+อำนาจเจริญ!M69+อุดรธานี!M69+อุบลราชธานี!M69</f>
        <v>0</v>
      </c>
      <c r="N69" s="169">
        <f>กาฬสินธุ์!N69+ขอนแก่น!N69+ชัยภูมิ!N69+นครพนม!N69+นครราชสีมา!N69+บึงกาฬ!N69+บุรีรัมย์!N69+มหาสารคาม!N69+มุกดาหาร!N69+ยโสธร!N69+ร้อยเอ็ด!N69+เลย!N69+ศรีสะเกษ!N69+สกลนคร!N69+สุรินทร์!N69+หนองคาย!N69+หนองบัวลำภู!N69+อำนาจเจริญ!N69+อุดรธานี!N69+อุบลราชธานี!N69</f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กาฬสินธุ์!L70+ขอนแก่น!L70+ชัยภูมิ!L70+นครพนม!L70+นครราชสีมา!L70+บึงกาฬ!L70+บุรีรัมย์!L70+มหาสารคาม!L70+มุกดาหาร!L70+ยโสธร!L70+ร้อยเอ็ด!L70+เลย!L70+ศรีสะเกษ!L70+สกลนคร!L70+สุรินทร์!L70+หนองคาย!L70+หนองบัวลำภู!L70+อำนาจเจริญ!L70+อุดรธานี!L70+อุบลราชธานี!L70</f>
        <v>10695900</v>
      </c>
      <c r="M70" s="172">
        <f ca="1">กาฬสินธุ์!M70+ขอนแก่น!M70+ชัยภูมิ!M70+นครพนม!M70+นครราชสีมา!M70+บึงกาฬ!M70+บุรีรัมย์!M70+มหาสารคาม!M70+มุกดาหาร!M70+ยโสธร!M70+ร้อยเอ็ด!M70+เลย!M70+ศรีสะเกษ!M70+สกลนคร!M70+สุรินทร์!M70+หนองคาย!M70+หนองบัวลำภู!M70+อำนาจเจริญ!M70+อุดรธานี!M70+อุบลราชธานี!M70</f>
        <v>5895820</v>
      </c>
      <c r="N70" s="172">
        <f ca="1">กาฬสินธุ์!N70+ขอนแก่น!N70+ชัยภูมิ!N70+นครพนม!N70+นครราชสีมา!N70+บึงกาฬ!N70+บุรีรัมย์!N70+มหาสารคาม!N70+มุกดาหาร!N70+ยโสธร!N70+ร้อยเอ็ด!N70+เลย!N70+ศรีสะเกษ!N70+สกลนคร!N70+สุรินทร์!N70+หนองคาย!N70+หนองบัวลำภู!N70+อำนาจเจริญ!N70+อุดรธานี!N70+อุบลราชธานี!N70</f>
        <v>2325843</v>
      </c>
      <c r="O70" s="171">
        <f ca="1">IF(L70&gt;0,N70*100/L70,0)</f>
        <v>21.745182733570807</v>
      </c>
      <c r="P70" s="171">
        <f ca="1">IF(M70&gt;0,N70*100/M70,0)</f>
        <v>39.449016421803925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กาฬสินธุ์!L71+ขอนแก่น!L71+ชัยภูมิ!L71+นครพนม!L71+นครราชสีมา!L71+บึงกาฬ!L71+บุรีรัมย์!L71+มหาสารคาม!L71+มุกดาหาร!L71+ยโสธร!L71+ร้อยเอ็ด!L71+เลย!L71+ศรีสะเกษ!L71+สกลนคร!L71+สุรินทร์!L71+หนองคาย!L71+หนองบัวลำภู!L71+อำนาจเจริญ!L71+อุดรธานี!L71+อุบลราชธานี!L71</f>
        <v>4014300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กาฬสินธุ์!L72+ขอนแก่น!L72+ชัยภูมิ!L72+นครพนม!L72+นครราชสีมา!L72+บึงกาฬ!L72+บุรีรัมย์!L72+มหาสารคาม!L72+มุกดาหาร!L72+ยโสธร!L72+ร้อยเอ็ด!L72+เลย!L72+ศรีสะเกษ!L72+สกลนคร!L72+สุรินทร์!L72+หนองคาย!L72+หนองบัวลำภู!L72+อำนาจเจริญ!L72+อุดรธานี!L72+อุบลราชธานี!L72</f>
        <v>6681600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f>กาฬสินธุ์!L73+ขอนแก่น!L73+ชัยภูมิ!L73+นครพนม!L73+นครราชสีมา!L73+บึงกาฬ!L73+บุรีรัมย์!L73+มหาสารคาม!L73+มุกดาหาร!L73+ยโสธร!L73+ร้อยเอ็ด!L73+เลย!L73+ศรีสะเกษ!L73+สกลนคร!L73+สุรินทร์!L73+หนองคาย!L73+หนองบัวลำภู!L73+อำนาจเจริญ!L73+อุดรธานี!L73+อุบลราชธานี!L73</f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กาฬสินธุ์!L74+ขอนแก่น!L74+ชัยภูมิ!L74+นครพนม!L74+นครราชสีมา!L74+บึงกาฬ!L74+บุรีรัมย์!L74+มหาสารคาม!L74+มุกดาหาร!L74+ยโสธร!L74+ร้อยเอ็ด!L74+เลย!L74+ศรีสะเกษ!L74+สกลนคร!L74+สุรินทร์!L74+หนองคาย!L74+หนองบัวลำภู!L74+อำนาจเจริญ!L74+อุดรธานี!L74+อุบลราชธานี!L74</f>
        <v>185000</v>
      </c>
      <c r="M74" s="101"/>
      <c r="N74" s="91">
        <f ca="1">กาฬสินธุ์!N74+ขอนแก่น!N74+ชัยภูมิ!N74+นครพนม!N74+นครราชสีมา!N74+บึงกาฬ!N74+บุรีรัมย์!N74+มหาสารคาม!N74+มุกดาหาร!N74+ยโสธร!N74+ร้อยเอ็ด!N74+เลย!N74+ศรีสะเกษ!N74+สกลนคร!N74+สุรินทร์!N74+หนองคาย!N74+หนองบัวลำภู!N74+อำนาจเจริญ!N74+อุดรธานี!N74+อุบลราชธานี!N74</f>
        <v>185000</v>
      </c>
      <c r="O74" s="101">
        <f ca="1">IF(L74&gt;0,N74*100/L74,0)</f>
        <v>100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กาฬสินธุ์!J76+ขอนแก่น!J76+ชัยภูมิ!J76+นครพนม!J76+นครราชสีมา!J76+บึงกาฬ!J76+บุรีรัมย์!J76+มหาสารคาม!J76+มุกดาหาร!J76+ยโสธร!J76+ร้อยเอ็ด!J76+เลย!J76+ศรีสะเกษ!J76+สกลนคร!J76+สุรินทร์!J76+หนองคาย!J76+หนองบัวลำภู!J76+อำนาจเจริญ!J76+อุดรธานี!J76+อุบลราชธานี!J76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กาฬสินธุ์!J77+ขอนแก่น!J77+ชัยภูมิ!J77+นครพนม!J77+นครราชสีมา!J77+บึงกาฬ!J77+บุรีรัมย์!J77+มหาสารคาม!J77+มุกดาหาร!J77+ยโสธร!J77+ร้อยเอ็ด!J77+เลย!J77+ศรีสะเกษ!J77+สกลนคร!J77+สุรินทร์!J77+หนองคาย!J77+หนองบัวลำภู!J77+อำนาจเจริญ!J77+อุดรธานี!J77+อุบลราชธานี!J77</f>
        <v>13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กาฬสินธุ์!J78+ขอนแก่น!J78+ชัยภูมิ!J78+นครพนม!J78+นครราชสีมา!J78+บึงกาฬ!J78+บุรีรัมย์!J78+มหาสารคาม!J78+มุกดาหาร!J78+ยโสธร!J78+ร้อยเอ็ด!J78+เลย!J78+ศรีสะเกษ!J78+สกลนคร!J78+สุรินทร์!J78+หนองคาย!J78+หนองบัวลำภู!J78+อำนาจเจริญ!J78+อุดรธานี!J78+อุบลราชธานี!J78</f>
        <v>11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กาฬสินธุ์!J79+ขอนแก่น!J79+ชัยภูมิ!J79+นครพนม!J79+นครราชสีมา!J79+บึงกาฬ!J79+บุรีรัมย์!J79+มหาสารคาม!J79+มุกดาหาร!J79+ยโสธร!J79+ร้อยเอ็ด!J79+เลย!J79+ศรีสะเกษ!J79+สกลนคร!J79+สุรินทร์!J79+หนองคาย!J79+หนองบัวลำภู!J79+อำนาจเจริญ!J79+อุดรธานี!J79+อุบลราชธานี!J79</f>
        <v>11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กาฬสินธุ์!I80+ขอนแก่น!I80+ชัยภูมิ!I80+นครพนม!I80+นครราชสีมา!I80+บึงกาฬ!I80+บุรีรัมย์!I80+มหาสารคาม!I80+มุกดาหาร!I80+ยโสธร!I80+ร้อยเอ็ด!I80+เลย!I80+ศรีสะเกษ!I80+สกลนคร!I80+สุรินทร์!I80+หนองคาย!I80+หนองบัวลำภู!I80+อำนาจเจริญ!I80+อุดรธานี!I80+อุบลราชธานี!I80</f>
        <v>15</v>
      </c>
      <c r="J80" s="203">
        <f ca="1">กาฬสินธุ์!J80+ขอนแก่น!J80+ชัยภูมิ!J80+นครพนม!J80+นครราชสีมา!J80+บึงกาฬ!J80+บุรีรัมย์!J80+มหาสารคาม!J80+มุกดาหาร!J80+ยโสธร!J80+ร้อยเอ็ด!J80+เลย!J80+ศรีสะเกษ!J80+สกลนคร!J80+สุรินทร์!J80+หนองคาย!J80+หนองบัวลำภู!J80+อำนาจเจริญ!J80+อุดรธานี!J80+อุบลราชธานี!J80</f>
        <v>8</v>
      </c>
      <c r="K80" s="204">
        <f t="shared" ref="K80:K88" ca="1" si="46">IF(I80&gt;0,J80*100/I80,0)</f>
        <v>53.333333333333336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กาฬสินธุ์!I81+ขอนแก่น!I81+ชัยภูมิ!I81+นครพนม!I81+นครราชสีมา!I81+บึงกาฬ!I81+บุรีรัมย์!I81+มหาสารคาม!I81+มุกดาหาร!I81+ยโสธร!I81+ร้อยเอ็ด!I81+เลย!I81+ศรีสะเกษ!I81+สกลนคร!I81+สุรินทร์!I81+หนองคาย!I81+หนองบัวลำภู!I81+อำนาจเจริญ!I81+อุดรธานี!I81+อุบลราชธานี!I81</f>
        <v>693</v>
      </c>
      <c r="J81" s="203">
        <f ca="1">กาฬสินธุ์!J81+ขอนแก่น!J81+ชัยภูมิ!J81+นครพนม!J81+นครราชสีมา!J81+บึงกาฬ!J81+บุรีรัมย์!J81+มหาสารคาม!J81+มุกดาหาร!J81+ยโสธร!J81+ร้อยเอ็ด!J81+เลย!J81+ศรีสะเกษ!J81+สกลนคร!J81+สุรินทร์!J81+หนองคาย!J81+หนองบัวลำภู!J81+อำนาจเจริญ!J81+อุดรธานี!J81+อุบลราชธานี!J81</f>
        <v>413</v>
      </c>
      <c r="K81" s="204">
        <f t="shared" ca="1" si="46"/>
        <v>59.595959595959599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กาฬสินธุ์!I82+ขอนแก่น!I82+ชัยภูมิ!I82+นครพนม!I82+นครราชสีมา!I82+บึงกาฬ!I82+บุรีรัมย์!I82+มหาสารคาม!I82+มุกดาหาร!I82+ยโสธร!I82+ร้อยเอ็ด!I82+เลย!I82+ศรีสะเกษ!I82+สกลนคร!I82+สุรินทร์!I82+หนองคาย!I82+หนองบัวลำภู!I82+อำนาจเจริญ!I82+อุดรธานี!I82+อุบลราชธานี!I82</f>
        <v>6</v>
      </c>
      <c r="J82" s="191">
        <f ca="1">กาฬสินธุ์!J82+ขอนแก่น!J82+ชัยภูมิ!J82+นครพนม!J82+นครราชสีมา!J82+บึงกาฬ!J82+บุรีรัมย์!J82+มหาสารคาม!J82+มุกดาหาร!J82+ยโสธร!J82+ร้อยเอ็ด!J82+เลย!J82+ศรีสะเกษ!J82+สกลนคร!J82+สุรินทร์!J82+หนองคาย!J82+หนองบัวลำภู!J82+อำนาจเจริญ!J82+อุดรธานี!J82+อุบลราชธานี!J82</f>
        <v>3</v>
      </c>
      <c r="K82" s="168">
        <f t="shared" ca="1" si="46"/>
        <v>50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กาฬสินธุ์!I83+ขอนแก่น!I83+ชัยภูมิ!I83+นครพนม!I83+นครราชสีมา!I83+บึงกาฬ!I83+บุรีรัมย์!I83+มหาสารคาม!I83+มุกดาหาร!I83+ยโสธร!I83+ร้อยเอ็ด!I83+เลย!I83+ศรีสะเกษ!I83+สกลนคร!I83+สุรินทร์!I83+หนองคาย!I83+หนองบัวลำภู!I83+อำนาจเจริญ!I83+อุดรธานี!I83+อุบลราชธานี!I83</f>
        <v>270</v>
      </c>
      <c r="J83" s="191">
        <f ca="1">กาฬสินธุ์!J83+ขอนแก่น!J83+ชัยภูมิ!J83+นครพนม!J83+นครราชสีมา!J83+บึงกาฬ!J83+บุรีรัมย์!J83+มหาสารคาม!J83+มุกดาหาร!J83+ยโสธร!J83+ร้อยเอ็ด!J83+เลย!J83+ศรีสะเกษ!J83+สกลนคร!J83+สุรินทร์!J83+หนองคาย!J83+หนองบัวลำภู!J83+อำนาจเจริญ!J83+อุดรธานี!J83+อุบลราชธานี!J83</f>
        <v>140</v>
      </c>
      <c r="K83" s="168">
        <f t="shared" ca="1" si="46"/>
        <v>51.851851851851855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กาฬสินธุ์!I84+ขอนแก่น!I84+ชัยภูมิ!I84+นครพนม!I84+นครราชสีมา!I84+บึงกาฬ!I84+บุรีรัมย์!I84+มหาสารคาม!I84+มุกดาหาร!I84+ยโสธร!I84+ร้อยเอ็ด!I84+เลย!I84+ศรีสะเกษ!I84+สกลนคร!I84+สุรินทร์!I84+หนองคาย!I84+หนองบัวลำภู!I84+อำนาจเจริญ!I84+อุดรธานี!I84+อุบลราชธานี!I84</f>
        <v>8</v>
      </c>
      <c r="J84" s="192">
        <f ca="1">กาฬสินธุ์!J84+ขอนแก่น!J84+ชัยภูมิ!J84+นครพนม!J84+นครราชสีมา!J84+บึงกาฬ!J84+บุรีรัมย์!J84+มหาสารคาม!J84+มุกดาหาร!J84+ยโสธร!J84+ร้อยเอ็ด!J84+เลย!J84+ศรีสะเกษ!J84+สกลนคร!J84+สุรินทร์!J84+หนองคาย!J84+หนองบัวลำภู!J84+อำนาจเจริญ!J84+อุดรธานี!J84+อุบลราชธานี!J84</f>
        <v>5</v>
      </c>
      <c r="K84" s="168">
        <f t="shared" ca="1" si="46"/>
        <v>62.5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กาฬสินธุ์!I85+ขอนแก่น!I85+ชัยภูมิ!I85+นครพนม!I85+นครราชสีมา!I85+บึงกาฬ!I85+บุรีรัมย์!I85+มหาสารคาม!I85+มุกดาหาร!I85+ยโสธร!I85+ร้อยเอ็ด!I85+เลย!I85+ศรีสะเกษ!I85+สกลนคร!I85+สุรินทร์!I85+หนองคาย!I85+หนองบัวลำภู!I85+อำนาจเจริญ!I85+อุดรธานี!I85+อุบลราชธานี!I85</f>
        <v>373</v>
      </c>
      <c r="J85" s="192">
        <f ca="1">กาฬสินธุ์!J85+ขอนแก่น!J85+ชัยภูมิ!J85+นครพนม!J85+นครราชสีมา!J85+บึงกาฬ!J85+บุรีรัมย์!J85+มหาสารคาม!J85+มุกดาหาร!J85+ยโสธร!J85+ร้อยเอ็ด!J85+เลย!J85+ศรีสะเกษ!J85+สกลนคร!J85+สุรินทร์!J85+หนองคาย!J85+หนองบัวลำภู!J85+อำนาจเจริญ!J85+อุดรธานี!J85+อุบลราชธานี!J85</f>
        <v>273</v>
      </c>
      <c r="K85" s="168">
        <f t="shared" ca="1" si="46"/>
        <v>73.190348525469176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กาฬสินธุ์!I86+ขอนแก่น!I86+ชัยภูมิ!I86+นครพนม!I86+นครราชสีมา!I86+บึงกาฬ!I86+บุรีรัมย์!I86+มหาสารคาม!I86+มุกดาหาร!I86+ยโสธร!I86+ร้อยเอ็ด!I86+เลย!I86+ศรีสะเกษ!I86+สกลนคร!I86+สุรินทร์!I86+หนองคาย!I86+หนองบัวลำภู!I86+อำนาจเจริญ!I86+อุดรธานี!I86+อุบลราชธานี!I86</f>
        <v>1</v>
      </c>
      <c r="J86" s="191">
        <f ca="1">กาฬสินธุ์!J86+ขอนแก่น!J86+ชัยภูมิ!J86+นครพนม!J86+นครราชสีมา!J86+บึงกาฬ!J86+บุรีรัมย์!J86+มหาสารคาม!J86+มุกดาหาร!J86+ยโสธร!J86+ร้อยเอ็ด!J86+เลย!J86+ศรีสะเกษ!J86+สกลนคร!J86+สุรินทร์!J86+หนองคาย!J86+หนองบัวลำภู!J86+อำนาจเจริญ!J86+อุดรธานี!J86+อุบลราชธานี!J86</f>
        <v>0</v>
      </c>
      <c r="K86" s="168">
        <f t="shared" ca="1" si="46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กาฬสินธุ์!I87+ขอนแก่น!I87+ชัยภูมิ!I87+นครพนม!I87+นครราชสีมา!I87+บึงกาฬ!I87+บุรีรัมย์!I87+มหาสารคาม!I87+มุกดาหาร!I87+ยโสธร!I87+ร้อยเอ็ด!I87+เลย!I87+ศรีสะเกษ!I87+สกลนคร!I87+สุรินทร์!I87+หนองคาย!I87+หนองบัวลำภู!I87+อำนาจเจริญ!I87+อุดรธานี!I87+อุบลราชธานี!I87</f>
        <v>50</v>
      </c>
      <c r="J87" s="191">
        <f ca="1">กาฬสินธุ์!J87+ขอนแก่น!J87+ชัยภูมิ!J87+นครพนม!J87+นครราชสีมา!J87+บึงกาฬ!J87+บุรีรัมย์!J87+มหาสารคาม!J87+มุกดาหาร!J87+ยโสธร!J87+ร้อยเอ็ด!J87+เลย!J87+ศรีสะเกษ!J87+สกลนคร!J87+สุรินทร์!J87+หนองคาย!J87+หนองบัวลำภู!J87+อำนาจเจริญ!J87+อุดรธานี!J87+อุบลราชธานี!J87</f>
        <v>0</v>
      </c>
      <c r="K87" s="168">
        <f t="shared" ca="1" si="46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กาฬสินธุ์!I88+ขอนแก่น!I88+ชัยภูมิ!I88+นครพนม!I88+นครราชสีมา!I88+บึงกาฬ!I88+บุรีรัมย์!I88+มหาสารคาม!I88+มุกดาหาร!I88+ยโสธร!I88+ร้อยเอ็ด!I88+เลย!I88+ศรีสะเกษ!I88+สกลนคร!I88+สุรินทร์!I88+หนองคาย!I88+หนองบัวลำภู!I88+อำนาจเจริญ!I88+อุดรธานี!I88+อุบลราชธานี!I88</f>
        <v>270</v>
      </c>
      <c r="J88" s="191">
        <f ca="1">กาฬสินธุ์!J88+ขอนแก่น!J88+ชัยภูมิ!J88+นครพนม!J88+นครราชสีมา!J88+บึงกาฬ!J88+บุรีรัมย์!J88+มหาสารคาม!J88+มุกดาหาร!J88+ยโสธร!J88+ร้อยเอ็ด!J88+เลย!J88+ศรีสะเกษ!J88+สกลนคร!J88+สุรินทร์!J88+หนองคาย!J88+หนองบัวลำภู!J88+อำนาจเจริญ!J88+อุดรธานี!J88+อุบลราชธานี!J88</f>
        <v>0</v>
      </c>
      <c r="K88" s="168">
        <f t="shared" ca="1" si="46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กาฬสินธุ์!J89+ขอนแก่น!J89+ชัยภูมิ!J89+นครพนม!J89+นครราชสีมา!J89+บึงกาฬ!J89+บุรีรัมย์!J89+มหาสารคาม!J89+มุกดาหาร!J89+ยโสธร!J89+ร้อยเอ็ด!J89+เลย!J89+ศรีสะเกษ!J89+สกลนคร!J89+สุรินทร์!J89+หนองคาย!J89+หนองบัวลำภู!J89+อำนาจเจริญ!J89+อุดรธานี!J89+อุบลราชธานี!J89</f>
        <v>1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กาฬสินธุ์!J90+ขอนแก่น!J90+ชัยภูมิ!J90+นครพนม!J90+นครราชสีมา!J90+บึงกาฬ!J90+บุรีรัมย์!J90+มหาสารคาม!J90+มุกดาหาร!J90+ยโสธร!J90+ร้อยเอ็ด!J90+เลย!J90+ศรีสะเกษ!J90+สกลนคร!J90+สุรินทร์!J90+หนองคาย!J90+หนองบัวลำภู!J90+อำนาจเจริญ!J90+อุดรธานี!J90+อุบลราชธานี!J90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กาฬสินธุ์!I92+ขอนแก่น!I92+ชัยภูมิ!I92+นครพนม!I92+นครราชสีมา!I92+บึงกาฬ!I92+บุรีรัมย์!I92+มหาสารคาม!I92+มุกดาหาร!I92+ยโสธร!I92+ร้อยเอ็ด!I92+เลย!I92+ศรีสะเกษ!I92+สกลนคร!I92+สุรินทร์!I92+หนองคาย!I92+หนองบัวลำภู!I92+อำนาจเจริญ!I92+อุดรธานี!I92+อุบลราชธานี!I92</f>
        <v>49</v>
      </c>
      <c r="J92" s="146">
        <f ca="1">กาฬสินธุ์!J92+ขอนแก่น!J92+ชัยภูมิ!J92+นครพนม!J92+นครราชสีมา!J92+บึงกาฬ!J92+บุรีรัมย์!J92+มหาสารคาม!J92+มุกดาหาร!J92+ยโสธร!J92+ร้อยเอ็ด!J92+เลย!J92+ศรีสะเกษ!J92+สกลนคร!J92+สุรินทร์!J92+หนองคาย!J92+หนองบัวลำภู!J92+อำนาจเจริญ!J92+อุดรธานี!J92+อุบลราชธานี!J92</f>
        <v>8</v>
      </c>
      <c r="K92" s="147">
        <f t="shared" ref="K92:K93" ca="1" si="47">IF(I92&gt;0,J92*100/I92,0)</f>
        <v>16.326530612244898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กาฬสินธุ์!I93+ขอนแก่น!I93+ชัยภูมิ!I93+นครพนม!I93+นครราชสีมา!I93+บึงกาฬ!I93+บุรีรัมย์!I93+มหาสารคาม!I93+มุกดาหาร!I93+ยโสธร!I93+ร้อยเอ็ด!I93+เลย!I93+ศรีสะเกษ!I93+สกลนคร!I93+สุรินทร์!I93+หนองคาย!I93+หนองบัวลำภู!I93+อำนาจเจริญ!I93+อุดรธานี!I93+อุบลราชธานี!I93</f>
        <v>13</v>
      </c>
      <c r="J93" s="146">
        <f ca="1">กาฬสินธุ์!J93+ขอนแก่น!J93+ชัยภูมิ!J93+นครพนม!J93+นครราชสีมา!J93+บึงกาฬ!J93+บุรีรัมย์!J93+มหาสารคาม!J93+มุกดาหาร!J93+ยโสธร!J93+ร้อยเอ็ด!J93+เลย!J93+ศรีสะเกษ!J93+สกลนคร!J93+สุรินทร์!J93+หนองคาย!J93+หนองบัวลำภู!J93+อำนาจเจริญ!J93+อุดรธานี!J93+อุบลราชธานี!J93</f>
        <v>4</v>
      </c>
      <c r="K93" s="147">
        <f t="shared" ca="1" si="47"/>
        <v>30.76923076923077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ca="1">กาฬสินธุ์!L94+ขอนแก่น!L94+ชัยภูมิ!L94+นครพนม!L94+นครราชสีมา!L94+บึงกาฬ!L94+บุรีรัมย์!L94+มหาสารคาม!L94+มุกดาหาร!L94+ยโสธร!L94+ร้อยเอ็ด!L94+เลย!L94+ศรีสะเกษ!L94+สกลนคร!L94+สุรินทร์!L94+หนองคาย!L94+หนองบัวลำภู!L94+อำนาจเจริญ!L94+อุดรธานี!L94+อุบลราชธานี!L94</f>
        <v>2567080</v>
      </c>
      <c r="M94" s="155">
        <f ca="1">กาฬสินธุ์!M94+ขอนแก่น!M94+ชัยภูมิ!M94+นครพนม!M94+นครราชสีมา!M94+บึงกาฬ!M94+บุรีรัมย์!M94+มหาสารคาม!M94+มุกดาหาร!M94+ยโสธร!M94+ร้อยเอ็ด!M94+เลย!M94+ศรีสะเกษ!M94+สกลนคร!M94+สุรินทร์!M94+หนองคาย!M94+หนองบัวลำภู!M94+อำนาจเจริญ!M94+อุดรธานี!M94+อุบลราชธานี!M94</f>
        <v>777130</v>
      </c>
      <c r="N94" s="155">
        <f ca="1">กาฬสินธุ์!N94+ขอนแก่น!N94+ชัยภูมิ!N94+นครพนม!N94+นครราชสีมา!N94+บึงกาฬ!N94+บุรีรัมย์!N94+มหาสารคาม!N94+มุกดาหาร!N94+ยโสธร!N94+ร้อยเอ็ด!N94+เลย!N94+ศรีสะเกษ!N94+สกลนคร!N94+สุรินทร์!N94+หนองคาย!N94+หนองบัวลำภู!N94+อำนาจเจริญ!N94+อุดรธานี!N94+อุบลราชธานี!N94</f>
        <v>1408319</v>
      </c>
      <c r="O94" s="154">
        <f t="shared" ref="O94:O96" ca="1" si="48">IF(L94&gt;0,N94*100/L94,0)</f>
        <v>54.860736712529409</v>
      </c>
      <c r="P94" s="154">
        <f t="shared" ref="P94:P96" ca="1" si="49">IF(M94&gt;0,N94*100/M94,0)</f>
        <v>181.22051651589825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>กาฬสินธุ์!L95+ขอนแก่น!L95+ชัยภูมิ!L95+นครพนม!L95+นครราชสีมา!L95+บึงกาฬ!L95+บุรีรัมย์!L95+มหาสารคาม!L95+มุกดาหาร!L95+ยโสธร!L95+ร้อยเอ็ด!L95+เลย!L95+ศรีสะเกษ!L95+สกลนคร!L95+สุรินทร์!L95+หนองคาย!L95+หนองบัวลำภู!L95+อำนาจเจริญ!L95+อุดรธานี!L95+อุบลราชธานี!L95</f>
        <v>0</v>
      </c>
      <c r="M95" s="160">
        <f>กาฬสินธุ์!M95+ขอนแก่น!M95+ชัยภูมิ!M95+นครพนม!M95+นครราชสีมา!M95+บึงกาฬ!M95+บุรีรัมย์!M95+มหาสารคาม!M95+มุกดาหาร!M95+ยโสธร!M95+ร้อยเอ็ด!M95+เลย!M95+ศรีสะเกษ!M95+สกลนคร!M95+สุรินทร์!M95+หนองคาย!M95+หนองบัวลำภู!M95+อำนาจเจริญ!M95+อุดรธานี!M95+อุบลราชธานี!M95</f>
        <v>0</v>
      </c>
      <c r="N95" s="160">
        <f>กาฬสินธุ์!N95+ขอนแก่น!N95+ชัยภูมิ!N95+นครพนม!N95+นครราชสีมา!N95+บึงกาฬ!N95+บุรีรัมย์!N95+มหาสารคาม!N95+มุกดาหาร!N95+ยโสธร!N95+ร้อยเอ็ด!N95+เลย!N95+ศรีสะเกษ!N95+สกลนคร!N95+สุรินทร์!N95+หนองคาย!N95+หนองบัวลำภู!N95+อำนาจเจริญ!N95+อุดรธานี!N95+อุบลราชธานี!N95</f>
        <v>0</v>
      </c>
      <c r="O95" s="159">
        <f t="shared" si="48"/>
        <v>0</v>
      </c>
      <c r="P95" s="159">
        <f t="shared" si="49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ca="1">กาฬสินธุ์!L96+ขอนแก่น!L96+ชัยภูมิ!L96+นครพนม!L96+นครราชสีมา!L96+บึงกาฬ!L96+บุรีรัมย์!L96+มหาสารคาม!L96+มุกดาหาร!L96+ยโสธร!L96+ร้อยเอ็ด!L96+เลย!L96+ศรีสะเกษ!L96+สกลนคร!L96+สุรินทร์!L96+หนองคาย!L96+หนองบัวลำภู!L96+อำนาจเจริญ!L96+อุดรธานี!L96+อุบลราชธานี!L96</f>
        <v>2567080</v>
      </c>
      <c r="M96" s="160">
        <f ca="1">กาฬสินธุ์!M96+ขอนแก่น!M96+ชัยภูมิ!M96+นครพนม!M96+นครราชสีมา!M96+บึงกาฬ!M96+บุรีรัมย์!M96+มหาสารคาม!M96+มุกดาหาร!M96+ยโสธร!M96+ร้อยเอ็ด!M96+เลย!M96+ศรีสะเกษ!M96+สกลนคร!M96+สุรินทร์!M96+หนองคาย!M96+หนองบัวลำภู!M96+อำนาจเจริญ!M96+อุดรธานี!M96+อุบลราชธานี!M96</f>
        <v>777130</v>
      </c>
      <c r="N96" s="160">
        <f ca="1">กาฬสินธุ์!N96+ขอนแก่น!N96+ชัยภูมิ!N96+นครพนม!N96+นครราชสีมา!N96+บึงกาฬ!N96+บุรีรัมย์!N96+มหาสารคาม!N96+มุกดาหาร!N96+ยโสธร!N96+ร้อยเอ็ด!N96+เลย!N96+ศรีสะเกษ!N96+สกลนคร!N96+สุรินทร์!N96+หนองคาย!N96+หนองบัวลำภู!N96+อำนาจเจริญ!N96+อุดรธานี!N96+อุบลราชธานี!N96</f>
        <v>1408319</v>
      </c>
      <c r="O96" s="159">
        <f t="shared" ca="1" si="48"/>
        <v>54.860736712529409</v>
      </c>
      <c r="P96" s="159">
        <f t="shared" ca="1" si="49"/>
        <v>181.22051651589825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f>กาฬสินธุ์!L97+ขอนแก่น!L97+ชัยภูมิ!L97+นครพนม!L97+นครราชสีมา!L97+บึงกาฬ!L97+บุรีรัมย์!L97+มหาสารคาม!L97+มุกดาหาร!L97+ยโสธร!L97+ร้อยเอ็ด!L97+เลย!L97+ศรีสะเกษ!L97+สกลนคร!L97+สุรินทร์!L97+หนองคาย!L97+หนองบัวลำภู!L97+อำนาจเจริญ!L97+อุดรธานี!L97+อุบลราชธานี!L97</f>
        <v>0</v>
      </c>
      <c r="M97" s="169">
        <f>กาฬสินธุ์!M97+ขอนแก่น!M97+ชัยภูมิ!M97+นครพนม!M97+นครราชสีมา!M97+บึงกาฬ!M97+บุรีรัมย์!M97+มหาสารคาม!M97+มุกดาหาร!M97+ยโสธร!M97+ร้อยเอ็ด!M97+เลย!M97+ศรีสะเกษ!M97+สกลนคร!M97+สุรินทร์!M97+หนองคาย!M97+หนองบัวลำภู!M97+อำนาจเจริญ!M97+อุดรธานี!M97+อุบลราชธานี!M97</f>
        <v>0</v>
      </c>
      <c r="N97" s="169">
        <f>กาฬสินธุ์!N97+ขอนแก่น!N97+ชัยภูมิ!N97+นครพนม!N97+นครราชสีมา!N97+บึงกาฬ!N97+บุรีรัมย์!N97+มหาสารคาม!N97+มุกดาหาร!N97+ยโสธร!N97+ร้อยเอ็ด!N97+เลย!N97+ศรีสะเกษ!N97+สกลนคร!N97+สุรินทร์!N97+หนองคาย!N97+หนองบัวลำภู!N97+อำนาจเจริญ!N97+อุดรธานี!N97+อุบลราชธานี!N97</f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กาฬสินธุ์!L98+ขอนแก่น!L98+ชัยภูมิ!L98+นครพนม!L98+นครราชสีมา!L98+บึงกาฬ!L98+บุรีรัมย์!L98+มหาสารคาม!L98+มุกดาหาร!L98+ยโสธร!L98+ร้อยเอ็ด!L98+เลย!L98+ศรีสะเกษ!L98+สกลนคร!L98+สุรินทร์!L98+หนองคาย!L98+หนองบัวลำภู!L98+อำนาจเจริญ!L98+อุดรธานี!L98+อุบลราชธานี!L98</f>
        <v>1365880</v>
      </c>
      <c r="M98" s="172">
        <f ca="1">กาฬสินธุ์!M98+ขอนแก่น!M98+ชัยภูมิ!M98+นครพนม!M98+นครราชสีมา!M98+บึงกาฬ!M98+บุรีรัมย์!M98+มหาสารคาม!M98+มุกดาหาร!M98+ยโสธร!M98+ร้อยเอ็ด!M98+เลย!M98+ศรีสะเกษ!M98+สกลนคร!M98+สุรินทร์!M98+หนองคาย!M98+หนองบัวลำภู!M98+อำนาจเจริญ!M98+อุดรธานี!M98+อุบลราชธานี!M98</f>
        <v>777130</v>
      </c>
      <c r="N98" s="172">
        <f ca="1">กาฬสินธุ์!N98+ขอนแก่น!N98+ชัยภูมิ!N98+นครพนม!N98+นครราชสีมา!N98+บึงกาฬ!N98+บุรีรัมย์!N98+มหาสารคาม!N98+มุกดาหาร!N98+ยโสธร!N98+ร้อยเอ็ด!N98+เลย!N98+ศรีสะเกษ!N98+สกลนคร!N98+สุรินทร์!N98+หนองคาย!N98+หนองบัวลำภู!N98+อำนาจเจริญ!N98+อุดรธานี!N98+อุบลราชธานี!N98</f>
        <v>208319</v>
      </c>
      <c r="O98" s="171">
        <f ca="1">IF(L98&gt;0,N98*100/L98,0)</f>
        <v>15.251632647084664</v>
      </c>
      <c r="P98" s="171">
        <f ca="1">IF(M98&gt;0,N98*100/M98,0)</f>
        <v>26.806197161350095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กาฬสินธุ์!L99+ขอนแก่น!L99+ชัยภูมิ!L99+นครพนม!L99+นครราชสีมา!L99+บึงกาฬ!L99+บุรีรัมย์!L99+มหาสารคาม!L99+มุกดาหาร!L99+ยโสธร!L99+ร้อยเอ็ด!L99+เลย!L99+ศรีสะเกษ!L99+สกลนคร!L99+สุรินทร์!L99+หนองคาย!L99+หนองบัวลำภู!L99+อำนาจเจริญ!L99+อุดรธานี!L99+อุบลราชธานี!L99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กาฬสินธุ์!L100+ขอนแก่น!L100+ชัยภูมิ!L100+นครพนม!L100+นครราชสีมา!L100+บึงกาฬ!L100+บุรีรัมย์!L100+มหาสารคาม!L100+มุกดาหาร!L100+ยโสธร!L100+ร้อยเอ็ด!L100+เลย!L100+ศรีสะเกษ!L100+สกลนคร!L100+สุรินทร์!L100+หนองคาย!L100+หนองบัวลำภู!L100+อำนาจเจริญ!L100+อุดรธานี!L100+อุบลราชธานี!L100</f>
        <v>1365880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f>กาฬสินธุ์!L101+ขอนแก่น!L101+ชัยภูมิ!L101+นครพนม!L101+นครราชสีมา!L101+บึงกาฬ!L101+บุรีรัมย์!L101+มหาสารคาม!L101+มุกดาหาร!L101+ยโสธร!L101+ร้อยเอ็ด!L101+เลย!L101+ศรีสะเกษ!L101+สกลนคร!L101+สุรินทร์!L101+หนองคาย!L101+หนองบัวลำภู!L101+อำนาจเจริญ!L101+อุดรธานี!L101+อุบลราชธานี!L101</f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กาฬสินธุ์!L102+ขอนแก่น!L102+ชัยภูมิ!L102+นครพนม!L102+นครราชสีมา!L102+บึงกาฬ!L102+บุรีรัมย์!L102+มหาสารคาม!L102+มุกดาหาร!L102+ยโสธร!L102+ร้อยเอ็ด!L102+เลย!L102+ศรีสะเกษ!L102+สกลนคร!L102+สุรินทร์!L102+หนองคาย!L102+หนองบัวลำภู!L102+อำนาจเจริญ!L102+อุดรธานี!L102+อุบลราชธานี!L102</f>
        <v>1201200</v>
      </c>
      <c r="M102" s="101"/>
      <c r="N102" s="91">
        <f ca="1">กาฬสินธุ์!N102+ขอนแก่น!N102+ชัยภูมิ!N102+นครพนม!N102+นครราชสีมา!N102+บึงกาฬ!N102+บุรีรัมย์!N102+มหาสารคาม!N102+มุกดาหาร!N102+ยโสธร!N102+ร้อยเอ็ด!N102+เลย!N102+ศรีสะเกษ!N102+สกลนคร!N102+สุรินทร์!N102+หนองคาย!N102+หนองบัวลำภู!N102+อำนาจเจริญ!N102+อุดรธานี!N102+อุบลราชธานี!N102</f>
        <v>1200000</v>
      </c>
      <c r="O102" s="101">
        <f ca="1">IF(L102&gt;0,N102*100/L102,0)</f>
        <v>99.900099900099903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กาฬสินธุ์!J104+ขอนแก่น!J104+ชัยภูมิ!J104+นครพนม!J104+นครราชสีมา!J104+บึงกาฬ!J104+บุรีรัมย์!J104+มหาสารคาม!J104+มุกดาหาร!J104+ยโสธร!J104+ร้อยเอ็ด!J104+เลย!J104+ศรีสะเกษ!J104+สกลนคร!J104+สุรินทร์!J104+หนองคาย!J104+หนองบัวลำภู!J104+อำนาจเจริญ!J104+อุดรธานี!J104+อุบลราชธานี!J104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กาฬสินธุ์!J105+ขอนแก่น!J105+ชัยภูมิ!J105+นครพนม!J105+นครราชสีมา!J105+บึงกาฬ!J105+บุรีรัมย์!J105+มหาสารคาม!J105+มุกดาหาร!J105+ยโสธร!J105+ร้อยเอ็ด!J105+เลย!J105+ศรีสะเกษ!J105+สกลนคร!J105+สุรินทร์!J105+หนองคาย!J105+หนองบัวลำภู!J105+อำนาจเจริญ!J105+อุดรธานี!J105+อุบลราชธานี!J105</f>
        <v>11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กาฬสินธุ์!J106+ขอนแก่น!J106+ชัยภูมิ!J106+นครพนม!J106+นครราชสีมา!J106+บึงกาฬ!J106+บุรีรัมย์!J106+มหาสารคาม!J106+มุกดาหาร!J106+ยโสธร!J106+ร้อยเอ็ด!J106+เลย!J106+ศรีสะเกษ!J106+สกลนคร!J106+สุรินทร์!J106+หนองคาย!J106+หนองบัวลำภู!J106+อำนาจเจริญ!J106+อุดรธานี!J106+อุบลราชธานี!J106</f>
        <v>8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กาฬสินธุ์!J107+ขอนแก่น!J107+ชัยภูมิ!J107+นครพนม!J107+นครราชสีมา!J107+บึงกาฬ!J107+บุรีรัมย์!J107+มหาสารคาม!J107+มุกดาหาร!J107+ยโสธร!J107+ร้อยเอ็ด!J107+เลย!J107+ศรีสะเกษ!J107+สกลนคร!J107+สุรินทร์!J107+หนองคาย!J107+หนองบัวลำภู!J107+อำนาจเจริญ!J107+อุดรธานี!J107+อุบลราชธานี!J107</f>
        <v>7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กาฬสินธุ์!I108+ขอนแก่น!I108+ชัยภูมิ!I108+นครพนม!I108+นครราชสีมา!I108+บึงกาฬ!I108+บุรีรัมย์!I108+มหาสารคาม!I108+มุกดาหาร!I108+ยโสธร!I108+ร้อยเอ็ด!I108+เลย!I108+ศรีสะเกษ!I108+สกลนคร!I108+สุรินทร์!I108+หนองคาย!I108+หนองบัวลำภู!I108+อำนาจเจริญ!I108+อุดรธานี!I108+อุบลราชธานี!I108</f>
        <v>11</v>
      </c>
      <c r="J108" s="191">
        <f ca="1">กาฬสินธุ์!J108+ขอนแก่น!J108+ชัยภูมิ!J108+นครพนม!J108+นครราชสีมา!J108+บึงกาฬ!J108+บุรีรัมย์!J108+มหาสารคาม!J108+มุกดาหาร!J108+ยโสธร!J108+ร้อยเอ็ด!J108+เลย!J108+ศรีสะเกษ!J108+สกลนคร!J108+สุรินทร์!J108+หนองคาย!J108+หนองบัวลำภู!J108+อำนาจเจริญ!J108+อุดรธานี!J108+อุบลราชธานี!J108</f>
        <v>4</v>
      </c>
      <c r="K108" s="222">
        <f t="shared" ref="K108:K111" ca="1" si="50">IF(I108&gt;0,J108*100/I108,0)</f>
        <v>36.363636363636367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กาฬสินธุ์!I109+ขอนแก่น!I109+ชัยภูมิ!I109+นครพนม!I109+นครราชสีมา!I109+บึงกาฬ!I109+บุรีรัมย์!I109+มหาสารคาม!I109+มุกดาหาร!I109+ยโสธร!I109+ร้อยเอ็ด!I109+เลย!I109+ศรีสะเกษ!I109+สกลนคร!I109+สุรินทร์!I109+หนองคาย!I109+หนองบัวลำภู!I109+อำนาจเจริญ!I109+อุดรธานี!I109+อุบลราชธานี!I109</f>
        <v>49</v>
      </c>
      <c r="J109" s="191">
        <f ca="1">กาฬสินธุ์!J109+ขอนแก่น!J109+ชัยภูมิ!J109+นครพนม!J109+นครราชสีมา!J109+บึงกาฬ!J109+บุรีรัมย์!J109+มหาสารคาม!J109+มุกดาหาร!J109+ยโสธร!J109+ร้อยเอ็ด!J109+เลย!J109+ศรีสะเกษ!J109+สกลนคร!J109+สุรินทร์!J109+หนองคาย!J109+หนองบัวลำภู!J109+อำนาจเจริญ!J109+อุดรธานี!J109+อุบลราชธานี!J109</f>
        <v>8</v>
      </c>
      <c r="K109" s="222">
        <f t="shared" ca="1" si="50"/>
        <v>16.326530612244898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กาฬสินธุ์!I110+ขอนแก่น!I110+ชัยภูมิ!I110+นครพนม!I110+นครราชสีมา!I110+บึงกาฬ!I110+บุรีรัมย์!I110+มหาสารคาม!I110+มุกดาหาร!I110+ยโสธร!I110+ร้อยเอ็ด!I110+เลย!I110+ศรีสะเกษ!I110+สกลนคร!I110+สุรินทร์!I110+หนองคาย!I110+หนองบัวลำภู!I110+อำนาจเจริญ!I110+อุดรธานี!I110+อุบลราชธานี!I110</f>
        <v>49</v>
      </c>
      <c r="J110" s="191">
        <f ca="1">กาฬสินธุ์!J110+ขอนแก่น!J110+ชัยภูมิ!J110+นครพนม!J110+นครราชสีมา!J110+บึงกาฬ!J110+บุรีรัมย์!J110+มหาสารคาม!J110+มุกดาหาร!J110+ยโสธร!J110+ร้อยเอ็ด!J110+เลย!J110+ศรีสะเกษ!J110+สกลนคร!J110+สุรินทร์!J110+หนองคาย!J110+หนองบัวลำภู!J110+อำนาจเจริญ!J110+อุดรธานี!J110+อุบลราชธานี!J110</f>
        <v>42</v>
      </c>
      <c r="K110" s="222">
        <f t="shared" ca="1" si="50"/>
        <v>85.714285714285708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กาฬสินธุ์!I111+ขอนแก่น!I111+ชัยภูมิ!I111+นครพนม!I111+นครราชสีมา!I111+บึงกาฬ!I111+บุรีรัมย์!I111+มหาสารคาม!I111+มุกดาหาร!I111+ยโสธร!I111+ร้อยเอ็ด!I111+เลย!I111+ศรีสะเกษ!I111+สกลนคร!I111+สุรินทร์!I111+หนองคาย!I111+หนองบัวลำภู!I111+อำนาจเจริญ!I111+อุดรธานี!I111+อุบลราชธานี!I111</f>
        <v>49</v>
      </c>
      <c r="J111" s="191">
        <f ca="1">กาฬสินธุ์!J111+ขอนแก่น!J111+ชัยภูมิ!J111+นครพนม!J111+นครราชสีมา!J111+บึงกาฬ!J111+บุรีรัมย์!J111+มหาสารคาม!J111+มุกดาหาร!J111+ยโสธร!J111+ร้อยเอ็ด!J111+เลย!J111+ศรีสะเกษ!J111+สกลนคร!J111+สุรินทร์!J111+หนองคาย!J111+หนองบัวลำภู!J111+อำนาจเจริญ!J111+อุดรธานี!J111+อุบลราชธานี!J111</f>
        <v>8</v>
      </c>
      <c r="K111" s="222">
        <f t="shared" ca="1" si="50"/>
        <v>16.326530612244898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กาฬสินธุ์!I112+ขอนแก่น!I112+ชัยภูมิ!I112+นครพนม!I112+นครราชสีมา!I112+บึงกาฬ!I112+บุรีรัมย์!I112+มหาสารคาม!I112+มุกดาหาร!I112+ยโสธร!I112+ร้อยเอ็ด!I112+เลย!I112+ศรีสะเกษ!I112+สกลนคร!I112+สุรินทร์!I112+หนองคาย!I112+หนองบัวลำภู!I112+อำนาจเจริญ!I112+อุดรธานี!I112+อุบลราชธานี!I112</f>
        <v>49</v>
      </c>
      <c r="J112" s="191">
        <f ca="1">กาฬสินธุ์!J112+ขอนแก่น!J112+ชัยภูมิ!J112+นครพนม!J112+นครราชสีมา!J112+บึงกาฬ!J112+บุรีรัมย์!J112+มหาสารคาม!J112+มุกดาหาร!J112+ยโสธร!J112+ร้อยเอ็ด!J112+เลย!J112+ศรีสะเกษ!J112+สกลนคร!J112+สุรินทร์!J112+หนองคาย!J112+หนองบัวลำภู!J112+อำนาจเจริญ!J112+อุดรธานี!J112+อุบลราชธานี!J112</f>
        <v>0</v>
      </c>
      <c r="K112" s="222">
        <f ca="1">IF(I112&gt;0,J112*100/I112,0)</f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กาฬสินธุ์!I113+ขอนแก่น!I113+ชัยภูมิ!I113+นครพนม!I113+นครราชสีมา!I113+บึงกาฬ!I113+บุรีรัมย์!I113+มหาสารคาม!I113+มุกดาหาร!I113+ยโสธร!I113+ร้อยเอ็ด!I113+เลย!I113+ศรีสะเกษ!I113+สกลนคร!I113+สุรินทร์!I113+หนองคาย!I113+หนองบัวลำภู!I113+อำนาจเจริญ!I113+อุดรธานี!I113+อุบลราชธานี!I113</f>
        <v>13</v>
      </c>
      <c r="J113" s="191">
        <f ca="1">กาฬสินธุ์!J113+ขอนแก่น!J113+ชัยภูมิ!J113+นครพนม!J113+นครราชสีมา!J113+บึงกาฬ!J113+บุรีรัมย์!J113+มหาสารคาม!J113+มุกดาหาร!J113+ยโสธร!J113+ร้อยเอ็ด!J113+เลย!J113+ศรีสะเกษ!J113+สกลนคร!J113+สุรินทร์!J113+หนองคาย!J113+หนองบัวลำภู!J113+อำนาจเจริญ!J113+อุดรธานี!J113+อุบลราชธานี!J113</f>
        <v>4</v>
      </c>
      <c r="K113" s="222">
        <f ca="1">IF(I113&gt;0,J113*100/I113,0)</f>
        <v>30.76923076923077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กาฬสินธุ์!J114+ขอนแก่น!J114+ชัยภูมิ!J114+นครพนม!J114+นครราชสีมา!J114+บึงกาฬ!J114+บุรีรัมย์!J114+มหาสารคาม!J114+มุกดาหาร!J114+ยโสธร!J114+ร้อยเอ็ด!J114+เลย!J114+ศรีสะเกษ!J114+สกลนคร!J114+สุรินทร์!J114+หนองคาย!J114+หนองบัวลำภู!J114+อำนาจเจริญ!J114+อุดรธานี!J114+อุบลราชธานี!J114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กาฬสินธุ์!J115+ขอนแก่น!J115+ชัยภูมิ!J115+นครพนม!J115+นครราชสีมา!J115+บึงกาฬ!J115+บุรีรัมย์!J115+มหาสารคาม!J115+มุกดาหาร!J115+ยโสธร!J115+ร้อยเอ็ด!J115+เลย!J115+ศรีสะเกษ!J115+สกลนคร!J115+สุรินทร์!J115+หนองคาย!J115+หนองบัวลำภู!J115+อำนาจเจริญ!J115+อุดรธานี!J115+อุบลราชธานี!J115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กาฬสินธุ์!I117+ขอนแก่น!I117+ชัยภูมิ!I117+นครพนม!I117+นครราชสีมา!I117+บึงกาฬ!I117+บุรีรัมย์!I117+มหาสารคาม!I117+มุกดาหาร!I117+ยโสธร!I117+ร้อยเอ็ด!I117+เลย!I117+ศรีสะเกษ!I117+สกลนคร!I117+สุรินทร์!I117+หนองคาย!I117+หนองบัวลำภู!I117+อำนาจเจริญ!I117+อุดรธานี!I117+อุบลราชธานี!I117</f>
        <v>120</v>
      </c>
      <c r="J117" s="146">
        <f ca="1">กาฬสินธุ์!J117+ขอนแก่น!J117+ชัยภูมิ!J117+นครพนม!J117+นครราชสีมา!J117+บึงกาฬ!J117+บุรีรัมย์!J117+มหาสารคาม!J117+มุกดาหาร!J117+ยโสธร!J117+ร้อยเอ็ด!J117+เลย!J117+ศรีสะเกษ!J117+สกลนคร!J117+สุรินทร์!J117+หนองคาย!J117+หนองบัวลำภู!J117+อำนาจเจริญ!J117+อุดรธานี!J117+อุบลราชธานี!J117</f>
        <v>80</v>
      </c>
      <c r="K117" s="147">
        <f ca="1">IF(I117&gt;0,J117*100/I117,0)</f>
        <v>66.666666666666671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ca="1">กาฬสินธุ์!L118+ขอนแก่น!L118+ชัยภูมิ!L118+นครพนม!L118+นครราชสีมา!L118+บึงกาฬ!L118+บุรีรัมย์!L118+มหาสารคาม!L118+มุกดาหาร!L118+ยโสธร!L118+ร้อยเอ็ด!L118+เลย!L118+ศรีสะเกษ!L118+สกลนคร!L118+สุรินทร์!L118+หนองคาย!L118+หนองบัวลำภู!L118+อำนาจเจริญ!L118+อุดรธานี!L118+อุบลราชธานี!L118</f>
        <v>494640</v>
      </c>
      <c r="M118" s="155">
        <f ca="1">กาฬสินธุ์!M118+ขอนแก่น!M118+ชัยภูมิ!M118+นครพนม!M118+นครราชสีมา!M118+บึงกาฬ!M118+บุรีรัมย์!M118+มหาสารคาม!M118+มุกดาหาร!M118+ยโสธร!M118+ร้อยเอ็ด!M118+เลย!M118+ศรีสะเกษ!M118+สกลนคร!M118+สุรินทร์!M118+หนองคาย!M118+หนองบัวลำภู!M118+อำนาจเจริญ!M118+อุดรธานี!M118+อุบลราชธานี!M118</f>
        <v>398640</v>
      </c>
      <c r="N118" s="155">
        <f ca="1">กาฬสินธุ์!N118+ขอนแก่น!N118+ชัยภูมิ!N118+นครพนม!N118+นครราชสีมา!N118+บึงกาฬ!N118+บุรีรัมย์!N118+มหาสารคาม!N118+มุกดาหาร!N118+ยโสธร!N118+ร้อยเอ็ด!N118+เลย!N118+ศรีสะเกษ!N118+สกลนคร!N118+สุรินทร์!N118+หนองคาย!N118+หนองบัวลำภู!N118+อำนาจเจริญ!N118+อุดรธานี!N118+อุบลราชธานี!N118</f>
        <v>98323</v>
      </c>
      <c r="O118" s="154">
        <f t="shared" ref="O118:O120" ca="1" si="51">IF(L118&gt;0,N118*100/L118,0)</f>
        <v>19.877688824195374</v>
      </c>
      <c r="P118" s="154">
        <f t="shared" ref="P118:P120" ca="1" si="52">IF(M118&gt;0,N118*100/M118,0)</f>
        <v>24.664609672887817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>กาฬสินธุ์!L119+ขอนแก่น!L119+ชัยภูมิ!L119+นครพนม!L119+นครราชสีมา!L119+บึงกาฬ!L119+บุรีรัมย์!L119+มหาสารคาม!L119+มุกดาหาร!L119+ยโสธร!L119+ร้อยเอ็ด!L119+เลย!L119+ศรีสะเกษ!L119+สกลนคร!L119+สุรินทร์!L119+หนองคาย!L119+หนองบัวลำภู!L119+อำนาจเจริญ!L119+อุดรธานี!L119+อุบลราชธานี!L119</f>
        <v>0</v>
      </c>
      <c r="M119" s="160">
        <f>กาฬสินธุ์!M119+ขอนแก่น!M119+ชัยภูมิ!M119+นครพนม!M119+นครราชสีมา!M119+บึงกาฬ!M119+บุรีรัมย์!M119+มหาสารคาม!M119+มุกดาหาร!M119+ยโสธร!M119+ร้อยเอ็ด!M119+เลย!M119+ศรีสะเกษ!M119+สกลนคร!M119+สุรินทร์!M119+หนองคาย!M119+หนองบัวลำภู!M119+อำนาจเจริญ!M119+อุดรธานี!M119+อุบลราชธานี!M119</f>
        <v>0</v>
      </c>
      <c r="N119" s="160">
        <f>กาฬสินธุ์!N119+ขอนแก่น!N119+ชัยภูมิ!N119+นครพนม!N119+นครราชสีมา!N119+บึงกาฬ!N119+บุรีรัมย์!N119+มหาสารคาม!N119+มุกดาหาร!N119+ยโสธร!N119+ร้อยเอ็ด!N119+เลย!N119+ศรีสะเกษ!N119+สกลนคร!N119+สุรินทร์!N119+หนองคาย!N119+หนองบัวลำภู!N119+อำนาจเจริญ!N119+อุดรธานี!N119+อุบลราชธานี!N119</f>
        <v>0</v>
      </c>
      <c r="O119" s="159">
        <f t="shared" si="51"/>
        <v>0</v>
      </c>
      <c r="P119" s="159">
        <f t="shared" si="52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ca="1">กาฬสินธุ์!L120+ขอนแก่น!L120+ชัยภูมิ!L120+นครพนม!L120+นครราชสีมา!L120+บึงกาฬ!L120+บุรีรัมย์!L120+มหาสารคาม!L120+มุกดาหาร!L120+ยโสธร!L120+ร้อยเอ็ด!L120+เลย!L120+ศรีสะเกษ!L120+สกลนคร!L120+สุรินทร์!L120+หนองคาย!L120+หนองบัวลำภู!L120+อำนาจเจริญ!L120+อุดรธานี!L120+อุบลราชธานี!L120</f>
        <v>494640</v>
      </c>
      <c r="M120" s="160">
        <f ca="1">กาฬสินธุ์!M120+ขอนแก่น!M120+ชัยภูมิ!M120+นครพนม!M120+นครราชสีมา!M120+บึงกาฬ!M120+บุรีรัมย์!M120+มหาสารคาม!M120+มุกดาหาร!M120+ยโสธร!M120+ร้อยเอ็ด!M120+เลย!M120+ศรีสะเกษ!M120+สกลนคร!M120+สุรินทร์!M120+หนองคาย!M120+หนองบัวลำภู!M120+อำนาจเจริญ!M120+อุดรธานี!M120+อุบลราชธานี!M120</f>
        <v>398640</v>
      </c>
      <c r="N120" s="160">
        <f ca="1">กาฬสินธุ์!N120+ขอนแก่น!N120+ชัยภูมิ!N120+นครพนม!N120+นครราชสีมา!N120+บึงกาฬ!N120+บุรีรัมย์!N120+มหาสารคาม!N120+มุกดาหาร!N120+ยโสธร!N120+ร้อยเอ็ด!N120+เลย!N120+ศรีสะเกษ!N120+สกลนคร!N120+สุรินทร์!N120+หนองคาย!N120+หนองบัวลำภู!N120+อำนาจเจริญ!N120+อุดรธานี!N120+อุบลราชธานี!N120</f>
        <v>98323</v>
      </c>
      <c r="O120" s="159">
        <f t="shared" ca="1" si="51"/>
        <v>19.877688824195374</v>
      </c>
      <c r="P120" s="159">
        <f t="shared" ca="1" si="52"/>
        <v>24.664609672887817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f>กาฬสินธุ์!L121+ขอนแก่น!L121+ชัยภูมิ!L121+นครพนม!L121+นครราชสีมา!L121+บึงกาฬ!L121+บุรีรัมย์!L121+มหาสารคาม!L121+มุกดาหาร!L121+ยโสธร!L121+ร้อยเอ็ด!L121+เลย!L121+ศรีสะเกษ!L121+สกลนคร!L121+สุรินทร์!L121+หนองคาย!L121+หนองบัวลำภู!L121+อำนาจเจริญ!L121+อุดรธานี!L121+อุบลราชธานี!L121</f>
        <v>0</v>
      </c>
      <c r="M121" s="169">
        <f>กาฬสินธุ์!M121+ขอนแก่น!M121+ชัยภูมิ!M121+นครพนม!M121+นครราชสีมา!M121+บึงกาฬ!M121+บุรีรัมย์!M121+มหาสารคาม!M121+มุกดาหาร!M121+ยโสธร!M121+ร้อยเอ็ด!M121+เลย!M121+ศรีสะเกษ!M121+สกลนคร!M121+สุรินทร์!M121+หนองคาย!M121+หนองบัวลำภู!M121+อำนาจเจริญ!M121+อุดรธานี!M121+อุบลราชธานี!M121</f>
        <v>0</v>
      </c>
      <c r="N121" s="169">
        <f>กาฬสินธุ์!N121+ขอนแก่น!N121+ชัยภูมิ!N121+นครพนม!N121+นครราชสีมา!N121+บึงกาฬ!N121+บุรีรัมย์!N121+มหาสารคาม!N121+มุกดาหาร!N121+ยโสธร!N121+ร้อยเอ็ด!N121+เลย!N121+ศรีสะเกษ!N121+สกลนคร!N121+สุรินทร์!N121+หนองคาย!N121+หนองบัวลำภู!N121+อำนาจเจริญ!N121+อุดรธานี!N121+อุบลราชธานี!N121</f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กาฬสินธุ์!L122+ขอนแก่น!L122+ชัยภูมิ!L122+นครพนม!L122+นครราชสีมา!L122+บึงกาฬ!L122+บุรีรัมย์!L122+มหาสารคาม!L122+มุกดาหาร!L122+ยโสธร!L122+ร้อยเอ็ด!L122+เลย!L122+ศรีสะเกษ!L122+สกลนคร!L122+สุรินทร์!L122+หนองคาย!L122+หนองบัวลำภู!L122+อำนาจเจริญ!L122+อุดรธานี!L122+อุบลราชธานี!L122</f>
        <v>494640</v>
      </c>
      <c r="M122" s="172">
        <f ca="1">กาฬสินธุ์!M122+ขอนแก่น!M122+ชัยภูมิ!M122+นครพนม!M122+นครราชสีมา!M122+บึงกาฬ!M122+บุรีรัมย์!M122+มหาสารคาม!M122+มุกดาหาร!M122+ยโสธร!M122+ร้อยเอ็ด!M122+เลย!M122+ศรีสะเกษ!M122+สกลนคร!M122+สุรินทร์!M122+หนองคาย!M122+หนองบัวลำภู!M122+อำนาจเจริญ!M122+อุดรธานี!M122+อุบลราชธานี!M122</f>
        <v>398640</v>
      </c>
      <c r="N122" s="172">
        <f ca="1">กาฬสินธุ์!N122+ขอนแก่น!N122+ชัยภูมิ!N122+นครพนม!N122+นครราชสีมา!N122+บึงกาฬ!N122+บุรีรัมย์!N122+มหาสารคาม!N122+มุกดาหาร!N122+ยโสธร!N122+ร้อยเอ็ด!N122+เลย!N122+ศรีสะเกษ!N122+สกลนคร!N122+สุรินทร์!N122+หนองคาย!N122+หนองบัวลำภู!N122+อำนาจเจริญ!N122+อุดรธานี!N122+อุบลราชธานี!N122</f>
        <v>98323</v>
      </c>
      <c r="O122" s="171">
        <f ca="1">IF(L122&gt;0,N122*100/L122,0)</f>
        <v>19.877688824195374</v>
      </c>
      <c r="P122" s="171">
        <f ca="1">IF(M122&gt;0,N122*100/M122,0)</f>
        <v>24.664609672887817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กาฬสินธุ์!L123+ขอนแก่น!L123+ชัยภูมิ!L123+นครพนม!L123+นครราชสีมา!L123+บึงกาฬ!L123+บุรีรัมย์!L123+มหาสารคาม!L123+มุกดาหาร!L123+ยโสธร!L123+ร้อยเอ็ด!L123+เลย!L123+ศรีสะเกษ!L123+สกลนคร!L123+สุรินทร์!L123+หนองคาย!L123+หนองบัวลำภู!L123+อำนาจเจริญ!L123+อุดรธานี!L123+อุบลราชธานี!L123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กาฬสินธุ์!L124+ขอนแก่น!L124+ชัยภูมิ!L124+นครพนม!L124+นครราชสีมา!L124+บึงกาฬ!L124+บุรีรัมย์!L124+มหาสารคาม!L124+มุกดาหาร!L124+ยโสธร!L124+ร้อยเอ็ด!L124+เลย!L124+ศรีสะเกษ!L124+สกลนคร!L124+สุรินทร์!L124+หนองคาย!L124+หนองบัวลำภู!L124+อำนาจเจริญ!L124+อุดรธานี!L124+อุบลราชธานี!L124</f>
        <v>494640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f>กาฬสินธุ์!L125+ขอนแก่น!L125+ชัยภูมิ!L125+นครพนม!L125+นครราชสีมา!L125+บึงกาฬ!L125+บุรีรัมย์!L125+มหาสารคาม!L125+มุกดาหาร!L125+ยโสธร!L125+ร้อยเอ็ด!L125+เลย!L125+ศรีสะเกษ!L125+สกลนคร!L125+สุรินทร์!L125+หนองคาย!L125+หนองบัวลำภู!L125+อำนาจเจริญ!L125+อุดรธานี!L125+อุบลราชธานี!L125</f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กาฬสินธุ์!L126+ขอนแก่น!L126+ชัยภูมิ!L126+นครพนม!L126+นครราชสีมา!L126+บึงกาฬ!L126+บุรีรัมย์!L126+มหาสารคาม!L126+มุกดาหาร!L126+ยโสธร!L126+ร้อยเอ็ด!L126+เลย!L126+ศรีสะเกษ!L126+สกลนคร!L126+สุรินทร์!L126+หนองคาย!L126+หนองบัวลำภู!L126+อำนาจเจริญ!L126+อุดรธานี!L126+อุบลราชธานี!L126</f>
        <v>0</v>
      </c>
      <c r="M126" s="101"/>
      <c r="N126" s="91">
        <f ca="1">กาฬสินธุ์!N126+ขอนแก่น!N126+ชัยภูมิ!N126+นครพนม!N126+นครราชสีมา!N126+บึงกาฬ!N126+บุรีรัมย์!N126+มหาสารคาม!N126+มุกดาหาร!N126+ยโสธร!N126+ร้อยเอ็ด!N126+เลย!N126+ศรีสะเกษ!N126+สกลนคร!N126+สุรินทร์!N126+หนองคาย!N126+หนองบัวลำภู!N126+อำนาจเจริญ!N126+อุดรธานี!N126+อุบลราชธานี!N126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257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กาฬสินธุ์!J128+ขอนแก่น!J128+ชัยภูมิ!J128+นครพนม!J128+นครราชสีมา!J128+บึงกาฬ!J128+บุรีรัมย์!J128+มหาสารคาม!J128+มุกดาหาร!J128+ยโสธร!J128+ร้อยเอ็ด!J128+เลย!J128+ศรีสะเกษ!J128+สกลนคร!J128+สุรินทร์!J128+หนองคาย!J128+หนองบัวลำภู!J128+อำนาจเจริญ!J128+อุดรธานี!J128+อุบลราชธานี!J128</f>
        <v>1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กาฬสินธุ์!J129+ขอนแก่น!J129+ชัยภูมิ!J129+นครพนม!J129+นครราชสีมา!J129+บึงกาฬ!J129+บุรีรัมย์!J129+มหาสารคาม!J129+มุกดาหาร!J129+ยโสธร!J129+ร้อยเอ็ด!J129+เลย!J129+ศรีสะเกษ!J129+สกลนคร!J129+สุรินทร์!J129+หนองคาย!J129+หนองบัวลำภู!J129+อำนาจเจริญ!J129+อุดรธานี!J129+อุบลราชธานี!J129</f>
        <v>5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กาฬสินธุ์!J130+ขอนแก่น!J130+ชัยภูมิ!J130+นครพนม!J130+นครราชสีมา!J130+บึงกาฬ!J130+บุรีรัมย์!J130+มหาสารคาม!J130+มุกดาหาร!J130+ยโสธร!J130+ร้อยเอ็ด!J130+เลย!J130+ศรีสะเกษ!J130+สกลนคร!J130+สุรินทร์!J130+หนองคาย!J130+หนองบัวลำภู!J130+อำนาจเจริญ!J130+อุดรธานี!J130+อุบลราชธานี!J130</f>
        <v>4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กาฬสินธุ์!J131+ขอนแก่น!J131+ชัยภูมิ!J131+นครพนม!J131+นครราชสีมา!J131+บึงกาฬ!J131+บุรีรัมย์!J131+มหาสารคาม!J131+มุกดาหาร!J131+ยโสธร!J131+ร้อยเอ็ด!J131+เลย!J131+ศรีสะเกษ!J131+สกลนคร!J131+สุรินทร์!J131+หนองคาย!J131+หนองบัวลำภู!J131+อำนาจเจริญ!J131+อุดรธานี!J131+อุบลราชธานี!J131</f>
        <v>3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กาฬสินธุ์!I132+ขอนแก่น!I132+ชัยภูมิ!I132+นครพนม!I132+นครราชสีมา!I132+บึงกาฬ!I132+บุรีรัมย์!I132+มหาสารคาม!I132+มุกดาหาร!I132+ยโสธร!I132+ร้อยเอ็ด!I132+เลย!I132+ศรีสะเกษ!I132+สกลนคร!I132+สุรินทร์!I132+หนองคาย!I132+หนองบัวลำภู!I132+อำนาจเจริญ!I132+อุดรธานี!I132+อุบลราชธานี!I132</f>
        <v>120</v>
      </c>
      <c r="J132" s="191">
        <f ca="1">กาฬสินธุ์!J132+ขอนแก่น!J132+ชัยภูมิ!J132+นครพนม!J132+นครราชสีมา!J132+บึงกาฬ!J132+บุรีรัมย์!J132+มหาสารคาม!J132+มุกดาหาร!J132+ยโสธร!J132+ร้อยเอ็ด!J132+เลย!J132+ศรีสะเกษ!J132+สกลนคร!J132+สุรินทร์!J132+หนองคาย!J132+หนองบัวลำภู!J132+อำนาจเจริญ!J132+อุดรธานี!J132+อุบลราชธานี!J132</f>
        <v>80</v>
      </c>
      <c r="K132" s="222">
        <f t="shared" ref="K132:K133" ca="1" si="53">IF(I132&gt;0,J132*100/I132,0)</f>
        <v>66.666666666666671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กาฬสินธุ์!I133+ขอนแก่น!I133+ชัยภูมิ!I133+นครพนม!I133+นครราชสีมา!I133+บึงกาฬ!I133+บุรีรัมย์!I133+มหาสารคาม!I133+มุกดาหาร!I133+ยโสธร!I133+ร้อยเอ็ด!I133+เลย!I133+ศรีสะเกษ!I133+สกลนคร!I133+สุรินทร์!I133+หนองคาย!I133+หนองบัวลำภู!I133+อำนาจเจริญ!I133+อุดรธานี!I133+อุบลราชธานี!I133</f>
        <v>120</v>
      </c>
      <c r="J133" s="191">
        <f ca="1">กาฬสินธุ์!J133+ขอนแก่น!J133+ชัยภูมิ!J133+นครพนม!J133+นครราชสีมา!J133+บึงกาฬ!J133+บุรีรัมย์!J133+มหาสารคาม!J133+มุกดาหาร!J133+ยโสธร!J133+ร้อยเอ็ด!J133+เลย!J133+ศรีสะเกษ!J133+สกลนคร!J133+สุรินทร์!J133+หนองคาย!J133+หนองบัวลำภู!J133+อำนาจเจริญ!J133+อุดรธานี!J133+อุบลราชธานี!J133</f>
        <v>0</v>
      </c>
      <c r="K133" s="222">
        <f t="shared" ca="1" si="5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กาฬสินธุ์!J134+ขอนแก่น!J134+ชัยภูมิ!J134+นครพนม!J134+นครราชสีมา!J134+บึงกาฬ!J134+บุรีรัมย์!J134+มหาสารคาม!J134+มุกดาหาร!J134+ยโสธร!J134+ร้อยเอ็ด!J134+เลย!J134+ศรีสะเกษ!J134+สกลนคร!J134+สุรินทร์!J134+หนองคาย!J134+หนองบัวลำภู!J134+อำนาจเจริญ!J134+อุดรธานี!J134+อุบลราชธานี!J134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กาฬสินธุ์!J135+ขอนแก่น!J135+ชัยภูมิ!J135+นครพนม!J135+นครราชสีมา!J135+บึงกาฬ!J135+บุรีรัมย์!J135+มหาสารคาม!J135+มุกดาหาร!J135+ยโสธร!J135+ร้อยเอ็ด!J135+เลย!J135+ศรีสะเกษ!J135+สกลนคร!J135+สุรินทร์!J135+หนองคาย!J135+หนองบัวลำภู!J135+อำนาจเจริญ!J135+อุดรธานี!J135+อุบลราชธานี!J135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กาฬสินธุ์!I138+ขอนแก่น!I138+ชัยภูมิ!I138+นครพนม!I138+นครราชสีมา!I138+บึงกาฬ!I138+บุรีรัมย์!I138+มหาสารคาม!I138+มุกดาหาร!I138+ยโสธร!I138+ร้อยเอ็ด!I138+เลย!I138+ศรีสะเกษ!I138+สกลนคร!I138+สุรินทร์!I138+หนองคาย!I138+หนองบัวลำภู!I138+อำนาจเจริญ!I138+อุดรธานี!I138+อุบลราชธานี!I138</f>
        <v>160</v>
      </c>
      <c r="J138" s="264">
        <f ca="1">กาฬสินธุ์!J138+ขอนแก่น!J138+ชัยภูมิ!J138+นครพนม!J138+นครราชสีมา!J138+บึงกาฬ!J138+บุรีรัมย์!J138+มหาสารคาม!J138+มุกดาหาร!J138+ยโสธร!J138+ร้อยเอ็ด!J138+เลย!J138+ศรีสะเกษ!J138+สกลนคร!J138+สุรินทร์!J138+หนองคาย!J138+หนองบัวลำภู!J138+อำนาจเจริญ!J138+อุดรธานี!J138+อุบลราชธานี!J138</f>
        <v>58</v>
      </c>
      <c r="K138" s="265">
        <f ca="1">IF(I138&gt;0,J138*100/I138,0)</f>
        <v>36.25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ca="1">กาฬสินธุ์!L140+ขอนแก่น!L140+ชัยภูมิ!L140+นครพนม!L140+นครราชสีมา!L140+บึงกาฬ!L140+บุรีรัมย์!L140+มหาสารคาม!L140+มุกดาหาร!L140+ยโสธร!L140+ร้อยเอ็ด!L140+เลย!L140+ศรีสะเกษ!L140+สกลนคร!L140+สุรินทร์!L140+หนองคาย!L140+หนองบัวลำภู!L140+อำนาจเจริญ!L140+อุดรธานี!L140+อุบลราชธานี!L140</f>
        <v>4440450</v>
      </c>
      <c r="M140" s="155">
        <f ca="1">กาฬสินธุ์!M140+ขอนแก่น!M140+ชัยภูมิ!M140+นครพนม!M140+นครราชสีมา!M140+บึงกาฬ!M140+บุรีรัมย์!M140+มหาสารคาม!M140+มุกดาหาร!M140+ยโสธร!M140+ร้อยเอ็ด!M140+เลย!M140+ศรีสะเกษ!M140+สกลนคร!M140+สุรินทร์!M140+หนองคาย!M140+หนองบัวลำภู!M140+อำนาจเจริญ!M140+อุดรธานี!M140+อุบลราชธานี!M140</f>
        <v>2603650</v>
      </c>
      <c r="N140" s="155">
        <f ca="1">กาฬสินธุ์!N140+ขอนแก่น!N140+ชัยภูมิ!N140+นครพนม!N140+นครราชสีมา!N140+บึงกาฬ!N140+บุรีรัมย์!N140+มหาสารคาม!N140+มุกดาหาร!N140+ยโสธร!N140+ร้อยเอ็ด!N140+เลย!N140+ศรีสะเกษ!N140+สกลนคร!N140+สุรินทร์!N140+หนองคาย!N140+หนองบัวลำภู!N140+อำนาจเจริญ!N140+อุดรธานี!N140+อุบลราชธานี!N140</f>
        <v>1055393</v>
      </c>
      <c r="O140" s="154">
        <f t="shared" ref="O140:O142" ca="1" si="54">IF(L140&gt;0,N140*100/L140,0)</f>
        <v>23.767703723721695</v>
      </c>
      <c r="P140" s="154">
        <f t="shared" ref="P140:P142" ca="1" si="55">IF(M140&gt;0,N140*100/M140,0)</f>
        <v>40.535133370460699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>กาฬสินธุ์!L141+ขอนแก่น!L141+ชัยภูมิ!L141+นครพนม!L141+นครราชสีมา!L141+บึงกาฬ!L141+บุรีรัมย์!L141+มหาสารคาม!L141+มุกดาหาร!L141+ยโสธร!L141+ร้อยเอ็ด!L141+เลย!L141+ศรีสะเกษ!L141+สกลนคร!L141+สุรินทร์!L141+หนองคาย!L141+หนองบัวลำภู!L141+อำนาจเจริญ!L141+อุดรธานี!L141+อุบลราชธานี!L141</f>
        <v>0</v>
      </c>
      <c r="M141" s="160">
        <f>กาฬสินธุ์!M141+ขอนแก่น!M141+ชัยภูมิ!M141+นครพนม!M141+นครราชสีมา!M141+บึงกาฬ!M141+บุรีรัมย์!M141+มหาสารคาม!M141+มุกดาหาร!M141+ยโสธร!M141+ร้อยเอ็ด!M141+เลย!M141+ศรีสะเกษ!M141+สกลนคร!M141+สุรินทร์!M141+หนองคาย!M141+หนองบัวลำภู!M141+อำนาจเจริญ!M141+อุดรธานี!M141+อุบลราชธานี!M141</f>
        <v>0</v>
      </c>
      <c r="N141" s="160">
        <f>กาฬสินธุ์!N141+ขอนแก่น!N141+ชัยภูมิ!N141+นครพนม!N141+นครราชสีมา!N141+บึงกาฬ!N141+บุรีรัมย์!N141+มหาสารคาม!N141+มุกดาหาร!N141+ยโสธร!N141+ร้อยเอ็ด!N141+เลย!N141+ศรีสะเกษ!N141+สกลนคร!N141+สุรินทร์!N141+หนองคาย!N141+หนองบัวลำภู!N141+อำนาจเจริญ!N141+อุดรธานี!N141+อุบลราชธานี!N141</f>
        <v>0</v>
      </c>
      <c r="O141" s="159">
        <f t="shared" si="54"/>
        <v>0</v>
      </c>
      <c r="P141" s="159">
        <f t="shared" si="55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ca="1">กาฬสินธุ์!L142+ขอนแก่น!L142+ชัยภูมิ!L142+นครพนม!L142+นครราชสีมา!L142+บึงกาฬ!L142+บุรีรัมย์!L142+มหาสารคาม!L142+มุกดาหาร!L142+ยโสธร!L142+ร้อยเอ็ด!L142+เลย!L142+ศรีสะเกษ!L142+สกลนคร!L142+สุรินทร์!L142+หนองคาย!L142+หนองบัวลำภู!L142+อำนาจเจริญ!L142+อุดรธานี!L142+อุบลราชธานี!L142</f>
        <v>4440450</v>
      </c>
      <c r="M142" s="160">
        <f ca="1">กาฬสินธุ์!M142+ขอนแก่น!M142+ชัยภูมิ!M142+นครพนม!M142+นครราชสีมา!M142+บึงกาฬ!M142+บุรีรัมย์!M142+มหาสารคาม!M142+มุกดาหาร!M142+ยโสธร!M142+ร้อยเอ็ด!M142+เลย!M142+ศรีสะเกษ!M142+สกลนคร!M142+สุรินทร์!M142+หนองคาย!M142+หนองบัวลำภู!M142+อำนาจเจริญ!M142+อุดรธานี!M142+อุบลราชธานี!M142</f>
        <v>2603650</v>
      </c>
      <c r="N142" s="160">
        <f ca="1">กาฬสินธุ์!N142+ขอนแก่น!N142+ชัยภูมิ!N142+นครพนม!N142+นครราชสีมา!N142+บึงกาฬ!N142+บุรีรัมย์!N142+มหาสารคาม!N142+มุกดาหาร!N142+ยโสธร!N142+ร้อยเอ็ด!N142+เลย!N142+ศรีสะเกษ!N142+สกลนคร!N142+สุรินทร์!N142+หนองคาย!N142+หนองบัวลำภู!N142+อำนาจเจริญ!N142+อุดรธานี!N142+อุบลราชธานี!N142</f>
        <v>1055393</v>
      </c>
      <c r="O142" s="159">
        <f t="shared" ca="1" si="54"/>
        <v>23.767703723721695</v>
      </c>
      <c r="P142" s="159">
        <f t="shared" ca="1" si="55"/>
        <v>40.535133370460699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f>กาฬสินธุ์!L143+ขอนแก่น!L143+ชัยภูมิ!L143+นครพนม!L143+นครราชสีมา!L143+บึงกาฬ!L143+บุรีรัมย์!L143+มหาสารคาม!L143+มุกดาหาร!L143+ยโสธร!L143+ร้อยเอ็ด!L143+เลย!L143+ศรีสะเกษ!L143+สกลนคร!L143+สุรินทร์!L143+หนองคาย!L143+หนองบัวลำภู!L143+อำนาจเจริญ!L143+อุดรธานี!L143+อุบลราชธานี!L143</f>
        <v>0</v>
      </c>
      <c r="M143" s="169">
        <f>กาฬสินธุ์!M143+ขอนแก่น!M143+ชัยภูมิ!M143+นครพนม!M143+นครราชสีมา!M143+บึงกาฬ!M143+บุรีรัมย์!M143+มหาสารคาม!M143+มุกดาหาร!M143+ยโสธร!M143+ร้อยเอ็ด!M143+เลย!M143+ศรีสะเกษ!M143+สกลนคร!M143+สุรินทร์!M143+หนองคาย!M143+หนองบัวลำภู!M143+อำนาจเจริญ!M143+อุดรธานี!M143+อุบลราชธานี!M143</f>
        <v>0</v>
      </c>
      <c r="N143" s="169">
        <f>กาฬสินธุ์!N143+ขอนแก่น!N143+ชัยภูมิ!N143+นครพนม!N143+นครราชสีมา!N143+บึงกาฬ!N143+บุรีรัมย์!N143+มหาสารคาม!N143+มุกดาหาร!N143+ยโสธร!N143+ร้อยเอ็ด!N143+เลย!N143+ศรีสะเกษ!N143+สกลนคร!N143+สุรินทร์!N143+หนองคาย!N143+หนองบัวลำภู!N143+อำนาจเจริญ!N143+อุดรธานี!N143+อุบลราชธานี!N143</f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กาฬสินธุ์!L144+ขอนแก่น!L144+ชัยภูมิ!L144+นครพนม!L144+นครราชสีมา!L144+บึงกาฬ!L144+บุรีรัมย์!L144+มหาสารคาม!L144+มุกดาหาร!L144+ยโสธร!L144+ร้อยเอ็ด!L144+เลย!L144+ศรีสะเกษ!L144+สกลนคร!L144+สุรินทร์!L144+หนองคาย!L144+หนองบัวลำภู!L144+อำนาจเจริญ!L144+อุดรธานี!L144+อุบลราชธานี!L144</f>
        <v>4440450</v>
      </c>
      <c r="M144" s="172">
        <f ca="1">กาฬสินธุ์!M144+ขอนแก่น!M144+ชัยภูมิ!M144+นครพนม!M144+นครราชสีมา!M144+บึงกาฬ!M144+บุรีรัมย์!M144+มหาสารคาม!M144+มุกดาหาร!M144+ยโสธร!M144+ร้อยเอ็ด!M144+เลย!M144+ศรีสะเกษ!M144+สกลนคร!M144+สุรินทร์!M144+หนองคาย!M144+หนองบัวลำภู!M144+อำนาจเจริญ!M144+อุดรธานี!M144+อุบลราชธานี!M144</f>
        <v>2603650</v>
      </c>
      <c r="N144" s="172">
        <f ca="1">กาฬสินธุ์!N144+ขอนแก่น!N144+ชัยภูมิ!N144+นครพนม!N144+นครราชสีมา!N144+บึงกาฬ!N144+บุรีรัมย์!N144+มหาสารคาม!N144+มุกดาหาร!N144+ยโสธร!N144+ร้อยเอ็ด!N144+เลย!N144+ศรีสะเกษ!N144+สกลนคร!N144+สุรินทร์!N144+หนองคาย!N144+หนองบัวลำภู!N144+อำนาจเจริญ!N144+อุดรธานี!N144+อุบลราชธานี!N144</f>
        <v>1055393</v>
      </c>
      <c r="O144" s="171">
        <f ca="1">IF(L144&gt;0,N144*100/L144,0)</f>
        <v>23.767703723721695</v>
      </c>
      <c r="P144" s="171">
        <f ca="1">IF(M144&gt;0,N144*100/M144,0)</f>
        <v>40.535133370460699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กาฬสินธุ์!L145+ขอนแก่น!L145+ชัยภูมิ!L145+นครพนม!L145+นครราชสีมา!L145+บึงกาฬ!L145+บุรีรัมย์!L145+มหาสารคาม!L145+มุกดาหาร!L145+ยโสธร!L145+ร้อยเอ็ด!L145+เลย!L145+ศรีสะเกษ!L145+สกลนคร!L145+สุรินทร์!L145+หนองคาย!L145+หนองบัวลำภู!L145+อำนาจเจริญ!L145+อุดรธานี!L145+อุบลราชธานี!L145</f>
        <v>1888800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กาฬสินธุ์!L146+ขอนแก่น!L146+ชัยภูมิ!L146+นครพนม!L146+นครราชสีมา!L146+บึงกาฬ!L146+บุรีรัมย์!L146+มหาสารคาม!L146+มุกดาหาร!L146+ยโสธร!L146+ร้อยเอ็ด!L146+เลย!L146+ศรีสะเกษ!L146+สกลนคร!L146+สุรินทร์!L146+หนองคาย!L146+หนองบัวลำภู!L146+อำนาจเจริญ!L146+อุดรธานี!L146+อุบลราชธานี!L146</f>
        <v>2551650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f>กาฬสินธุ์!L147+ขอนแก่น!L147+ชัยภูมิ!L147+นครพนม!L147+นครราชสีมา!L147+บึงกาฬ!L147+บุรีรัมย์!L147+มหาสารคาม!L147+มุกดาหาร!L147+ยโสธร!L147+ร้อยเอ็ด!L147+เลย!L147+ศรีสะเกษ!L147+สกลนคร!L147+สุรินทร์!L147+หนองคาย!L147+หนองบัวลำภู!L147+อำนาจเจริญ!L147+อุดรธานี!L147+อุบลราชธานี!L147</f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กาฬสินธุ์!L148+ขอนแก่น!L148+ชัยภูมิ!L148+นครพนม!L148+นครราชสีมา!L148+บึงกาฬ!L148+บุรีรัมย์!L148+มหาสารคาม!L148+มุกดาหาร!L148+ยโสธร!L148+ร้อยเอ็ด!L148+เลย!L148+ศรีสะเกษ!L148+สกลนคร!L148+สุรินทร์!L148+หนองคาย!L148+หนองบัวลำภู!L148+อำนาจเจริญ!L148+อุดรธานี!L148+อุบลราชธานี!L148</f>
        <v>0</v>
      </c>
      <c r="M148" s="101"/>
      <c r="N148" s="91">
        <f ca="1">กาฬสินธุ์!N148+ขอนแก่น!N148+ชัยภูมิ!N148+นครพนม!N148+นครราชสีมา!N148+บึงกาฬ!N148+บุรีรัมย์!N148+มหาสารคาม!N148+มุกดาหาร!N148+ยโสธร!N148+ร้อยเอ็ด!N148+เลย!N148+ศรีสะเกษ!N148+สกลนคร!N148+สุรินทร์!N148+หนองคาย!N148+หนองบัวลำภู!N148+อำนาจเจริญ!N148+อุดรธานี!N148+อุบลราชธานี!N148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กาฬสินธุ์!I149+ขอนแก่น!I149+ชัยภูมิ!I149+นครพนม!I149+นครราชสีมา!I149+บึงกาฬ!I149+บุรีรัมย์!I149+มหาสารคาม!I149+มุกดาหาร!I149+ยโสธร!I149+ร้อยเอ็ด!I149+เลย!I149+ศรีสะเกษ!I149+สกลนคร!I149+สุรินทร์!I149+หนองคาย!I149+หนองบัวลำภู!I149+อำนาจเจริญ!I149+อุดรธานี!I149+อุบลราชธานี!I149</f>
        <v>80</v>
      </c>
      <c r="J149" s="272">
        <f ca="1">กาฬสินธุ์!J149+ขอนแก่น!J149+ชัยภูมิ!J149+นครพนม!J149+นครราชสีมา!J149+บึงกาฬ!J149+บุรีรัมย์!J149+มหาสารคาม!J149+มุกดาหาร!J149+ยโสธร!J149+ร้อยเอ็ด!J149+เลย!J149+ศรีสะเกษ!J149+สกลนคร!J149+สุรินทร์!J149+หนองคาย!J149+หนองบัวลำภู!J149+อำนาจเจริญ!J149+อุดรธานี!J149+อุบลราชธานี!J149</f>
        <v>11</v>
      </c>
      <c r="K149" s="273">
        <f ca="1">IF(I149&gt;0,J149*100/I149,0)</f>
        <v>13.75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กาฬสินธุ์!J154+ขอนแก่น!J154+ชัยภูมิ!J154+นครพนม!J154+นครราชสีมา!J154+บึงกาฬ!J154+บุรีรัมย์!J154+มหาสารคาม!J154+มุกดาหาร!J154+ยโสธร!J154+ร้อยเอ็ด!J154+เลย!J154+ศรีสะเกษ!J154+สกลนคร!J154+สุรินทร์!J154+หนองคาย!J154+หนองบัวลำภู!J154+อำนาจเจริญ!J154+อุดรธานี!J154+อุบลราชธานี!J154</f>
        <v>2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กาฬสินธุ์!J155+ขอนแก่น!J155+ชัยภูมิ!J155+นครพนม!J155+นครราชสีมา!J155+บึงกาฬ!J155+บุรีรัมย์!J155+มหาสารคาม!J155+มุกดาหาร!J155+ยโสธร!J155+ร้อยเอ็ด!J155+เลย!J155+ศรีสะเกษ!J155+สกลนคร!J155+สุรินทร์!J155+หนองคาย!J155+หนองบัวลำภู!J155+อำนาจเจริญ!J155+อุดรธานี!J155+อุบลราชธานี!J155</f>
        <v>18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กาฬสินธุ์!J156+ขอนแก่น!J156+ชัยภูมิ!J156+นครพนม!J156+นครราชสีมา!J156+บึงกาฬ!J156+บุรีรัมย์!J156+มหาสารคาม!J156+มุกดาหาร!J156+ยโสธร!J156+ร้อยเอ็ด!J156+เลย!J156+ศรีสะเกษ!J156+สกลนคร!J156+สุรินทร์!J156+หนองคาย!J156+หนองบัวลำภู!J156+อำนาจเจริญ!J156+อุดรธานี!J156+อุบลราชธานี!J156</f>
        <v>12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กาฬสินธุ์!J157+ขอนแก่น!J157+ชัยภูมิ!J157+นครพนม!J157+นครราชสีมา!J157+บึงกาฬ!J157+บุรีรัมย์!J157+มหาสารคาม!J157+มุกดาหาร!J157+ยโสธร!J157+ร้อยเอ็ด!J157+เลย!J157+ศรีสะเกษ!J157+สกลนคร!J157+สุรินทร์!J157+หนองคาย!J157+หนองบัวลำภู!J157+อำนาจเจริญ!J157+อุดรธานี!J157+อุบลราชธานี!J157</f>
        <v>10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กาฬสินธุ์!I158+ขอนแก่น!I158+ชัยภูมิ!I158+นครพนม!I158+นครราชสีมา!I158+บึงกาฬ!I158+บุรีรัมย์!I158+มหาสารคาม!I158+มุกดาหาร!I158+ยโสธร!I158+ร้อยเอ็ด!I158+เลย!I158+ศรีสะเกษ!I158+สกลนคร!I158+สุรินทร์!I158+หนองคาย!I158+หนองบัวลำภู!I158+อำนาจเจริญ!I158+อุดรธานี!I158+อุบลราชธานี!I158</f>
        <v>80</v>
      </c>
      <c r="J158" s="192">
        <f ca="1">กาฬสินธุ์!J158+ขอนแก่น!J158+ชัยภูมิ!J158+นครพนม!J158+นครราชสีมา!J158+บึงกาฬ!J158+บุรีรัมย์!J158+มหาสารคาม!J158+มุกดาหาร!J158+ยโสธร!J158+ร้อยเอ็ด!J158+เลย!J158+ศรีสะเกษ!J158+สกลนคร!J158+สุรินทร์!J158+หนองคาย!J158+หนองบัวลำภู!J158+อำนาจเจริญ!J158+อุดรธานี!J158+อุบลราชธานี!J158</f>
        <v>11</v>
      </c>
      <c r="K158" s="168">
        <f ca="1">IF(I158&gt;0,J158*100/I158,0)</f>
        <v>13.75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กาฬสินธุ์!J159+ขอนแก่น!J159+ชัยภูมิ!J159+นครพนม!J159+นครราชสีมา!J159+บึงกาฬ!J159+บุรีรัมย์!J159+มหาสารคาม!J159+มุกดาหาร!J159+ยโสธร!J159+ร้อยเอ็ด!J159+เลย!J159+ศรีสะเกษ!J159+สกลนคร!J159+สุรินทร์!J159+หนองคาย!J159+หนองบัวลำภู!J159+อำนาจเจริญ!J159+อุดรธานี!J159+อุบลราชธานี!J159</f>
        <v>177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กาฬสินธุ์!J160+ขอนแก่น!J160+ชัยภูมิ!J160+นครพนม!J160+นครราชสีมา!J160+บึงกาฬ!J160+บุรีรัมย์!J160+มหาสารคาม!J160+มุกดาหาร!J160+ยโสธร!J160+ร้อยเอ็ด!J160+เลย!J160+ศรีสะเกษ!J160+สกลนคร!J160+สุรินทร์!J160+หนองคาย!J160+หนองบัวลำภู!J160+อำนาจเจริญ!J160+อุดรธานี!J160+อุบลราชธานี!J160</f>
        <v>177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กาฬสินธุ์!J161+ขอนแก่น!J161+ชัยภูมิ!J161+นครพนม!J161+นครราชสีมา!J161+บึงกาฬ!J161+บุรีรัมย์!J161+มหาสารคาม!J161+มุกดาหาร!J161+ยโสธร!J161+ร้อยเอ็ด!J161+เลย!J161+ศรีสะเกษ!J161+สกลนคร!J161+สุรินทร์!J161+หนองคาย!J161+หนองบัวลำภู!J161+อำนาจเจริญ!J161+อุดรธานี!J161+อุบลราชธานี!J161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กาฬสินธุ์!J162+ขอนแก่น!J162+ชัยภูมิ!J162+นครพนม!J162+นครราชสีมา!J162+บึงกาฬ!J162+บุรีรัมย์!J162+มหาสารคาม!J162+มุกดาหาร!J162+ยโสธร!J162+ร้อยเอ็ด!J162+เลย!J162+ศรีสะเกษ!J162+สกลนคร!J162+สุรินทร์!J162+หนองคาย!J162+หนองบัวลำภู!J162+อำนาจเจริญ!J162+อุดรธานี!J162+อุบลราชธานี!J162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กาฬสินธุ์!J163+ขอนแก่น!J163+ชัยภูมิ!J163+นครพนม!J163+นครราชสีมา!J163+บึงกาฬ!J163+บุรีรัมย์!J163+มหาสารคาม!J163+มุกดาหาร!J163+ยโสธร!J163+ร้อยเอ็ด!J163+เลย!J163+ศรีสะเกษ!J163+สกลนคร!J163+สุรินทร์!J163+หนองคาย!J163+หนองบัวลำภู!J163+อำนาจเจริญ!J163+อุดรธานี!J163+อุบลราชธานี!J163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กาฬสินธุ์!I164+ขอนแก่น!I164+ชัยภูมิ!I164+นครพนม!I164+นครราชสีมา!I164+บึงกาฬ!I164+บุรีรัมย์!I164+มหาสารคาม!I164+มุกดาหาร!I164+ยโสธร!I164+ร้อยเอ็ด!I164+เลย!I164+ศรีสะเกษ!I164+สกลนคร!I164+สุรินทร์!I164+หนองคาย!I164+หนองบัวลำภู!I164+อำนาจเจริญ!I164+อุดรธานี!I164+อุบลราชธานี!I164</f>
        <v>66</v>
      </c>
      <c r="J164" s="277">
        <f ca="1">กาฬสินธุ์!J164+ขอนแก่น!J164+ชัยภูมิ!J164+นครพนม!J164+นครราชสีมา!J164+บึงกาฬ!J164+บุรีรัมย์!J164+มหาสารคาม!J164+มุกดาหาร!J164+ยโสธร!J164+ร้อยเอ็ด!J164+เลย!J164+ศรีสะเกษ!J164+สกลนคร!J164+สุรินทร์!J164+หนองคาย!J164+หนองบัวลำภู!J164+อำนาจเจริญ!J164+อุดรธานี!J164+อุบลราชธานี!J164</f>
        <v>19</v>
      </c>
      <c r="K164" s="278">
        <f ca="1">IF(I164&gt;0,J164*100/I164,0)</f>
        <v>28.787878787878789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กาฬสินธุ์!J169+ขอนแก่น!J169+ชัยภูมิ!J169+นครพนม!J169+นครราชสีมา!J169+บึงกาฬ!J169+บุรีรัมย์!J169+มหาสารคาม!J169+มุกดาหาร!J169+ยโสธร!J169+ร้อยเอ็ด!J169+เลย!J169+ศรีสะเกษ!J169+สกลนคร!J169+สุรินทร์!J169+หนองคาย!J169+หนองบัวลำภู!J169+อำนาจเจริญ!J169+อุดรธานี!J169+อุบลราชธานี!J169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กาฬสินธุ์!J170+ขอนแก่น!J170+ชัยภูมิ!J170+นครพนม!J170+นครราชสีมา!J170+บึงกาฬ!J170+บุรีรัมย์!J170+มหาสารคาม!J170+มุกดาหาร!J170+ยโสธร!J170+ร้อยเอ็ด!J170+เลย!J170+ศรีสะเกษ!J170+สกลนคร!J170+สุรินทร์!J170+หนองคาย!J170+หนองบัวลำภู!J170+อำนาจเจริญ!J170+อุดรธานี!J170+อุบลราชธานี!J170</f>
        <v>20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กาฬสินธุ์!J171+ขอนแก่น!J171+ชัยภูมิ!J171+นครพนม!J171+นครราชสีมา!J171+บึงกาฬ!J171+บุรีรัมย์!J171+มหาสารคาม!J171+มุกดาหาร!J171+ยโสธร!J171+ร้อยเอ็ด!J171+เลย!J171+ศรีสะเกษ!J171+สกลนคร!J171+สุรินทร์!J171+หนองคาย!J171+หนองบัวลำภู!J171+อำนาจเจริญ!J171+อุดรธานี!J171+อุบลราชธานี!J171</f>
        <v>17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กาฬสินธุ์!J172+ขอนแก่น!J172+ชัยภูมิ!J172+นครพนม!J172+นครราชสีมา!J172+บึงกาฬ!J172+บุรีรัมย์!J172+มหาสารคาม!J172+มุกดาหาร!J172+ยโสธร!J172+ร้อยเอ็ด!J172+เลย!J172+ศรีสะเกษ!J172+สกลนคร!J172+สุรินทร์!J172+หนองคาย!J172+หนองบัวลำภู!J172+อำนาจเจริญ!J172+อุดรธานี!J172+อุบลราชธานี!J172</f>
        <v>11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กาฬสินธุ์!I173+ขอนแก่น!I173+ชัยภูมิ!I173+นครพนม!I173+นครราชสีมา!I173+บึงกาฬ!I173+บุรีรัมย์!I173+มหาสารคาม!I173+มุกดาหาร!I173+ยโสธร!I173+ร้อยเอ็ด!I173+เลย!I173+ศรีสะเกษ!I173+สกลนคร!I173+สุรินทร์!I173+หนองคาย!I173+หนองบัวลำภู!I173+อำนาจเจริญ!I173+อุดรธานี!I173+อุบลราชธานี!I173</f>
        <v>66</v>
      </c>
      <c r="J173" s="192">
        <f ca="1">กาฬสินธุ์!J173+ขอนแก่น!J173+ชัยภูมิ!J173+นครพนม!J173+นครราชสีมา!J173+บึงกาฬ!J173+บุรีรัมย์!J173+มหาสารคาม!J173+มุกดาหาร!J173+ยโสธร!J173+ร้อยเอ็ด!J173+เลย!J173+ศรีสะเกษ!J173+สกลนคร!J173+สุรินทร์!J173+หนองคาย!J173+หนองบัวลำภู!J173+อำนาจเจริญ!J173+อุดรธานี!J173+อุบลราชธานี!J173</f>
        <v>19</v>
      </c>
      <c r="K173" s="168">
        <f ca="1">IF(I173&gt;0,J173*100/I173,0)</f>
        <v>28.787878787878789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กาฬสินธุ์!J174+ขอนแก่น!J174+ชัยภูมิ!J174+นครพนม!J174+นครราชสีมา!J174+บึงกาฬ!J174+บุรีรัมย์!J174+มหาสารคาม!J174+มุกดาหาร!J174+ยโสธร!J174+ร้อยเอ็ด!J174+เลย!J174+ศรีสะเกษ!J174+สกลนคร!J174+สุรินทร์!J174+หนองคาย!J174+หนองบัวลำภู!J174+อำนาจเจริญ!J174+อุดรธานี!J174+อุบลราชธานี!J174</f>
        <v>1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กาฬสินธุ์!J175+ขอนแก่น!J175+ชัยภูมิ!J175+นครพนม!J175+นครราชสีมา!J175+บึงกาฬ!J175+บุรีรัมย์!J175+มหาสารคาม!J175+มุกดาหาร!J175+ยโสธร!J175+ร้อยเอ็ด!J175+เลย!J175+ศรีสะเกษ!J175+สกลนคร!J175+สุรินทร์!J175+หนองคาย!J175+หนองบัวลำภู!J175+อำนาจเจริญ!J175+อุดรธานี!J175+อุบลราชธานี!J175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กาฬสินธุ์!I176+ขอนแก่น!I176+ชัยภูมิ!I176+นครพนม!I176+นครราชสีมา!I176+บึงกาฬ!I176+บุรีรัมย์!I176+มหาสารคาม!I176+มุกดาหาร!I176+ยโสธร!I176+ร้อยเอ็ด!I176+เลย!I176+ศรีสะเกษ!I176+สกลนคร!I176+สุรินทร์!I176+หนองคาย!I176+หนองบัวลำภู!I176+อำนาจเจริญ!I176+อุดรธานี!I176+อุบลราชธานี!I176</f>
        <v>27</v>
      </c>
      <c r="J176" s="277">
        <f ca="1">กาฬสินธุ์!J176+ขอนแก่น!J176+ชัยภูมิ!J176+นครพนม!J176+นครราชสีมา!J176+บึงกาฬ!J176+บุรีรัมย์!J176+มหาสารคาม!J176+มุกดาหาร!J176+ยโสธร!J176+ร้อยเอ็ด!J176+เลย!J176+ศรีสะเกษ!J176+สกลนคร!J176+สุรินทร์!J176+หนองคาย!J176+หนองบัวลำภู!J176+อำนาจเจริญ!J176+อุดรธานี!J176+อุบลราชธานี!J176</f>
        <v>7</v>
      </c>
      <c r="K176" s="278">
        <f ca="1">IF(I176&gt;0,J176*100/I176,0)</f>
        <v>25.925925925925927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กาฬสินธุ์!J181+ขอนแก่น!J181+ชัยภูมิ!J181+นครพนม!J181+นครราชสีมา!J181+บึงกาฬ!J181+บุรีรัมย์!J181+มหาสารคาม!J181+มุกดาหาร!J181+ยโสธร!J181+ร้อยเอ็ด!J181+เลย!J181+ศรีสะเกษ!J181+สกลนคร!J181+สุรินทร์!J181+หนองคาย!J181+หนองบัวลำภู!J181+อำนาจเจริญ!J181+อุดรธานี!J181+อุบลราชธานี!J181</f>
        <v>2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กาฬสินธุ์!J182+ขอนแก่น!J182+ชัยภูมิ!J182+นครพนม!J182+นครราชสีมา!J182+บึงกาฬ!J182+บุรีรัมย์!J182+มหาสารคาม!J182+มุกดาหาร!J182+ยโสธร!J182+ร้อยเอ็ด!J182+เลย!J182+ศรีสะเกษ!J182+สกลนคร!J182+สุรินทร์!J182+หนองคาย!J182+หนองบัวลำภู!J182+อำนาจเจริญ!J182+อุดรธานี!J182+อุบลราชธานี!J182</f>
        <v>11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กาฬสินธุ์!J183+ขอนแก่น!J183+ชัยภูมิ!J183+นครพนม!J183+นครราชสีมา!J183+บึงกาฬ!J183+บุรีรัมย์!J183+มหาสารคาม!J183+มุกดาหาร!J183+ยโสธร!J183+ร้อยเอ็ด!J183+เลย!J183+ศรีสะเกษ!J183+สกลนคร!J183+สุรินทร์!J183+หนองคาย!J183+หนองบัวลำภู!J183+อำนาจเจริญ!J183+อุดรธานี!J183+อุบลราชธานี!J183</f>
        <v>10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กาฬสินธุ์!J184+ขอนแก่น!J184+ชัยภูมิ!J184+นครพนม!J184+นครราชสีมา!J184+บึงกาฬ!J184+บุรีรัมย์!J184+มหาสารคาม!J184+มุกดาหาร!J184+ยโสธร!J184+ร้อยเอ็ด!J184+เลย!J184+ศรีสะเกษ!J184+สกลนคร!J184+สุรินทร์!J184+หนองคาย!J184+หนองบัวลำภู!J184+อำนาจเจริญ!J184+อุดรธานี!J184+อุบลราชธานี!J184</f>
        <v>7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กาฬสินธุ์!I185+ขอนแก่น!I185+ชัยภูมิ!I185+นครพนม!I185+นครราชสีมา!I185+บึงกาฬ!I185+บุรีรัมย์!I185+มหาสารคาม!I185+มุกดาหาร!I185+ยโสธร!I185+ร้อยเอ็ด!I185+เลย!I185+ศรีสะเกษ!I185+สกลนคร!I185+สุรินทร์!I185+หนองคาย!I185+หนองบัวลำภู!I185+อำนาจเจริญ!I185+อุดรธานี!I185+อุบลราชธานี!I185</f>
        <v>27</v>
      </c>
      <c r="J185" s="191">
        <f ca="1">กาฬสินธุ์!J185+ขอนแก่น!J185+ชัยภูมิ!J185+นครพนม!J185+นครราชสีมา!J185+บึงกาฬ!J185+บุรีรัมย์!J185+มหาสารคาม!J185+มุกดาหาร!J185+ยโสธร!J185+ร้อยเอ็ด!J185+เลย!J185+ศรีสะเกษ!J185+สกลนคร!J185+สุรินทร์!J185+หนองคาย!J185+หนองบัวลำภู!J185+อำนาจเจริญ!J185+อุดรธานี!J185+อุบลราชธานี!J185</f>
        <v>0</v>
      </c>
      <c r="K185" s="222">
        <f t="shared" ref="K185:K186" ca="1" si="56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กาฬสินธุ์!I186+ขอนแก่น!I186+ชัยภูมิ!I186+นครพนม!I186+นครราชสีมา!I186+บึงกาฬ!I186+บุรีรัมย์!I186+มหาสารคาม!I186+มุกดาหาร!I186+ยโสธร!I186+ร้อยเอ็ด!I186+เลย!I186+ศรีสะเกษ!I186+สกลนคร!I186+สุรินทร์!I186+หนองคาย!I186+หนองบัวลำภู!I186+อำนาจเจริญ!I186+อุดรธานี!I186+อุบลราชธานี!I186</f>
        <v>27</v>
      </c>
      <c r="J186" s="191">
        <f ca="1">กาฬสินธุ์!J186+ขอนแก่น!J186+ชัยภูมิ!J186+นครพนม!J186+นครราชสีมา!J186+บึงกาฬ!J186+บุรีรัมย์!J186+มหาสารคาม!J186+มุกดาหาร!J186+ยโสธร!J186+ร้อยเอ็ด!J186+เลย!J186+ศรีสะเกษ!J186+สกลนคร!J186+สุรินทร์!J186+หนองคาย!J186+หนองบัวลำภู!J186+อำนาจเจริญ!J186+อุดรธานี!J186+อุบลราชธานี!J186</f>
        <v>7</v>
      </c>
      <c r="K186" s="222">
        <f t="shared" ca="1" si="56"/>
        <v>25.925925925925927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กาฬสินธุ์!J187+ขอนแก่น!J187+ชัยภูมิ!J187+นครพนม!J187+นครราชสีมา!J187+บึงกาฬ!J187+บุรีรัมย์!J187+มหาสารคาม!J187+มุกดาหาร!J187+ยโสธร!J187+ร้อยเอ็ด!J187+เลย!J187+ศรีสะเกษ!J187+สกลนคร!J187+สุรินทร์!J187+หนองคาย!J187+หนองบัวลำภู!J187+อำนาจเจริญ!J187+อุดรธานี!J187+อุบลราชธานี!J187</f>
        <v>1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กาฬสินธุ์!J188+ขอนแก่น!J188+ชัยภูมิ!J188+นครพนม!J188+นครราชสีมา!J188+บึงกาฬ!J188+บุรีรัมย์!J188+มหาสารคาม!J188+มุกดาหาร!J188+ยโสธร!J188+ร้อยเอ็ด!J188+เลย!J188+ศรีสะเกษ!J188+สกลนคร!J188+สุรินทร์!J188+หนองคาย!J188+หนองบัวลำภู!J188+อำนาจเจริญ!J188+อุดรธานี!J188+อุบลราชธานี!J188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กาฬสินธุ์!I189+ขอนแก่น!I189+ชัยภูมิ!I189+นครพนม!I189+นครราชสีมา!I189+บึงกาฬ!I189+บุรีรัมย์!I189+มหาสารคาม!I189+มุกดาหาร!I189+ยโสธร!I189+ร้อยเอ็ด!I189+เลย!I189+ศรีสะเกษ!I189+สกลนคร!I189+สุรินทร์!I189+หนองคาย!I189+หนองบัวลำภู!I189+อำนาจเจริญ!I189+อุดรธานี!I189+อุบลราชธานี!I189</f>
        <v>943800</v>
      </c>
      <c r="J189" s="277">
        <f ca="1">กาฬสินธุ์!J189+ขอนแก่น!J189+ชัยภูมิ!J189+นครพนม!J189+นครราชสีมา!J189+บึงกาฬ!J189+บุรีรัมย์!J189+มหาสารคาม!J189+มุกดาหาร!J189+ยโสธร!J189+ร้อยเอ็ด!J189+เลย!J189+ศรีสะเกษ!J189+สกลนคร!J189+สุรินทร์!J189+หนองคาย!J189+หนองบัวลำภู!J189+อำนาจเจริญ!J189+อุดรธานี!J189+อุบลราชธานี!J189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กาฬสินธุ์!J194+ขอนแก่น!J194+ชัยภูมิ!J194+นครพนม!J194+นครราชสีมา!J194+บึงกาฬ!J194+บุรีรัมย์!J194+มหาสารคาม!J194+มุกดาหาร!J194+ยโสธร!J194+ร้อยเอ็ด!J194+เลย!J194+ศรีสะเกษ!J194+สกลนคร!J194+สุรินทร์!J194+หนองคาย!J194+หนองบัวลำภู!J194+อำนาจเจริญ!J194+อุดรธานี!J194+อุบลราชธานี!J194</f>
        <v>7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กาฬสินธุ์!J195+ขอนแก่น!J195+ชัยภูมิ!J195+นครพนม!J195+นครราชสีมา!J195+บึงกาฬ!J195+บุรีรัมย์!J195+มหาสารคาม!J195+มุกดาหาร!J195+ยโสธร!J195+ร้อยเอ็ด!J195+เลย!J195+ศรีสะเกษ!J195+สกลนคร!J195+สุรินทร์!J195+หนองคาย!J195+หนองบัวลำภู!J195+อำนาจเจริญ!J195+อุดรธานี!J195+อุบลราชธานี!J195</f>
        <v>13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กาฬสินธุ์!J196+ขอนแก่น!J196+ชัยภูมิ!J196+นครพนม!J196+นครราชสีมา!J196+บึงกาฬ!J196+บุรีรัมย์!J196+มหาสารคาม!J196+มุกดาหาร!J196+ยโสธร!J196+ร้อยเอ็ด!J196+เลย!J196+ศรีสะเกษ!J196+สกลนคร!J196+สุรินทร์!J196+หนองคาย!J196+หนองบัวลำภู!J196+อำนาจเจริญ!J196+อุดรธานี!J196+อุบลราชธานี!J196</f>
        <v>11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กาฬสินธุ์!J197+ขอนแก่น!J197+ชัยภูมิ!J197+นครพนม!J197+นครราชสีมา!J197+บึงกาฬ!J197+บุรีรัมย์!J197+มหาสารคาม!J197+มุกดาหาร!J197+ยโสธร!J197+ร้อยเอ็ด!J197+เลย!J197+ศรีสะเกษ!J197+สกลนคร!J197+สุรินทร์!J197+หนองคาย!J197+หนองบัวลำภู!J197+อำนาจเจริญ!J197+อุดรธานี!J197+อุบลราชธานี!J197</f>
        <v>7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>
        <f>กาฬสินธุ์!J198+ขอนแก่น!J198+ชัยภูมิ!J198+นครพนม!J198+นครราชสีมา!J198+บึงกาฬ!J198+บุรีรัมย์!J198+มหาสารคาม!J198+มุกดาหาร!J198+ยโสธร!J198+ร้อยเอ็ด!J198+เลย!J198+ศรีสะเกษ!J198+สกลนคร!J198+สุรินทร์!J198+หนองคาย!J198+หนองบัวลำภู!J198+อำนาจเจริญ!J198+อุดรธานี!J198+อุบลราชธานี!J198</f>
        <v>0</v>
      </c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กาฬสินธุ์!I199+ขอนแก่น!I199+ชัยภูมิ!I199+นครพนม!I199+นครราชสีมา!I199+บึงกาฬ!I199+บุรีรัมย์!I199+มหาสารคาม!I199+มุกดาหาร!I199+ยโสธร!I199+ร้อยเอ็ด!I199+เลย!I199+ศรีสะเกษ!I199+สกลนคร!I199+สุรินทร์!I199+หนองคาย!I199+หนองบัวลำภู!I199+อำนาจเจริญ!I199+อุดรธานี!I199+อุบลราชธานี!I199</f>
        <v>943800</v>
      </c>
      <c r="J199" s="192">
        <f ca="1">กาฬสินธุ์!J199+ขอนแก่น!J199+ชัยภูมิ!J199+นครพนม!J199+นครราชสีมา!J199+บึงกาฬ!J199+บุรีรัมย์!J199+มหาสารคาม!J199+มุกดาหาร!J199+ยโสธร!J199+ร้อยเอ็ด!J199+เลย!J199+ศรีสะเกษ!J199+สกลนคร!J199+สุรินทร์!J199+หนองคาย!J199+หนองบัวลำภู!J199+อำนาจเจริญ!J199+อุดรธานี!J199+อุบลราชธานี!J199</f>
        <v>94000</v>
      </c>
      <c r="K199" s="168">
        <f t="shared" ref="K199:K201" ca="1" si="57">IF(I199&gt;0,J199*100/I199,0)</f>
        <v>9.959737232464505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กาฬสินธุ์!I200+ขอนแก่น!I200+ชัยภูมิ!I200+นครพนม!I200+นครราชสีมา!I200+บึงกาฬ!I200+บุรีรัมย์!I200+มหาสารคาม!I200+มุกดาหาร!I200+ยโสธร!I200+ร้อยเอ็ด!I200+เลย!I200+ศรีสะเกษ!I200+สกลนคร!I200+สุรินทร์!I200+หนองคาย!I200+หนองบัวลำภู!I200+อำนาจเจริญ!I200+อุดรธานี!I200+อุบลราชธานี!I200</f>
        <v>943800</v>
      </c>
      <c r="J200" s="192">
        <f ca="1">กาฬสินธุ์!J200+ขอนแก่น!J200+ชัยภูมิ!J200+นครพนม!J200+นครราชสีมา!J200+บึงกาฬ!J200+บุรีรัมย์!J200+มหาสารคาม!J200+มุกดาหาร!J200+ยโสธร!J200+ร้อยเอ็ด!J200+เลย!J200+ศรีสะเกษ!J200+สกลนคร!J200+สุรินทร์!J200+หนองคาย!J200+หนองบัวลำภู!J200+อำนาจเจริญ!J200+อุดรธานี!J200+อุบลราชธานี!J200</f>
        <v>0</v>
      </c>
      <c r="K200" s="168">
        <f t="shared" ca="1" si="57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กาฬสินธุ์!I201+ขอนแก่น!I201+ชัยภูมิ!I201+นครพนม!I201+นครราชสีมา!I201+บึงกาฬ!I201+บุรีรัมย์!I201+มหาสารคาม!I201+มุกดาหาร!I201+ยโสธร!I201+ร้อยเอ็ด!I201+เลย!I201+ศรีสะเกษ!I201+สกลนคร!I201+สุรินทร์!I201+หนองคาย!I201+หนองบัวลำภู!I201+อำนาจเจริญ!I201+อุดรธานี!I201+อุบลราชธานี!I201</f>
        <v>60</v>
      </c>
      <c r="J201" s="192">
        <f ca="1">กาฬสินธุ์!J201+ขอนแก่น!J201+ชัยภูมิ!J201+นครพนม!J201+นครราชสีมา!J201+บึงกาฬ!J201+บุรีรัมย์!J201+มหาสารคาม!J201+มุกดาหาร!J201+ยโสธร!J201+ร้อยเอ็ด!J201+เลย!J201+ศรีสะเกษ!J201+สกลนคร!J201+สุรินทร์!J201+หนองคาย!J201+หนองบัวลำภู!J201+อำนาจเจริญ!J201+อุดรธานี!J201+อุบลราชธานี!J201</f>
        <v>0</v>
      </c>
      <c r="K201" s="168">
        <f t="shared" ca="1" si="57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กาฬสินธุ์!J202+ขอนแก่น!J202+ชัยภูมิ!J202+นครพนม!J202+นครราชสีมา!J202+บึงกาฬ!J202+บุรีรัมย์!J202+มหาสารคาม!J202+มุกดาหาร!J202+ยโสธร!J202+ร้อยเอ็ด!J202+เลย!J202+ศรีสะเกษ!J202+สกลนคร!J202+สุรินทร์!J202+หนองคาย!J202+หนองบัวลำภู!J202+อำนาจเจริญ!J202+อุดรธานี!J202+อุบลราชธานี!J202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กาฬสินธุ์!J203+ขอนแก่น!J203+ชัยภูมิ!J203+นครพนม!J203+นครราชสีมา!J203+บึงกาฬ!J203+บุรีรัมย์!J203+มหาสารคาม!J203+มุกดาหาร!J203+ยโสธร!J203+ร้อยเอ็ด!J203+เลย!J203+ศรีสะเกษ!J203+สกลนคร!J203+สุรินทร์!J203+หนองคาย!J203+หนองบัวลำภู!J203+อำนาจเจริญ!J203+อุดรธานี!J203+อุบลราชธานี!J203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กาฬสินธุ์!I204+ขอนแก่น!I204+ชัยภูมิ!I204+นครพนม!I204+นครราชสีมา!I204+บึงกาฬ!I204+บุรีรัมย์!I204+มหาสารคาม!I204+มุกดาหาร!I204+ยโสธร!I204+ร้อยเอ็ด!I204+เลย!I204+ศรีสะเกษ!I204+สกลนคร!I204+สุรินทร์!I204+หนองคาย!I204+หนองบัวลำภู!I204+อำนาจเจริญ!I204+อุดรธานี!I204+อุบลราชธานี!I204</f>
        <v>100</v>
      </c>
      <c r="J204" s="277">
        <f ca="1">กาฬสินธุ์!J204+ขอนแก่น!J204+ชัยภูมิ!J204+นครพนม!J204+นครราชสีมา!J204+บึงกาฬ!J204+บุรีรัมย์!J204+มหาสารคาม!J204+มุกดาหาร!J204+ยโสธร!J204+ร้อยเอ็ด!J204+เลย!J204+ศรีสะเกษ!J204+สกลนคร!J204+สุรินทร์!J204+หนองคาย!J204+หนองบัวลำภู!J204+อำนาจเจริญ!J204+อุดรธานี!J204+อุบลราชธานี!J204</f>
        <v>58</v>
      </c>
      <c r="K204" s="278">
        <f ca="1">IF(I204&gt;0,J204*100/I204,0)</f>
        <v>58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กาฬสินธุ์!J209+ขอนแก่น!J209+ชัยภูมิ!J209+นครพนม!J209+นครราชสีมา!J209+บึงกาฬ!J209+บุรีรัมย์!J209+มหาสารคาม!J209+มุกดาหาร!J209+ยโสธร!J209+ร้อยเอ็ด!J209+เลย!J209+ศรีสะเกษ!J209+สกลนคร!J209+สุรินทร์!J209+หนองคาย!J209+หนองบัวลำภู!J209+อำนาจเจริญ!J209+อุดรธานี!J209+อุบลราชธานี!J209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กาฬสินธุ์!J210+ขอนแก่น!J210+ชัยภูมิ!J210+นครพนม!J210+นครราชสีมา!J210+บึงกาฬ!J210+บุรีรัมย์!J210+มหาสารคาม!J210+มุกดาหาร!J210+ยโสธร!J210+ร้อยเอ็ด!J210+เลย!J210+ศรีสะเกษ!J210+สกลนคร!J210+สุรินทร์!J210+หนองคาย!J210+หนองบัวลำภู!J210+อำนาจเจริญ!J210+อุดรธานี!J210+อุบลราชธานี!J210</f>
        <v>2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กาฬสินธุ์!J211+ขอนแก่น!J211+ชัยภูมิ!J211+นครพนม!J211+นครราชสีมา!J211+บึงกาฬ!J211+บุรีรัมย์!J211+มหาสารคาม!J211+มุกดาหาร!J211+ยโสธร!J211+ร้อยเอ็ด!J211+เลย!J211+ศรีสะเกษ!J211+สกลนคร!J211+สุรินทร์!J211+หนองคาย!J211+หนองบัวลำภู!J211+อำนาจเจริญ!J211+อุดรธานี!J211+อุบลราชธานี!J211</f>
        <v>2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กาฬสินธุ์!J212+ขอนแก่น!J212+ชัยภูมิ!J212+นครพนม!J212+นครราชสีมา!J212+บึงกาฬ!J212+บุรีรัมย์!J212+มหาสารคาม!J212+มุกดาหาร!J212+ยโสธร!J212+ร้อยเอ็ด!J212+เลย!J212+ศรีสะเกษ!J212+สกลนคร!J212+สุรินทร์!J212+หนองคาย!J212+หนองบัวลำภู!J212+อำนาจเจริญ!J212+อุดรธานี!J212+อุบลราชธานี!J212</f>
        <v>2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กาฬสินธุ์!I213+ขอนแก่น!I213+ชัยภูมิ!I213+นครพนม!I213+นครราชสีมา!I213+บึงกาฬ!I213+บุรีรัมย์!I213+มหาสารคาม!I213+มุกดาหาร!I213+ยโสธร!I213+ร้อยเอ็ด!I213+เลย!I213+ศรีสะเกษ!I213+สกลนคร!I213+สุรินทร์!I213+หนองคาย!I213+หนองบัวลำภู!I213+อำนาจเจริญ!I213+อุดรธานี!I213+อุบลราชธานี!I213</f>
        <v>100</v>
      </c>
      <c r="J213" s="191">
        <f ca="1">กาฬสินธุ์!J213+ขอนแก่น!J213+ชัยภูมิ!J213+นครพนม!J213+นครราชสีมา!J213+บึงกาฬ!J213+บุรีรัมย์!J213+มหาสารคาม!J213+มุกดาหาร!J213+ยโสธร!J213+ร้อยเอ็ด!J213+เลย!J213+ศรีสะเกษ!J213+สกลนคร!J213+สุรินทร์!J213+หนองคาย!J213+หนองบัวลำภู!J213+อำนาจเจริญ!J213+อุดรธานี!J213+อุบลราชธานี!J213</f>
        <v>58</v>
      </c>
      <c r="K213" s="222">
        <f ca="1">IF(I213&gt;0,J213*100/I213,0)</f>
        <v>58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>
        <f>กาฬสินธุ์!I214+ขอนแก่น!I214+ชัยภูมิ!I214+นครพนม!I214+นครราชสีมา!I214+บึงกาฬ!I214+บุรีรัมย์!I214+มหาสารคาม!I214+มุกดาหาร!I214+ยโสธร!I214+ร้อยเอ็ด!I214+เลย!I214+ศรีสะเกษ!I214+สกลนคร!I214+สุรินทร์!I214+หนองคาย!I214+หนองบัวลำภู!I214+อำนาจเจริญ!I214+อุดรธานี!I214+อุบลราชธานี!I214</f>
        <v>0</v>
      </c>
      <c r="J214" s="191">
        <f>กาฬสินธุ์!J214+ขอนแก่น!J214+ชัยภูมิ!J214+นครพนม!J214+นครราชสีมา!J214+บึงกาฬ!J214+บุรีรัมย์!J214+มหาสารคาม!J214+มุกดาหาร!J214+ยโสธร!J214+ร้อยเอ็ด!J214+เลย!J214+ศรีสะเกษ!J214+สกลนคร!J214+สุรินทร์!J214+หนองคาย!J214+หนองบัวลำภู!J214+อำนาจเจริญ!J214+อุดรธานี!J214+อุบลราชธานี!J214</f>
        <v>0</v>
      </c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กาฬสินธุ์!I215+ขอนแก่น!I215+ชัยภูมิ!I215+นครพนม!I215+นครราชสีมา!I215+บึงกาฬ!I215+บุรีรัมย์!I215+มหาสารคาม!I215+มุกดาหาร!I215+ยโสธร!I215+ร้อยเอ็ด!I215+เลย!I215+ศรีสะเกษ!I215+สกลนคร!I215+สุรินทร์!I215+หนองคาย!I215+หนองบัวลำภู!I215+อำนาจเจริญ!I215+อุดรธานี!I215+อุบลราชธานี!I215</f>
        <v>50</v>
      </c>
      <c r="J215" s="191">
        <f ca="1">กาฬสินธุ์!J215+ขอนแก่น!J215+ชัยภูมิ!J215+นครพนม!J215+นครราชสีมา!J215+บึงกาฬ!J215+บุรีรัมย์!J215+มหาสารคาม!J215+มุกดาหาร!J215+ยโสธร!J215+ร้อยเอ็ด!J215+เลย!J215+ศรีสะเกษ!J215+สกลนคร!J215+สุรินทร์!J215+หนองคาย!J215+หนองบัวลำภู!J215+อำนาจเจริญ!J215+อุดรธานี!J215+อุบลราชธานี!J215</f>
        <v>0</v>
      </c>
      <c r="K215" s="222">
        <f t="shared" ref="K215:K216" ca="1" si="58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กาฬสินธุ์!I216+ขอนแก่น!I216+ชัยภูมิ!I216+นครพนม!I216+นครราชสีมา!I216+บึงกาฬ!I216+บุรีรัมย์!I216+มหาสารคาม!I216+มุกดาหาร!I216+ยโสธร!I216+ร้อยเอ็ด!I216+เลย!I216+ศรีสะเกษ!I216+สกลนคร!I216+สุรินทร์!I216+หนองคาย!I216+หนองบัวลำภู!I216+อำนาจเจริญ!I216+อุดรธานี!I216+อุบลราชธานี!I216</f>
        <v>16</v>
      </c>
      <c r="J216" s="191">
        <f ca="1">กาฬสินธุ์!J216+ขอนแก่น!J216+ชัยภูมิ!J216+นครพนม!J216+นครราชสีมา!J216+บึงกาฬ!J216+บุรีรัมย์!J216+มหาสารคาม!J216+มุกดาหาร!J216+ยโสธร!J216+ร้อยเอ็ด!J216+เลย!J216+ศรีสะเกษ!J216+สกลนคร!J216+สุรินทร์!J216+หนองคาย!J216+หนองบัวลำภู!J216+อำนาจเจริญ!J216+อุดรธานี!J216+อุบลราชธานี!J216</f>
        <v>0</v>
      </c>
      <c r="K216" s="222">
        <f t="shared" ca="1" si="58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กาฬสินธุ์!J217+ขอนแก่น!J217+ชัยภูมิ!J217+นครพนม!J217+นครราชสีมา!J217+บึงกาฬ!J217+บุรีรัมย์!J217+มหาสารคาม!J217+มุกดาหาร!J217+ยโสธร!J217+ร้อยเอ็ด!J217+เลย!J217+ศรีสะเกษ!J217+สกลนคร!J217+สุรินทร์!J217+หนองคาย!J217+หนองบัวลำภู!J217+อำนาจเจริญ!J217+อุดรธานี!J217+อุบลราชธานี!J217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กาฬสินธุ์!J218+ขอนแก่น!J218+ชัยภูมิ!J218+นครพนม!J218+นครราชสีมา!J218+บึงกาฬ!J218+บุรีรัมย์!J218+มหาสารคาม!J218+มุกดาหาร!J218+ยโสธร!J218+ร้อยเอ็ด!J218+เลย!J218+ศรีสะเกษ!J218+สกลนคร!J218+สุรินทร์!J218+หนองคาย!J218+หนองบัวลำภู!J218+อำนาจเจริญ!J218+อุดรธานี!J218+อุบลราชธานี!J218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กาฬสินธุ์!I219+ขอนแก่น!I219+ชัยภูมิ!I219+นครพนม!I219+นครราชสีมา!I219+บึงกาฬ!I219+บุรีรัมย์!I219+มหาสารคาม!I219+มุกดาหาร!I219+ยโสธร!I219+ร้อยเอ็ด!I219+เลย!I219+ศรีสะเกษ!I219+สกลนคร!I219+สุรินทร์!I219+หนองคาย!I219+หนองบัวลำภู!I219+อำนาจเจริญ!I219+อุดรธานี!I219+อุบลราชธานี!I219</f>
        <v>276</v>
      </c>
      <c r="J219" s="264">
        <f ca="1">กาฬสินธุ์!J219+ขอนแก่น!J219+ชัยภูมิ!J219+นครพนม!J219+นครราชสีมา!J219+บึงกาฬ!J219+บุรีรัมย์!J219+มหาสารคาม!J219+มุกดาหาร!J219+ยโสธร!J219+ร้อยเอ็ด!J219+เลย!J219+ศรีสะเกษ!J219+สกลนคร!J219+สุรินทร์!J219+หนองคาย!J219+หนองบัวลำภู!J219+อำนาจเจริญ!J219+อุดรธานี!J219+อุบลราชธานี!J219</f>
        <v>179</v>
      </c>
      <c r="K219" s="265">
        <f ca="1">IF(I219&gt;0,J219*100/I219,0)</f>
        <v>64.85507246376811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ca="1">กาฬสินธุ์!L220+ขอนแก่น!L220+ชัยภูมิ!L220+นครพนม!L220+นครราชสีมา!L220+บึงกาฬ!L220+บุรีรัมย์!L220+มหาสารคาม!L220+มุกดาหาร!L220+ยโสธร!L220+ร้อยเอ็ด!L220+เลย!L220+ศรีสะเกษ!L220+สกลนคร!L220+สุรินทร์!L220+หนองคาย!L220+หนองบัวลำภู!L220+อำนาจเจริญ!L220+อุดรธานี!L220+อุบลราชธานี!L220</f>
        <v>379415</v>
      </c>
      <c r="M220" s="155">
        <f ca="1">กาฬสินธุ์!M220+ขอนแก่น!M220+ชัยภูมิ!M220+นครพนม!M220+นครราชสีมา!M220+บึงกาฬ!M220+บุรีรัมย์!M220+มหาสารคาม!M220+มุกดาหาร!M220+ยโสธร!M220+ร้อยเอ็ด!M220+เลย!M220+ศรีสะเกษ!M220+สกลนคร!M220+สุรินทร์!M220+หนองคาย!M220+หนองบัวลำภู!M220+อำนาจเจริญ!M220+อุดรธานี!M220+อุบลราชธานี!M220</f>
        <v>400540</v>
      </c>
      <c r="N220" s="155">
        <f ca="1">กาฬสินธุ์!N220+ขอนแก่น!N220+ชัยภูมิ!N220+นครพนม!N220+นครราชสีมา!N220+บึงกาฬ!N220+บุรีรัมย์!N220+มหาสารคาม!N220+มุกดาหาร!N220+ยโสธร!N220+ร้อยเอ็ด!N220+เลย!N220+ศรีสะเกษ!N220+สกลนคร!N220+สุรินทร์!N220+หนองคาย!N220+หนองบัวลำภู!N220+อำนาจเจริญ!N220+อุดรธานี!N220+อุบลราชธานี!N220</f>
        <v>272987</v>
      </c>
      <c r="O220" s="154">
        <f t="shared" ref="O220:O222" ca="1" si="59">IF(L220&gt;0,N220*100/L220,0)</f>
        <v>71.949448493074868</v>
      </c>
      <c r="P220" s="154">
        <f t="shared" ref="P220:P222" ca="1" si="60">IF(M220&gt;0,N220*100/M220,0)</f>
        <v>68.154741099515647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>กาฬสินธุ์!L221+ขอนแก่น!L221+ชัยภูมิ!L221+นครพนม!L221+นครราชสีมา!L221+บึงกาฬ!L221+บุรีรัมย์!L221+มหาสารคาม!L221+มุกดาหาร!L221+ยโสธร!L221+ร้อยเอ็ด!L221+เลย!L221+ศรีสะเกษ!L221+สกลนคร!L221+สุรินทร์!L221+หนองคาย!L221+หนองบัวลำภู!L221+อำนาจเจริญ!L221+อุดรธานี!L221+อุบลราชธานี!L221</f>
        <v>0</v>
      </c>
      <c r="M221" s="160">
        <f>กาฬสินธุ์!M221+ขอนแก่น!M221+ชัยภูมิ!M221+นครพนม!M221+นครราชสีมา!M221+บึงกาฬ!M221+บุรีรัมย์!M221+มหาสารคาม!M221+มุกดาหาร!M221+ยโสธร!M221+ร้อยเอ็ด!M221+เลย!M221+ศรีสะเกษ!M221+สกลนคร!M221+สุรินทร์!M221+หนองคาย!M221+หนองบัวลำภู!M221+อำนาจเจริญ!M221+อุดรธานี!M221+อุบลราชธานี!M221</f>
        <v>0</v>
      </c>
      <c r="N221" s="160">
        <f>กาฬสินธุ์!N221+ขอนแก่น!N221+ชัยภูมิ!N221+นครพนม!N221+นครราชสีมา!N221+บึงกาฬ!N221+บุรีรัมย์!N221+มหาสารคาม!N221+มุกดาหาร!N221+ยโสธร!N221+ร้อยเอ็ด!N221+เลย!N221+ศรีสะเกษ!N221+สกลนคร!N221+สุรินทร์!N221+หนองคาย!N221+หนองบัวลำภู!N221+อำนาจเจริญ!N221+อุดรธานี!N221+อุบลราชธานี!N221</f>
        <v>0</v>
      </c>
      <c r="O221" s="159">
        <f t="shared" si="59"/>
        <v>0</v>
      </c>
      <c r="P221" s="159">
        <f t="shared" si="60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ca="1">กาฬสินธุ์!L222+ขอนแก่น!L222+ชัยภูมิ!L222+นครพนม!L222+นครราชสีมา!L222+บึงกาฬ!L222+บุรีรัมย์!L222+มหาสารคาม!L222+มุกดาหาร!L222+ยโสธร!L222+ร้อยเอ็ด!L222+เลย!L222+ศรีสะเกษ!L222+สกลนคร!L222+สุรินทร์!L222+หนองคาย!L222+หนองบัวลำภู!L222+อำนาจเจริญ!L222+อุดรธานี!L222+อุบลราชธานี!L222</f>
        <v>379415</v>
      </c>
      <c r="M222" s="160">
        <f ca="1">กาฬสินธุ์!M222+ขอนแก่น!M222+ชัยภูมิ!M222+นครพนม!M222+นครราชสีมา!M222+บึงกาฬ!M222+บุรีรัมย์!M222+มหาสารคาม!M222+มุกดาหาร!M222+ยโสธร!M222+ร้อยเอ็ด!M222+เลย!M222+ศรีสะเกษ!M222+สกลนคร!M222+สุรินทร์!M222+หนองคาย!M222+หนองบัวลำภู!M222+อำนาจเจริญ!M222+อุดรธานี!M222+อุบลราชธานี!M222</f>
        <v>400540</v>
      </c>
      <c r="N222" s="160">
        <f ca="1">กาฬสินธุ์!N222+ขอนแก่น!N222+ชัยภูมิ!N222+นครพนม!N222+นครราชสีมา!N222+บึงกาฬ!N222+บุรีรัมย์!N222+มหาสารคาม!N222+มุกดาหาร!N222+ยโสธร!N222+ร้อยเอ็ด!N222+เลย!N222+ศรีสะเกษ!N222+สกลนคร!N222+สุรินทร์!N222+หนองคาย!N222+หนองบัวลำภู!N222+อำนาจเจริญ!N222+อุดรธานี!N222+อุบลราชธานี!N222</f>
        <v>272987</v>
      </c>
      <c r="O222" s="159">
        <f t="shared" ca="1" si="59"/>
        <v>71.949448493074868</v>
      </c>
      <c r="P222" s="159">
        <f t="shared" ca="1" si="60"/>
        <v>68.154741099515647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f>กาฬสินธุ์!L223+ขอนแก่น!L223+ชัยภูมิ!L223+นครพนม!L223+นครราชสีมา!L223+บึงกาฬ!L223+บุรีรัมย์!L223+มหาสารคาม!L223+มุกดาหาร!L223+ยโสธร!L223+ร้อยเอ็ด!L223+เลย!L223+ศรีสะเกษ!L223+สกลนคร!L223+สุรินทร์!L223+หนองคาย!L223+หนองบัวลำภู!L223+อำนาจเจริญ!L223+อุดรธานี!L223+อุบลราชธานี!L223</f>
        <v>0</v>
      </c>
      <c r="M223" s="169">
        <f>กาฬสินธุ์!M223+ขอนแก่น!M223+ชัยภูมิ!M223+นครพนม!M223+นครราชสีมา!M223+บึงกาฬ!M223+บุรีรัมย์!M223+มหาสารคาม!M223+มุกดาหาร!M223+ยโสธร!M223+ร้อยเอ็ด!M223+เลย!M223+ศรีสะเกษ!M223+สกลนคร!M223+สุรินทร์!M223+หนองคาย!M223+หนองบัวลำภู!M223+อำนาจเจริญ!M223+อุดรธานี!M223+อุบลราชธานี!M223</f>
        <v>0</v>
      </c>
      <c r="N223" s="169">
        <f>กาฬสินธุ์!N223+ขอนแก่น!N223+ชัยภูมิ!N223+นครพนม!N223+นครราชสีมา!N223+บึงกาฬ!N223+บุรีรัมย์!N223+มหาสารคาม!N223+มุกดาหาร!N223+ยโสธร!N223+ร้อยเอ็ด!N223+เลย!N223+ศรีสะเกษ!N223+สกลนคร!N223+สุรินทร์!N223+หนองคาย!N223+หนองบัวลำภู!N223+อำนาจเจริญ!N223+อุดรธานี!N223+อุบลราชธานี!N223</f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กาฬสินธุ์!L224+ขอนแก่น!L224+ชัยภูมิ!L224+นครพนม!L224+นครราชสีมา!L224+บึงกาฬ!L224+บุรีรัมย์!L224+มหาสารคาม!L224+มุกดาหาร!L224+ยโสธร!L224+ร้อยเอ็ด!L224+เลย!L224+ศรีสะเกษ!L224+สกลนคร!L224+สุรินทร์!L224+หนองคาย!L224+หนองบัวลำภู!L224+อำนาจเจริญ!L224+อุดรธานี!L224+อุบลราชธานี!L224</f>
        <v>379415</v>
      </c>
      <c r="M224" s="172">
        <f ca="1">กาฬสินธุ์!M224+ขอนแก่น!M224+ชัยภูมิ!M224+นครพนม!M224+นครราชสีมา!M224+บึงกาฬ!M224+บุรีรัมย์!M224+มหาสารคาม!M224+มุกดาหาร!M224+ยโสธร!M224+ร้อยเอ็ด!M224+เลย!M224+ศรีสะเกษ!M224+สกลนคร!M224+สุรินทร์!M224+หนองคาย!M224+หนองบัวลำภู!M224+อำนาจเจริญ!M224+อุดรธานี!M224+อุบลราชธานี!M224</f>
        <v>400540</v>
      </c>
      <c r="N224" s="172">
        <f ca="1">กาฬสินธุ์!N224+ขอนแก่น!N224+ชัยภูมิ!N224+นครพนม!N224+นครราชสีมา!N224+บึงกาฬ!N224+บุรีรัมย์!N224+มหาสารคาม!N224+มุกดาหาร!N224+ยโสธร!N224+ร้อยเอ็ด!N224+เลย!N224+ศรีสะเกษ!N224+สกลนคร!N224+สุรินทร์!N224+หนองคาย!N224+หนองบัวลำภู!N224+อำนาจเจริญ!N224+อุดรธานี!N224+อุบลราชธานี!N224</f>
        <v>272987</v>
      </c>
      <c r="O224" s="171">
        <f ca="1">IF(L224&gt;0,N224*100/L224,0)</f>
        <v>71.949448493074868</v>
      </c>
      <c r="P224" s="171">
        <f ca="1">IF(M224&gt;0,N224*100/M224,0)</f>
        <v>68.154741099515647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กาฬสินธุ์!L225+ขอนแก่น!L225+ชัยภูมิ!L225+นครพนม!L225+นครราชสีมา!L225+บึงกาฬ!L225+บุรีรัมย์!L225+มหาสารคาม!L225+มุกดาหาร!L225+ยโสธร!L225+ร้อยเอ็ด!L225+เลย!L225+ศรีสะเกษ!L225+สกลนคร!L225+สุรินทร์!L225+หนองคาย!L225+หนองบัวลำภู!L225+อำนาจเจริญ!L225+อุดรธานี!L225+อุบลราชธานี!L225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กาฬสินธุ์!L226+ขอนแก่น!L226+ชัยภูมิ!L226+นครพนม!L226+นครราชสีมา!L226+บึงกาฬ!L226+บุรีรัมย์!L226+มหาสารคาม!L226+มุกดาหาร!L226+ยโสธร!L226+ร้อยเอ็ด!L226+เลย!L226+ศรีสะเกษ!L226+สกลนคร!L226+สุรินทร์!L226+หนองคาย!L226+หนองบัวลำภู!L226+อำนาจเจริญ!L226+อุดรธานี!L226+อุบลราชธานี!L226</f>
        <v>379415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f>กาฬสินธุ์!L227+ขอนแก่น!L227+ชัยภูมิ!L227+นครพนม!L227+นครราชสีมา!L227+บึงกาฬ!L227+บุรีรัมย์!L227+มหาสารคาม!L227+มุกดาหาร!L227+ยโสธร!L227+ร้อยเอ็ด!L227+เลย!L227+ศรีสะเกษ!L227+สกลนคร!L227+สุรินทร์!L227+หนองคาย!L227+หนองบัวลำภู!L227+อำนาจเจริญ!L227+อุดรธานี!L227+อุบลราชธานี!L227</f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กาฬสินธุ์!L228+ขอนแก่น!L228+ชัยภูมิ!L228+นครพนม!L228+นครราชสีมา!L228+บึงกาฬ!L228+บุรีรัมย์!L228+มหาสารคาม!L228+มุกดาหาร!L228+ยโสธร!L228+ร้อยเอ็ด!L228+เลย!L228+ศรีสะเกษ!L228+สกลนคร!L228+สุรินทร์!L228+หนองคาย!L228+หนองบัวลำภู!L228+อำนาจเจริญ!L228+อุดรธานี!L228+อุบลราชธานี!L228</f>
        <v>0</v>
      </c>
      <c r="M228" s="101"/>
      <c r="N228" s="91">
        <f ca="1">กาฬสินธุ์!N228+ขอนแก่น!N228+ชัยภูมิ!N228+นครพนม!N228+นครราชสีมา!N228+บึงกาฬ!N228+บุรีรัมย์!N228+มหาสารคาม!N228+มุกดาหาร!N228+ยโสธร!N228+ร้อยเอ็ด!N228+เลย!N228+ศรีสะเกษ!N228+สกลนคร!N228+สุรินทร์!N228+หนองคาย!N228+หนองบัวลำภู!N228+อำนาจเจริญ!N228+อุดรธานี!N228+อุบลราชธานี!N228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กาฬสินธุ์!I229+ขอนแก่น!I229+ชัยภูมิ!I229+นครพนม!I229+นครราชสีมา!I229+บึงกาฬ!I229+บุรีรัมย์!I229+มหาสารคาม!I229+มุกดาหาร!I229+ยโสธร!I229+ร้อยเอ็ด!I229+เลย!I229+ศรีสะเกษ!I229+สกลนคร!I229+สุรินทร์!I229+หนองคาย!I229+หนองบัวลำภู!I229+อำนาจเจริญ!I229+อุดรธานี!I229+อุบลราชธานี!I229</f>
        <v>276</v>
      </c>
      <c r="J229" s="264">
        <f ca="1">กาฬสินธุ์!J229+ขอนแก่น!J229+ชัยภูมิ!J229+นครพนม!J229+นครราชสีมา!J229+บึงกาฬ!J229+บุรีรัมย์!J229+มหาสารคาม!J229+มุกดาหาร!J229+ยโสธร!J229+ร้อยเอ็ด!J229+เลย!J229+ศรีสะเกษ!J229+สกลนคร!J229+สุรินทร์!J229+หนองคาย!J229+หนองบัวลำภู!J229+อำนาจเจริญ!J229+อุดรธานี!J229+อุบลราชธานี!J229</f>
        <v>179</v>
      </c>
      <c r="K229" s="265">
        <f ca="1">IF(I229&gt;0,J229*100/I229,0)</f>
        <v>64.85507246376811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กาฬสินธุ์!J231+ขอนแก่น!J231+ชัยภูมิ!J231+นครพนม!J231+นครราชสีมา!J231+บึงกาฬ!J231+บุรีรัมย์!J231+มหาสารคาม!J231+มุกดาหาร!J231+ยโสธร!J231+ร้อยเอ็ด!J231+เลย!J231+ศรีสะเกษ!J231+สกลนคร!J231+สุรินทร์!J231+หนองคาย!J231+หนองบัวลำภู!J231+อำนาจเจริญ!J231+อุดรธานี!J231+อุบลราชธานี!J231</f>
        <v>1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กาฬสินธุ์!J232+ขอนแก่น!J232+ชัยภูมิ!J232+นครพนม!J232+นครราชสีมา!J232+บึงกาฬ!J232+บุรีรัมย์!J232+มหาสารคาม!J232+มุกดาหาร!J232+ยโสธร!J232+ร้อยเอ็ด!J232+เลย!J232+ศรีสะเกษ!J232+สกลนคร!J232+สุรินทร์!J232+หนองคาย!J232+หนองบัวลำภู!J232+อำนาจเจริญ!J232+อุดรธานี!J232+อุบลราชธานี!J232</f>
        <v>18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กาฬสินธุ์!J233+ขอนแก่น!J233+ชัยภูมิ!J233+นครพนม!J233+นครราชสีมา!J233+บึงกาฬ!J233+บุรีรัมย์!J233+มหาสารคาม!J233+มุกดาหาร!J233+ยโสธร!J233+ร้อยเอ็ด!J233+เลย!J233+ศรีสะเกษ!J233+สกลนคร!J233+สุรินทร์!J233+หนองคาย!J233+หนองบัวลำภู!J233+อำนาจเจริญ!J233+อุดรธานี!J233+อุบลราชธานี!J233</f>
        <v>19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กาฬสินธุ์!J234+ขอนแก่น!J234+ชัยภูมิ!J234+นครพนม!J234+นครราชสีมา!J234+บึงกาฬ!J234+บุรีรัมย์!J234+มหาสารคาม!J234+มุกดาหาร!J234+ยโสธร!J234+ร้อยเอ็ด!J234+เลย!J234+ศรีสะเกษ!J234+สกลนคร!J234+สุรินทร์!J234+หนองคาย!J234+หนองบัวลำภู!J234+อำนาจเจริญ!J234+อุดรธานี!J234+อุบลราชธานี!J234</f>
        <v>13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กาฬสินธุ์!I235+ขอนแก่น!I235+ชัยภูมิ!I235+นครพนม!I235+นครราชสีมา!I235+บึงกาฬ!I235+บุรีรัมย์!I235+มหาสารคาม!I235+มุกดาหาร!I235+ยโสธร!I235+ร้อยเอ็ด!I235+เลย!I235+ศรีสะเกษ!I235+สกลนคร!I235+สุรินทร์!I235+หนองคาย!I235+หนองบัวลำภู!I235+อำนาจเจริญ!I235+อุดรธานี!I235+อุบลราชธานี!I235</f>
        <v>276</v>
      </c>
      <c r="J235" s="192">
        <f ca="1">กาฬสินธุ์!J235+ขอนแก่น!J235+ชัยภูมิ!J235+นครพนม!J235+นครราชสีมา!J235+บึงกาฬ!J235+บุรีรัมย์!J235+มหาสารคาม!J235+มุกดาหาร!J235+ยโสธร!J235+ร้อยเอ็ด!J235+เลย!J235+ศรีสะเกษ!J235+สกลนคร!J235+สุรินทร์!J235+หนองคาย!J235+หนองบัวลำภู!J235+อำนาจเจริญ!J235+อุดรธานี!J235+อุบลราชธานี!J235</f>
        <v>179</v>
      </c>
      <c r="K235" s="168">
        <f ca="1">IF(I235&gt;0,J235*100/I235,0)</f>
        <v>64.85507246376811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กาฬสินธุ์!J236+ขอนแก่น!J236+ชัยภูมิ!J236+นครพนม!J236+นครราชสีมา!J236+บึงกาฬ!J236+บุรีรัมย์!J236+มหาสารคาม!J236+มุกดาหาร!J236+ยโสธร!J236+ร้อยเอ็ด!J236+เลย!J236+ศรีสะเกษ!J236+สกลนคร!J236+สุรินทร์!J236+หนองคาย!J236+หนองบัวลำภู!J236+อำนาจเจริญ!J236+อุดรธานี!J236+อุบลราชธานี!J236</f>
        <v>2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กาฬสินธุ์!J237+ขอนแก่น!J237+ชัยภูมิ!J237+นครพนม!J237+นครราชสีมา!J237+บึงกาฬ!J237+บุรีรัมย์!J237+มหาสารคาม!J237+มุกดาหาร!J237+ยโสธร!J237+ร้อยเอ็ด!J237+เลย!J237+ศรีสะเกษ!J237+สกลนคร!J237+สุรินทร์!J237+หนองคาย!J237+หนองบัวลำภู!J237+อำนาจเจริญ!J237+อุดรธานี!J237+อุบลราชธานี!J237</f>
        <v>1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กาฬสินธุ์!I238+ขอนแก่น!I238+ชัยภูมิ!I238+นครพนม!I238+นครราชสีมา!I238+บึงกาฬ!I238+บุรีรัมย์!I238+มหาสารคาม!I238+มุกดาหาร!I238+ยโสธร!I238+ร้อยเอ็ด!I238+เลย!I238+ศรีสะเกษ!I238+สกลนคร!I238+สุรินทร์!I238+หนองคาย!I238+หนองบัวลำภู!I238+อำนาจเจริญ!I238+อุดรธานี!I238+อุบลราชธานี!I238</f>
        <v>0</v>
      </c>
      <c r="J238" s="264">
        <f ca="1">กาฬสินธุ์!J238+ขอนแก่น!J238+ชัยภูมิ!J238+นครพนม!J238+นครราชสีมา!J238+บึงกาฬ!J238+บุรีรัมย์!J238+มหาสารคาม!J238+มุกดาหาร!J238+ยโสธร!J238+ร้อยเอ็ด!J238+เลย!J238+ศรีสะเกษ!J238+สกลนคร!J238+สุรินทร์!J238+หนองคาย!J238+หนองบัวลำภู!J238+อำนาจเจริญ!J238+อุดรธานี!J238+อุบลราชธานี!J238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IFERROR(__xludf.DUMMYFUNCTION("IMPORTRANGE(""https://docs.google.com/spreadsheets/d/1SX6NBoVAgQJ6U1MVXOaj8PK2l7WJ3RER9xtqwdhxkhw/edit?usp=sharing"",""กาญจนบุรี!J159"")"),"")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กาฬสินธุ์!J241+ขอนแก่น!J241+ชัยภูมิ!J241+นครพนม!J241+นครราชสีมา!J241+บึงกาฬ!J241+บุรีรัมย์!J241+มหาสารคาม!J241+มุกดาหาร!J241+ยโสธร!J241+ร้อยเอ็ด!J241+เลย!J241+ศรีสะเกษ!J241+สกลนคร!J241+สุรินทร์!J241+หนองคาย!J241+หนองบัวลำภู!J241+อำนาจเจริญ!J241+อุดรธานี!J241+อุบลราชธานี!J241</f>
        <v>1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กาฬสินธุ์!J242+ขอนแก่น!J242+ชัยภูมิ!J242+นครพนม!J242+นครราชสีมา!J242+บึงกาฬ!J242+บุรีรัมย์!J242+มหาสารคาม!J242+มุกดาหาร!J242+ยโสธร!J242+ร้อยเอ็ด!J242+เลย!J242+ศรีสะเกษ!J242+สกลนคร!J242+สุรินทร์!J242+หนองคาย!J242+หนองบัวลำภู!J242+อำนาจเจริญ!J242+อุดรธานี!J242+อุบลราชธานี!J242</f>
        <v>1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กาฬสินธุ์!J243+ขอนแก่น!J243+ชัยภูมิ!J243+นครพนม!J243+นครราชสีมา!J243+บึงกาฬ!J243+บุรีรัมย์!J243+มหาสารคาม!J243+มุกดาหาร!J243+ยโสธร!J243+ร้อยเอ็ด!J243+เลย!J243+ศรีสะเกษ!J243+สกลนคร!J243+สุรินทร์!J243+หนองคาย!J243+หนองบัวลำภู!J243+อำนาจเจริญ!J243+อุดรธานี!J243+อุบลราชธานี!J243</f>
        <v>1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กาฬสินธุ์!I244+ขอนแก่น!I244+ชัยภูมิ!I244+นครพนม!I244+นครราชสีมา!I244+บึงกาฬ!I244+บุรีรัมย์!I244+มหาสารคาม!I244+มุกดาหาร!I244+ยโสธร!I244+ร้อยเอ็ด!I244+เลย!I244+ศรีสะเกษ!I244+สกลนคร!I244+สุรินทร์!I244+หนองคาย!I244+หนองบัวลำภู!I244+อำนาจเจริญ!I244+อุดรธานี!I244+อุบลราชธานี!I244</f>
        <v>0</v>
      </c>
      <c r="J244" s="191">
        <f ca="1">กาฬสินธุ์!J244+ขอนแก่น!J244+ชัยภูมิ!J244+นครพนม!J244+นครราชสีมา!J244+บึงกาฬ!J244+บุรีรัมย์!J244+มหาสารคาม!J244+มุกดาหาร!J244+ยโสธร!J244+ร้อยเอ็ด!J244+เลย!J244+ศรีสะเกษ!J244+สกลนคร!J244+สุรินทร์!J244+หนองคาย!J244+หนองบัวลำภู!J244+อำนาจเจริญ!J244+อุดรธานี!J244+อุบลราชธานี!J244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กาฬสินธุ์!J245+ขอนแก่น!J245+ชัยภูมิ!J245+นครพนม!J245+นครราชสีมา!J245+บึงกาฬ!J245+บุรีรัมย์!J245+มหาสารคาม!J245+มุกดาหาร!J245+ยโสธร!J245+ร้อยเอ็ด!J245+เลย!J245+ศรีสะเกษ!J245+สกลนคร!J245+สุรินทร์!J245+หนองคาย!J245+หนองบัวลำภู!J245+อำนาจเจริญ!J245+อุดรธานี!J245+อุบลราชธานี!J245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กาฬสินธุ์!J246+ขอนแก่น!J246+ชัยภูมิ!J246+นครพนม!J246+นครราชสีมา!J246+บึงกาฬ!J246+บุรีรัมย์!J246+มหาสารคาม!J246+มุกดาหาร!J246+ยโสธร!J246+ร้อยเอ็ด!J246+เลย!J246+ศรีสะเกษ!J246+สกลนคร!J246+สุรินทร์!J246+หนองคาย!J246+หนองบัวลำภู!J246+อำนาจเจริญ!J246+อุดรธานี!J246+อุบลราชธานี!J246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กาฬสินธุ์!I249+ขอนแก่น!I249+ชัยภูมิ!I249+นครพนม!I249+นครราชสีมา!I249+บึงกาฬ!I249+บุรีรัมย์!I249+มหาสารคาม!I249+มุกดาหาร!I249+ยโสธร!I249+ร้อยเอ็ด!I249+เลย!I249+ศรีสะเกษ!I249+สกลนคร!I249+สุรินทร์!I249+หนองคาย!I249+หนองบัวลำภู!I249+อำนาจเจริญ!I249+อุดรธานี!I249+อุบลราชธานี!I249</f>
        <v>240</v>
      </c>
      <c r="J249" s="308">
        <f ca="1">กาฬสินธุ์!J249+ขอนแก่น!J249+ชัยภูมิ!J249+นครพนม!J249+นครราชสีมา!J249+บึงกาฬ!J249+บุรีรัมย์!J249+มหาสารคาม!J249+มุกดาหาร!J249+ยโสธร!J249+ร้อยเอ็ด!J249+เลย!J249+ศรีสะเกษ!J249+สกลนคร!J249+สุรินทร์!J249+หนองคาย!J249+หนองบัวลำภู!J249+อำนาจเจริญ!J249+อุดรธานี!J249+อุบลราชธานี!J249</f>
        <v>75</v>
      </c>
      <c r="K249" s="309">
        <f ca="1">IF(I249&gt;0,J249*100/I249,0)</f>
        <v>31.25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ca="1">กาฬสินธุ์!L250+ขอนแก่น!L250+ชัยภูมิ!L250+นครพนม!L250+นครราชสีมา!L250+บึงกาฬ!L250+บุรีรัมย์!L250+มหาสารคาม!L250+มุกดาหาร!L250+ยโสธร!L250+ร้อยเอ็ด!L250+เลย!L250+ศรีสะเกษ!L250+สกลนคร!L250+สุรินทร์!L250+หนองคาย!L250+หนองบัวลำภู!L250+อำนาจเจริญ!L250+อุดรธานี!L250+อุบลราชธานี!L250</f>
        <v>1364900</v>
      </c>
      <c r="M250" s="155">
        <f ca="1">กาฬสินธุ์!M250+ขอนแก่น!M250+ชัยภูมิ!M250+นครพนม!M250+นครราชสีมา!M250+บึงกาฬ!M250+บุรีรัมย์!M250+มหาสารคาม!M250+มุกดาหาร!M250+ยโสธร!M250+ร้อยเอ็ด!M250+เลย!M250+ศรีสะเกษ!M250+สกลนคร!M250+สุรินทร์!M250+หนองคาย!M250+หนองบัวลำภู!M250+อำนาจเจริญ!M250+อุดรธานี!M250+อุบลราชธานี!M250</f>
        <v>677000</v>
      </c>
      <c r="N250" s="155">
        <f ca="1">กาฬสินธุ์!N250+ขอนแก่น!N250+ชัยภูมิ!N250+นครพนม!N250+นครราชสีมา!N250+บึงกาฬ!N250+บุรีรัมย์!N250+มหาสารคาม!N250+มุกดาหาร!N250+ยโสธร!N250+ร้อยเอ็ด!N250+เลย!N250+ศรีสะเกษ!N250+สกลนคร!N250+สุรินทร์!N250+หนองคาย!N250+หนองบัวลำภู!N250+อำนาจเจริญ!N250+อุดรธานี!N250+อุบลราชธานี!N250</f>
        <v>268033</v>
      </c>
      <c r="O250" s="154">
        <f t="shared" ref="O250:O252" ca="1" si="61">IF(L250&gt;0,N250*100/L250,0)</f>
        <v>19.637555864898527</v>
      </c>
      <c r="P250" s="154">
        <f t="shared" ref="P250:P252" ca="1" si="62">IF(M250&gt;0,N250*100/M250,0)</f>
        <v>39.59128508124077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>กาฬสินธุ์!L251+ขอนแก่น!L251+ชัยภูมิ!L251+นครพนม!L251+นครราชสีมา!L251+บึงกาฬ!L251+บุรีรัมย์!L251+มหาสารคาม!L251+มุกดาหาร!L251+ยโสธร!L251+ร้อยเอ็ด!L251+เลย!L251+ศรีสะเกษ!L251+สกลนคร!L251+สุรินทร์!L251+หนองคาย!L251+หนองบัวลำภู!L251+อำนาจเจริญ!L251+อุดรธานี!L251+อุบลราชธานี!L251</f>
        <v>0</v>
      </c>
      <c r="M251" s="160">
        <f>กาฬสินธุ์!M251+ขอนแก่น!M251+ชัยภูมิ!M251+นครพนม!M251+นครราชสีมา!M251+บึงกาฬ!M251+บุรีรัมย์!M251+มหาสารคาม!M251+มุกดาหาร!M251+ยโสธร!M251+ร้อยเอ็ด!M251+เลย!M251+ศรีสะเกษ!M251+สกลนคร!M251+สุรินทร์!M251+หนองคาย!M251+หนองบัวลำภู!M251+อำนาจเจริญ!M251+อุดรธานี!M251+อุบลราชธานี!M251</f>
        <v>0</v>
      </c>
      <c r="N251" s="160">
        <f>กาฬสินธุ์!N251+ขอนแก่น!N251+ชัยภูมิ!N251+นครพนม!N251+นครราชสีมา!N251+บึงกาฬ!N251+บุรีรัมย์!N251+มหาสารคาม!N251+มุกดาหาร!N251+ยโสธร!N251+ร้อยเอ็ด!N251+เลย!N251+ศรีสะเกษ!N251+สกลนคร!N251+สุรินทร์!N251+หนองคาย!N251+หนองบัวลำภู!N251+อำนาจเจริญ!N251+อุดรธานี!N251+อุบลราชธานี!N251</f>
        <v>0</v>
      </c>
      <c r="O251" s="159">
        <f t="shared" si="61"/>
        <v>0</v>
      </c>
      <c r="P251" s="159">
        <f t="shared" si="62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ca="1">กาฬสินธุ์!L252+ขอนแก่น!L252+ชัยภูมิ!L252+นครพนม!L252+นครราชสีมา!L252+บึงกาฬ!L252+บุรีรัมย์!L252+มหาสารคาม!L252+มุกดาหาร!L252+ยโสธร!L252+ร้อยเอ็ด!L252+เลย!L252+ศรีสะเกษ!L252+สกลนคร!L252+สุรินทร์!L252+หนองคาย!L252+หนองบัวลำภู!L252+อำนาจเจริญ!L252+อุดรธานี!L252+อุบลราชธานี!L252</f>
        <v>1364900</v>
      </c>
      <c r="M252" s="160">
        <f ca="1">กาฬสินธุ์!M252+ขอนแก่น!M252+ชัยภูมิ!M252+นครพนม!M252+นครราชสีมา!M252+บึงกาฬ!M252+บุรีรัมย์!M252+มหาสารคาม!M252+มุกดาหาร!M252+ยโสธร!M252+ร้อยเอ็ด!M252+เลย!M252+ศรีสะเกษ!M252+สกลนคร!M252+สุรินทร์!M252+หนองคาย!M252+หนองบัวลำภู!M252+อำนาจเจริญ!M252+อุดรธานี!M252+อุบลราชธานี!M252</f>
        <v>677000</v>
      </c>
      <c r="N252" s="160">
        <f ca="1">กาฬสินธุ์!N252+ขอนแก่น!N252+ชัยภูมิ!N252+นครพนม!N252+นครราชสีมา!N252+บึงกาฬ!N252+บุรีรัมย์!N252+มหาสารคาม!N252+มุกดาหาร!N252+ยโสธร!N252+ร้อยเอ็ด!N252+เลย!N252+ศรีสะเกษ!N252+สกลนคร!N252+สุรินทร์!N252+หนองคาย!N252+หนองบัวลำภู!N252+อำนาจเจริญ!N252+อุดรธานี!N252+อุบลราชธานี!N252</f>
        <v>268033</v>
      </c>
      <c r="O252" s="159">
        <f t="shared" ca="1" si="61"/>
        <v>19.637555864898527</v>
      </c>
      <c r="P252" s="159">
        <f t="shared" ca="1" si="62"/>
        <v>39.59128508124077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f>กาฬสินธุ์!L253+ขอนแก่น!L253+ชัยภูมิ!L253+นครพนม!L253+นครราชสีมา!L253+บึงกาฬ!L253+บุรีรัมย์!L253+มหาสารคาม!L253+มุกดาหาร!L253+ยโสธร!L253+ร้อยเอ็ด!L253+เลย!L253+ศรีสะเกษ!L253+สกลนคร!L253+สุรินทร์!L253+หนองคาย!L253+หนองบัวลำภู!L253+อำนาจเจริญ!L253+อุดรธานี!L253+อุบลราชธานี!L253</f>
        <v>0</v>
      </c>
      <c r="M253" s="169">
        <f>กาฬสินธุ์!M253+ขอนแก่น!M253+ชัยภูมิ!M253+นครพนม!M253+นครราชสีมา!M253+บึงกาฬ!M253+บุรีรัมย์!M253+มหาสารคาม!M253+มุกดาหาร!M253+ยโสธร!M253+ร้อยเอ็ด!M253+เลย!M253+ศรีสะเกษ!M253+สกลนคร!M253+สุรินทร์!M253+หนองคาย!M253+หนองบัวลำภู!M253+อำนาจเจริญ!M253+อุดรธานี!M253+อุบลราชธานี!M253</f>
        <v>0</v>
      </c>
      <c r="N253" s="169">
        <f>กาฬสินธุ์!N253+ขอนแก่น!N253+ชัยภูมิ!N253+นครพนม!N253+นครราชสีมา!N253+บึงกาฬ!N253+บุรีรัมย์!N253+มหาสารคาม!N253+มุกดาหาร!N253+ยโสธร!N253+ร้อยเอ็ด!N253+เลย!N253+ศรีสะเกษ!N253+สกลนคร!N253+สุรินทร์!N253+หนองคาย!N253+หนองบัวลำภู!N253+อำนาจเจริญ!N253+อุดรธานี!N253+อุบลราชธานี!N253</f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กาฬสินธุ์!L254+ขอนแก่น!L254+ชัยภูมิ!L254+นครพนม!L254+นครราชสีมา!L254+บึงกาฬ!L254+บุรีรัมย์!L254+มหาสารคาม!L254+มุกดาหาร!L254+ยโสธร!L254+ร้อยเอ็ด!L254+เลย!L254+ศรีสะเกษ!L254+สกลนคร!L254+สุรินทร์!L254+หนองคาย!L254+หนองบัวลำภู!L254+อำนาจเจริญ!L254+อุดรธานี!L254+อุบลราชธานี!L254</f>
        <v>1364900</v>
      </c>
      <c r="M254" s="172">
        <f ca="1">กาฬสินธุ์!M254+ขอนแก่น!M254+ชัยภูมิ!M254+นครพนม!M254+นครราชสีมา!M254+บึงกาฬ!M254+บุรีรัมย์!M254+มหาสารคาม!M254+มุกดาหาร!M254+ยโสธร!M254+ร้อยเอ็ด!M254+เลย!M254+ศรีสะเกษ!M254+สกลนคร!M254+สุรินทร์!M254+หนองคาย!M254+หนองบัวลำภู!M254+อำนาจเจริญ!M254+อุดรธานี!M254+อุบลราชธานี!M254</f>
        <v>677000</v>
      </c>
      <c r="N254" s="172">
        <f ca="1">กาฬสินธุ์!N254+ขอนแก่น!N254+ชัยภูมิ!N254+นครพนม!N254+นครราชสีมา!N254+บึงกาฬ!N254+บุรีรัมย์!N254+มหาสารคาม!N254+มุกดาหาร!N254+ยโสธร!N254+ร้อยเอ็ด!N254+เลย!N254+ศรีสะเกษ!N254+สกลนคร!N254+สุรินทร์!N254+หนองคาย!N254+หนองบัวลำภู!N254+อำนาจเจริญ!N254+อุดรธานี!N254+อุบลราชธานี!N254</f>
        <v>268033</v>
      </c>
      <c r="O254" s="171">
        <f ca="1">IF(L254&gt;0,N254*100/L254,0)</f>
        <v>19.637555864898527</v>
      </c>
      <c r="P254" s="171">
        <f ca="1">IF(M254&gt;0,N254*100/M254,0)</f>
        <v>39.59128508124077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กาฬสินธุ์!L255+ขอนแก่น!L255+ชัยภูมิ!L255+นครพนม!L255+นครราชสีมา!L255+บึงกาฬ!L255+บุรีรัมย์!L255+มหาสารคาม!L255+มุกดาหาร!L255+ยโสธร!L255+ร้อยเอ็ด!L255+เลย!L255+ศรีสะเกษ!L255+สกลนคร!L255+สุรินทร์!L255+หนองคาย!L255+หนองบัวลำภู!L255+อำนาจเจริญ!L255+อุดรธานี!L255+อุบลราชธานี!L255</f>
        <v>396000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กาฬสินธุ์!L256+ขอนแก่น!L256+ชัยภูมิ!L256+นครพนม!L256+นครราชสีมา!L256+บึงกาฬ!L256+บุรีรัมย์!L256+มหาสารคาม!L256+มุกดาหาร!L256+ยโสธร!L256+ร้อยเอ็ด!L256+เลย!L256+ศรีสะเกษ!L256+สกลนคร!L256+สุรินทร์!L256+หนองคาย!L256+หนองบัวลำภู!L256+อำนาจเจริญ!L256+อุดรธานี!L256+อุบลราชธานี!L256</f>
        <v>968900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f>กาฬสินธุ์!L257+ขอนแก่น!L257+ชัยภูมิ!L257+นครพนม!L257+นครราชสีมา!L257+บึงกาฬ!L257+บุรีรัมย์!L257+มหาสารคาม!L257+มุกดาหาร!L257+ยโสธร!L257+ร้อยเอ็ด!L257+เลย!L257+ศรีสะเกษ!L257+สกลนคร!L257+สุรินทร์!L257+หนองคาย!L257+หนองบัวลำภู!L257+อำนาจเจริญ!L257+อุดรธานี!L257+อุบลราชธานี!L257</f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กาฬสินธุ์!L258+ขอนแก่น!L258+ชัยภูมิ!L258+นครพนม!L258+นครราชสีมา!L258+บึงกาฬ!L258+บุรีรัมย์!L258+มหาสารคาม!L258+มุกดาหาร!L258+ยโสธร!L258+ร้อยเอ็ด!L258+เลย!L258+ศรีสะเกษ!L258+สกลนคร!L258+สุรินทร์!L258+หนองคาย!L258+หนองบัวลำภู!L258+อำนาจเจริญ!L258+อุดรธานี!L258+อุบลราชธานี!L258</f>
        <v>0</v>
      </c>
      <c r="M258" s="101"/>
      <c r="N258" s="91">
        <f ca="1">กาฬสินธุ์!N258+ขอนแก่น!N258+ชัยภูมิ!N258+นครพนม!N258+นครราชสีมา!N258+บึงกาฬ!N258+บุรีรัมย์!N258+มหาสารคาม!N258+มุกดาหาร!N258+ยโสธร!N258+ร้อยเอ็ด!N258+เลย!N258+ศรีสะเกษ!N258+สกลนคร!N258+สุรินทร์!N258+หนองคาย!N258+หนองบัวลำภู!N258+อำนาจเจริญ!N258+อุดรธานี!N258+อุบลราชธานี!N258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กาฬสินธุ์!J260+ขอนแก่น!J260+ชัยภูมิ!J260+นครพนม!J260+นครราชสีมา!J260+บึงกาฬ!J260+บุรีรัมย์!J260+มหาสารคาม!J260+มุกดาหาร!J260+ยโสธร!J260+ร้อยเอ็ด!J260+เลย!J260+ศรีสะเกษ!J260+สกลนคร!J260+สุรินทร์!J260+หนองคาย!J260+หนองบัวลำภู!J260+อำนาจเจริญ!J260+อุดรธานี!J260+อุบลราชธานี!J260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กาฬสินธุ์!J261+ขอนแก่น!J261+ชัยภูมิ!J261+นครพนม!J261+นครราชสีมา!J261+บึงกาฬ!J261+บุรีรัมย์!J261+มหาสารคาม!J261+มุกดาหาร!J261+ยโสธร!J261+ร้อยเอ็ด!J261+เลย!J261+ศรีสะเกษ!J261+สกลนคร!J261+สุรินทร์!J261+หนองคาย!J261+หนองบัวลำภู!J261+อำนาจเจริญ!J261+อุดรธานี!J261+อุบลราชธานี!J261</f>
        <v>9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กาฬสินธุ์!J262+ขอนแก่น!J262+ชัยภูมิ!J262+นครพนม!J262+นครราชสีมา!J262+บึงกาฬ!J262+บุรีรัมย์!J262+มหาสารคาม!J262+มุกดาหาร!J262+ยโสธร!J262+ร้อยเอ็ด!J262+เลย!J262+ศรีสะเกษ!J262+สกลนคร!J262+สุรินทร์!J262+หนองคาย!J262+หนองบัวลำภู!J262+อำนาจเจริญ!J262+อุดรธานี!J262+อุบลราชธานี!J262</f>
        <v>9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กาฬสินธุ์!J263+ขอนแก่น!J263+ชัยภูมิ!J263+นครพนม!J263+นครราชสีมา!J263+บึงกาฬ!J263+บุรีรัมย์!J263+มหาสารคาม!J263+มุกดาหาร!J263+ยโสธร!J263+ร้อยเอ็ด!J263+เลย!J263+ศรีสะเกษ!J263+สกลนคร!J263+สุรินทร์!J263+หนองคาย!J263+หนองบัวลำภู!J263+อำนาจเจริญ!J263+อุดรธานี!J263+อุบลราชธานี!J263</f>
        <v>7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กาฬสินธุ์!I264+ขอนแก่น!I264+ชัยภูมิ!I264+นครพนม!I264+นครราชสีมา!I264+บึงกาฬ!I264+บุรีรัมย์!I264+มหาสารคาม!I264+มุกดาหาร!I264+ยโสธร!I264+ร้อยเอ็ด!I264+เลย!I264+ศรีสะเกษ!I264+สกลนคร!I264+สุรินทร์!I264+หนองคาย!I264+หนองบัวลำภู!I264+อำนาจเจริญ!I264+อุดรธานี!I264+อุบลราชธานี!I264</f>
        <v>9</v>
      </c>
      <c r="J264" s="192">
        <f ca="1">กาฬสินธุ์!J264+ขอนแก่น!J264+ชัยภูมิ!J264+นครพนม!J264+นครราชสีมา!J264+บึงกาฬ!J264+บุรีรัมย์!J264+มหาสารคาม!J264+มุกดาหาร!J264+ยโสธร!J264+ร้อยเอ็ด!J264+เลย!J264+ศรีสะเกษ!J264+สกลนคร!J264+สุรินทร์!J264+หนองคาย!J264+หนองบัวลำภู!J264+อำนาจเจริญ!J264+อุดรธานี!J264+อุบลราชธานี!J264</f>
        <v>1</v>
      </c>
      <c r="K264" s="168">
        <f t="shared" ref="K264:K267" ca="1" si="63">IF(I264&gt;0,J264*100/I264,0)</f>
        <v>11.111111111111111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กาฬสินธุ์!I265+ขอนแก่น!I265+ชัยภูมิ!I265+นครพนม!I265+นครราชสีมา!I265+บึงกาฬ!I265+บุรีรัมย์!I265+มหาสารคาม!I265+มุกดาหาร!I265+ยโสธร!I265+ร้อยเอ็ด!I265+เลย!I265+ศรีสะเกษ!I265+สกลนคร!I265+สุรินทร์!I265+หนองคาย!I265+หนองบัวลำภู!I265+อำนาจเจริญ!I265+อุดรธานี!I265+อุบลราชธานี!I265</f>
        <v>240</v>
      </c>
      <c r="J265" s="192">
        <f ca="1">กาฬสินธุ์!J265+ขอนแก่น!J265+ชัยภูมิ!J265+นครพนม!J265+นครราชสีมา!J265+บึงกาฬ!J265+บุรีรัมย์!J265+มหาสารคาม!J265+มุกดาหาร!J265+ยโสธร!J265+ร้อยเอ็ด!J265+เลย!J265+ศรีสะเกษ!J265+สกลนคร!J265+สุรินทร์!J265+หนองคาย!J265+หนองบัวลำภู!J265+อำนาจเจริญ!J265+อุดรธานี!J265+อุบลราชธานี!J265</f>
        <v>75</v>
      </c>
      <c r="K265" s="168">
        <f t="shared" ca="1" si="63"/>
        <v>31.25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กาฬสินธุ์!I266+ขอนแก่น!I266+ชัยภูมิ!I266+นครพนม!I266+นครราชสีมา!I266+บึงกาฬ!I266+บุรีรัมย์!I266+มหาสารคาม!I266+มุกดาหาร!I266+ยโสธร!I266+ร้อยเอ็ด!I266+เลย!I266+ศรีสะเกษ!I266+สกลนคร!I266+สุรินทร์!I266+หนองคาย!I266+หนองบัวลำภู!I266+อำนาจเจริญ!I266+อุดรธานี!I266+อุบลราชธานี!I266</f>
        <v>240</v>
      </c>
      <c r="J266" s="192">
        <f ca="1">กาฬสินธุ์!J266+ขอนแก่น!J266+ชัยภูมิ!J266+นครพนม!J266+นครราชสีมา!J266+บึงกาฬ!J266+บุรีรัมย์!J266+มหาสารคาม!J266+มุกดาหาร!J266+ยโสธร!J266+ร้อยเอ็ด!J266+เลย!J266+ศรีสะเกษ!J266+สกลนคร!J266+สุรินทร์!J266+หนองคาย!J266+หนองบัวลำภู!J266+อำนาจเจริญ!J266+อุดรธานี!J266+อุบลราชธานี!J266</f>
        <v>0</v>
      </c>
      <c r="K266" s="168">
        <f t="shared" ca="1" si="63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กาฬสินธุ์!I267+ขอนแก่น!I267+ชัยภูมิ!I267+นครพนม!I267+นครราชสีมา!I267+บึงกาฬ!I267+บุรีรัมย์!I267+มหาสารคาม!I267+มุกดาหาร!I267+ยโสธร!I267+ร้อยเอ็ด!I267+เลย!I267+ศรีสะเกษ!I267+สกลนคร!I267+สุรินทร์!I267+หนองคาย!I267+หนองบัวลำภู!I267+อำนาจเจริญ!I267+อุดรธานี!I267+อุบลราชธานี!I267</f>
        <v>9</v>
      </c>
      <c r="J267" s="192">
        <f ca="1">กาฬสินธุ์!J267+ขอนแก่น!J267+ชัยภูมิ!J267+นครพนม!J267+นครราชสีมา!J267+บึงกาฬ!J267+บุรีรัมย์!J267+มหาสารคาม!J267+มุกดาหาร!J267+ยโสธร!J267+ร้อยเอ็ด!J267+เลย!J267+ศรีสะเกษ!J267+สกลนคร!J267+สุรินทร์!J267+หนองคาย!J267+หนองบัวลำภู!J267+อำนาจเจริญ!J267+อุดรธานี!J267+อุบลราชธานี!J267</f>
        <v>1</v>
      </c>
      <c r="K267" s="168">
        <f t="shared" ca="1" si="63"/>
        <v>11.111111111111111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กาฬสินธุ์!J268+ขอนแก่น!J268+ชัยภูมิ!J268+นครพนม!J268+นครราชสีมา!J268+บึงกาฬ!J268+บุรีรัมย์!J268+มหาสารคาม!J268+มุกดาหาร!J268+ยโสธร!J268+ร้อยเอ็ด!J268+เลย!J268+ศรีสะเกษ!J268+สกลนคร!J268+สุรินทร์!J268+หนองคาย!J268+หนองบัวลำภู!J268+อำนาจเจริญ!J268+อุดรธานี!J268+อุบลราชธานี!J268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กาฬสินธุ์!J269+ขอนแก่น!J269+ชัยภูมิ!J269+นครพนม!J269+นครราชสีมา!J269+บึงกาฬ!J269+บุรีรัมย์!J269+มหาสารคาม!J269+มุกดาหาร!J269+ยโสธร!J269+ร้อยเอ็ด!J269+เลย!J269+ศรีสะเกษ!J269+สกลนคร!J269+สุรินทร์!J269+หนองคาย!J269+หนองบัวลำภู!J269+อำนาจเจริญ!J269+อุดรธานี!J269+อุบลราชธานี!J269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กาฬสินธุ์!I270+ขอนแก่น!I270+ชัยภูมิ!I270+นครพนม!I270+นครราชสีมา!I270+บึงกาฬ!I270+บุรีรัมย์!I270+มหาสารคาม!I270+มุกดาหาร!I270+ยโสธร!I270+ร้อยเอ็ด!I270+เลย!I270+ศรีสะเกษ!I270+สกลนคร!I270+สุรินทร์!I270+หนองคาย!I270+หนองบัวลำภู!I270+อำนาจเจริญ!I270+อุดรธานี!I270+อุบลราชธานี!I270</f>
        <v>255</v>
      </c>
      <c r="J270" s="308">
        <f ca="1">กาฬสินธุ์!J270+ขอนแก่น!J270+ชัยภูมิ!J270+นครพนม!J270+นครราชสีมา!J270+บึงกาฬ!J270+บุรีรัมย์!J270+มหาสารคาม!J270+มุกดาหาร!J270+ยโสธร!J270+ร้อยเอ็ด!J270+เลย!J270+ศรีสะเกษ!J270+สกลนคร!J270+สุรินทร์!J270+หนองคาย!J270+หนองบัวลำภู!J270+อำนาจเจริญ!J270+อุดรธานี!J270+อุบลราชธานี!J270</f>
        <v>79</v>
      </c>
      <c r="K270" s="309">
        <f ca="1">IF(I270&gt;0,J270*100/I270,0)</f>
        <v>30.980392156862745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ca="1">กาฬสินธุ์!L271+ขอนแก่น!L271+ชัยภูมิ!L271+นครพนม!L271+นครราชสีมา!L271+บึงกาฬ!L271+บุรีรัมย์!L271+มหาสารคาม!L271+มุกดาหาร!L271+ยโสธร!L271+ร้อยเอ็ด!L271+เลย!L271+ศรีสะเกษ!L271+สกลนคร!L271+สุรินทร์!L271+หนองคาย!L271+หนองบัวลำภู!L271+อำนาจเจริญ!L271+อุดรธานี!L271+อุบลราชธานี!L271</f>
        <v>2016400</v>
      </c>
      <c r="M271" s="155">
        <f ca="1">กาฬสินธุ์!M271+ขอนแก่น!M271+ชัยภูมิ!M271+นครพนม!M271+นครราชสีมา!M271+บึงกาฬ!M271+บุรีรัมย์!M271+มหาสารคาม!M271+มุกดาหาร!M271+ยโสธร!M271+ร้อยเอ็ด!M271+เลย!M271+ศรีสะเกษ!M271+สกลนคร!M271+สุรินทร์!M271+หนองคาย!M271+หนองบัวลำภู!M271+อำนาจเจริญ!M271+อุดรธานี!M271+อุบลราชธานี!M271</f>
        <v>1042250</v>
      </c>
      <c r="N271" s="155">
        <f ca="1">กาฬสินธุ์!N271+ขอนแก่น!N271+ชัยภูมิ!N271+นครพนม!N271+นครราชสีมา!N271+บึงกาฬ!N271+บุรีรัมย์!N271+มหาสารคาม!N271+มุกดาหาร!N271+ยโสธร!N271+ร้อยเอ็ด!N271+เลย!N271+ศรีสะเกษ!N271+สกลนคร!N271+สุรินทร์!N271+หนองคาย!N271+หนองบัวลำภู!N271+อำนาจเจริญ!N271+อุดรธานี!N271+อุบลราชธานี!N271</f>
        <v>459094</v>
      </c>
      <c r="O271" s="154">
        <f t="shared" ref="O271:O273" ca="1" si="64">IF(L271&gt;0,N271*100/L271,0)</f>
        <v>22.768002380480063</v>
      </c>
      <c r="P271" s="154">
        <f t="shared" ref="P271:P273" ca="1" si="65">IF(M271&gt;0,N271*100/M271,0)</f>
        <v>44.048356920124732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>กาฬสินธุ์!L272+ขอนแก่น!L272+ชัยภูมิ!L272+นครพนม!L272+นครราชสีมา!L272+บึงกาฬ!L272+บุรีรัมย์!L272+มหาสารคาม!L272+มุกดาหาร!L272+ยโสธร!L272+ร้อยเอ็ด!L272+เลย!L272+ศรีสะเกษ!L272+สกลนคร!L272+สุรินทร์!L272+หนองคาย!L272+หนองบัวลำภู!L272+อำนาจเจริญ!L272+อุดรธานี!L272+อุบลราชธานี!L272</f>
        <v>0</v>
      </c>
      <c r="M272" s="160">
        <f>กาฬสินธุ์!M272+ขอนแก่น!M272+ชัยภูมิ!M272+นครพนม!M272+นครราชสีมา!M272+บึงกาฬ!M272+บุรีรัมย์!M272+มหาสารคาม!M272+มุกดาหาร!M272+ยโสธร!M272+ร้อยเอ็ด!M272+เลย!M272+ศรีสะเกษ!M272+สกลนคร!M272+สุรินทร์!M272+หนองคาย!M272+หนองบัวลำภู!M272+อำนาจเจริญ!M272+อุดรธานี!M272+อุบลราชธานี!M272</f>
        <v>0</v>
      </c>
      <c r="N272" s="160">
        <f>กาฬสินธุ์!N272+ขอนแก่น!N272+ชัยภูมิ!N272+นครพนม!N272+นครราชสีมา!N272+บึงกาฬ!N272+บุรีรัมย์!N272+มหาสารคาม!N272+มุกดาหาร!N272+ยโสธร!N272+ร้อยเอ็ด!N272+เลย!N272+ศรีสะเกษ!N272+สกลนคร!N272+สุรินทร์!N272+หนองคาย!N272+หนองบัวลำภู!N272+อำนาจเจริญ!N272+อุดรธานี!N272+อุบลราชธานี!N272</f>
        <v>0</v>
      </c>
      <c r="O272" s="159">
        <f t="shared" si="64"/>
        <v>0</v>
      </c>
      <c r="P272" s="159">
        <f t="shared" si="6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ca="1">กาฬสินธุ์!L273+ขอนแก่น!L273+ชัยภูมิ!L273+นครพนม!L273+นครราชสีมา!L273+บึงกาฬ!L273+บุรีรัมย์!L273+มหาสารคาม!L273+มุกดาหาร!L273+ยโสธร!L273+ร้อยเอ็ด!L273+เลย!L273+ศรีสะเกษ!L273+สกลนคร!L273+สุรินทร์!L273+หนองคาย!L273+หนองบัวลำภู!L273+อำนาจเจริญ!L273+อุดรธานี!L273+อุบลราชธานี!L273</f>
        <v>2016400</v>
      </c>
      <c r="M273" s="160">
        <f ca="1">กาฬสินธุ์!M273+ขอนแก่น!M273+ชัยภูมิ!M273+นครพนม!M273+นครราชสีมา!M273+บึงกาฬ!M273+บุรีรัมย์!M273+มหาสารคาม!M273+มุกดาหาร!M273+ยโสธร!M273+ร้อยเอ็ด!M273+เลย!M273+ศรีสะเกษ!M273+สกลนคร!M273+สุรินทร์!M273+หนองคาย!M273+หนองบัวลำภู!M273+อำนาจเจริญ!M273+อุดรธานี!M273+อุบลราชธานี!M273</f>
        <v>1042250</v>
      </c>
      <c r="N273" s="160">
        <f ca="1">กาฬสินธุ์!N273+ขอนแก่น!N273+ชัยภูมิ!N273+นครพนม!N273+นครราชสีมา!N273+บึงกาฬ!N273+บุรีรัมย์!N273+มหาสารคาม!N273+มุกดาหาร!N273+ยโสธร!N273+ร้อยเอ็ด!N273+เลย!N273+ศรีสะเกษ!N273+สกลนคร!N273+สุรินทร์!N273+หนองคาย!N273+หนองบัวลำภู!N273+อำนาจเจริญ!N273+อุดรธานี!N273+อุบลราชธานี!N273</f>
        <v>459094</v>
      </c>
      <c r="O273" s="159">
        <f t="shared" ca="1" si="64"/>
        <v>22.768002380480063</v>
      </c>
      <c r="P273" s="159">
        <f t="shared" ca="1" si="65"/>
        <v>44.048356920124732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f>กาฬสินธุ์!L274+ขอนแก่น!L274+ชัยภูมิ!L274+นครพนม!L274+นครราชสีมา!L274+บึงกาฬ!L274+บุรีรัมย์!L274+มหาสารคาม!L274+มุกดาหาร!L274+ยโสธร!L274+ร้อยเอ็ด!L274+เลย!L274+ศรีสะเกษ!L274+สกลนคร!L274+สุรินทร์!L274+หนองคาย!L274+หนองบัวลำภู!L274+อำนาจเจริญ!L274+อุดรธานี!L274+อุบลราชธานี!L274</f>
        <v>0</v>
      </c>
      <c r="M274" s="169">
        <f>กาฬสินธุ์!M274+ขอนแก่น!M274+ชัยภูมิ!M274+นครพนม!M274+นครราชสีมา!M274+บึงกาฬ!M274+บุรีรัมย์!M274+มหาสารคาม!M274+มุกดาหาร!M274+ยโสธร!M274+ร้อยเอ็ด!M274+เลย!M274+ศรีสะเกษ!M274+สกลนคร!M274+สุรินทร์!M274+หนองคาย!M274+หนองบัวลำภู!M274+อำนาจเจริญ!M274+อุดรธานี!M274+อุบลราชธานี!M274</f>
        <v>0</v>
      </c>
      <c r="N274" s="169">
        <f>กาฬสินธุ์!N274+ขอนแก่น!N274+ชัยภูมิ!N274+นครพนม!N274+นครราชสีมา!N274+บึงกาฬ!N274+บุรีรัมย์!N274+มหาสารคาม!N274+มุกดาหาร!N274+ยโสธร!N274+ร้อยเอ็ด!N274+เลย!N274+ศรีสะเกษ!N274+สกลนคร!N274+สุรินทร์!N274+หนองคาย!N274+หนองบัวลำภู!N274+อำนาจเจริญ!N274+อุดรธานี!N274+อุบลราชธานี!N274</f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กาฬสินธุ์!L275+ขอนแก่น!L275+ชัยภูมิ!L275+นครพนม!L275+นครราชสีมา!L275+บึงกาฬ!L275+บุรีรัมย์!L275+มหาสารคาม!L275+มุกดาหาร!L275+ยโสธร!L275+ร้อยเอ็ด!L275+เลย!L275+ศรีสะเกษ!L275+สกลนคร!L275+สุรินทร์!L275+หนองคาย!L275+หนองบัวลำภู!L275+อำนาจเจริญ!L275+อุดรธานี!L275+อุบลราชธานี!L275</f>
        <v>2016400</v>
      </c>
      <c r="M275" s="172">
        <f ca="1">กาฬสินธุ์!M275+ขอนแก่น!M275+ชัยภูมิ!M275+นครพนม!M275+นครราชสีมา!M275+บึงกาฬ!M275+บุรีรัมย์!M275+มหาสารคาม!M275+มุกดาหาร!M275+ยโสธร!M275+ร้อยเอ็ด!M275+เลย!M275+ศรีสะเกษ!M275+สกลนคร!M275+สุรินทร์!M275+หนองคาย!M275+หนองบัวลำภู!M275+อำนาจเจริญ!M275+อุดรธานี!M275+อุบลราชธานี!M275</f>
        <v>1042250</v>
      </c>
      <c r="N275" s="172">
        <f ca="1">กาฬสินธุ์!N275+ขอนแก่น!N275+ชัยภูมิ!N275+นครพนม!N275+นครราชสีมา!N275+บึงกาฬ!N275+บุรีรัมย์!N275+มหาสารคาม!N275+มุกดาหาร!N275+ยโสธร!N275+ร้อยเอ็ด!N275+เลย!N275+ศรีสะเกษ!N275+สกลนคร!N275+สุรินทร์!N275+หนองคาย!N275+หนองบัวลำภู!N275+อำนาจเจริญ!N275+อุดรธานี!N275+อุบลราชธานี!N275</f>
        <v>459094</v>
      </c>
      <c r="O275" s="171">
        <f ca="1">IF(L275&gt;0,N275*100/L275,0)</f>
        <v>22.768002380480063</v>
      </c>
      <c r="P275" s="171">
        <f ca="1">IF(M275&gt;0,N275*100/M275,0)</f>
        <v>44.048356920124732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กาฬสินธุ์!L276+ขอนแก่น!L276+ชัยภูมิ!L276+นครพนม!L276+นครราชสีมา!L276+บึงกาฬ!L276+บุรีรัมย์!L276+มหาสารคาม!L276+มุกดาหาร!L276+ยโสธร!L276+ร้อยเอ็ด!L276+เลย!L276+ศรีสะเกษ!L276+สกลนคร!L276+สุรินทร์!L276+หนองคาย!L276+หนองบัวลำภู!L276+อำนาจเจริญ!L276+อุดรธานี!L276+อุบลราชธานี!L276</f>
        <v>528000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กาฬสินธุ์!L277+ขอนแก่น!L277+ชัยภูมิ!L277+นครพนม!L277+นครราชสีมา!L277+บึงกาฬ!L277+บุรีรัมย์!L277+มหาสารคาม!L277+มุกดาหาร!L277+ยโสธร!L277+ร้อยเอ็ด!L277+เลย!L277+ศรีสะเกษ!L277+สกลนคร!L277+สุรินทร์!L277+หนองคาย!L277+หนองบัวลำภู!L277+อำนาจเจริญ!L277+อุดรธานี!L277+อุบลราชธานี!L277</f>
        <v>1488400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f>กาฬสินธุ์!L278+ขอนแก่น!L278+ชัยภูมิ!L278+นครพนม!L278+นครราชสีมา!L278+บึงกาฬ!L278+บุรีรัมย์!L278+มหาสารคาม!L278+มุกดาหาร!L278+ยโสธร!L278+ร้อยเอ็ด!L278+เลย!L278+ศรีสะเกษ!L278+สกลนคร!L278+สุรินทร์!L278+หนองคาย!L278+หนองบัวลำภู!L278+อำนาจเจริญ!L278+อุดรธานี!L278+อุบลราชธานี!L278</f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กาฬสินธุ์!L279+ขอนแก่น!L279+ชัยภูมิ!L279+นครพนม!L279+นครราชสีมา!L279+บึงกาฬ!L279+บุรีรัมย์!L279+มหาสารคาม!L279+มุกดาหาร!L279+ยโสธร!L279+ร้อยเอ็ด!L279+เลย!L279+ศรีสะเกษ!L279+สกลนคร!L279+สุรินทร์!L279+หนองคาย!L279+หนองบัวลำภู!L279+อำนาจเจริญ!L279+อุดรธานี!L279+อุบลราชธานี!L279</f>
        <v>0</v>
      </c>
      <c r="M279" s="101"/>
      <c r="N279" s="91">
        <f ca="1">กาฬสินธุ์!N279+ขอนแก่น!N279+ชัยภูมิ!N279+นครพนม!N279+นครราชสีมา!N279+บึงกาฬ!N279+บุรีรัมย์!N279+มหาสารคาม!N279+มุกดาหาร!N279+ยโสธร!N279+ร้อยเอ็ด!N279+เลย!N279+ศรีสะเกษ!N279+สกลนคร!N279+สุรินทร์!N279+หนองคาย!N279+หนองบัวลำภู!N279+อำนาจเจริญ!N279+อุดรธานี!N279+อุบลราชธานี!N279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กาฬสินธุ์!J281+ขอนแก่น!J281+ชัยภูมิ!J281+นครพนม!J281+นครราชสีมา!J281+บึงกาฬ!J281+บุรีรัมย์!J281+มหาสารคาม!J281+มุกดาหาร!J281+ยโสธร!J281+ร้อยเอ็ด!J281+เลย!J281+ศรีสะเกษ!J281+สกลนคร!J281+สุรินทร์!J281+หนองคาย!J281+หนองบัวลำภู!J281+อำนาจเจริญ!J281+อุดรธานี!J281+อุบลราชธานี!J281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กาฬสินธุ์!J282+ขอนแก่น!J282+ชัยภูมิ!J282+นครพนม!J282+นครราชสีมา!J282+บึงกาฬ!J282+บุรีรัมย์!J282+มหาสารคาม!J282+มุกดาหาร!J282+ยโสธร!J282+ร้อยเอ็ด!J282+เลย!J282+ศรีสะเกษ!J282+สกลนคร!J282+สุรินทร์!J282+หนองคาย!J282+หนองบัวลำภู!J282+อำนาจเจริญ!J282+อุดรธานี!J282+อุบลราชธานี!J282</f>
        <v>15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กาฬสินธุ์!J283+ขอนแก่น!J283+ชัยภูมิ!J283+นครพนม!J283+นครราชสีมา!J283+บึงกาฬ!J283+บุรีรัมย์!J283+มหาสารคาม!J283+มุกดาหาร!J283+ยโสธร!J283+ร้อยเอ็ด!J283+เลย!J283+ศรีสะเกษ!J283+สกลนคร!J283+สุรินทร์!J283+หนองคาย!J283+หนองบัวลำภู!J283+อำนาจเจริญ!J283+อุดรธานี!J283+อุบลราชธานี!J283</f>
        <v>14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กาฬสินธุ์!J284+ขอนแก่น!J284+ชัยภูมิ!J284+นครพนม!J284+นครราชสีมา!J284+บึงกาฬ!J284+บุรีรัมย์!J284+มหาสารคาม!J284+มุกดาหาร!J284+ยโสธร!J284+ร้อยเอ็ด!J284+เลย!J284+ศรีสะเกษ!J284+สกลนคร!J284+สุรินทร์!J284+หนองคาย!J284+หนองบัวลำภู!J284+อำนาจเจริญ!J284+อุดรธานี!J284+อุบลราชธานี!J284</f>
        <v>10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กาฬสินธุ์!I285+ขอนแก่น!I285+ชัยภูมิ!I285+นครพนม!I285+นครราชสีมา!I285+บึงกาฬ!I285+บุรีรัมย์!I285+มหาสารคาม!I285+มุกดาหาร!I285+ยโสธร!I285+ร้อยเอ็ด!I285+เลย!I285+ศรีสะเกษ!I285+สกลนคร!I285+สุรินทร์!I285+หนองคาย!I285+หนองบัวลำภู!I285+อำนาจเจริญ!I285+อุดรธานี!I285+อุบลราชธานี!I285</f>
        <v>255</v>
      </c>
      <c r="J285" s="192">
        <f ca="1">กาฬสินธุ์!J285+ขอนแก่น!J285+ชัยภูมิ!J285+นครพนม!J285+นครราชสีมา!J285+บึงกาฬ!J285+บุรีรัมย์!J285+มหาสารคาม!J285+มุกดาหาร!J285+ยโสธร!J285+ร้อยเอ็ด!J285+เลย!J285+ศรีสะเกษ!J285+สกลนคร!J285+สุรินทร์!J285+หนองคาย!J285+หนองบัวลำภู!J285+อำนาจเจริญ!J285+อุดรธานี!J285+อุบลราชธานี!J285</f>
        <v>79</v>
      </c>
      <c r="K285" s="168">
        <f ca="1">IF(I285&gt;0,J285*100/I285,0)</f>
        <v>30.980392156862745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กาฬสินธุ์!J286+ขอนแก่น!J286+ชัยภูมิ!J286+นครพนม!J286+นครราชสีมา!J286+บึงกาฬ!J286+บุรีรัมย์!J286+มหาสารคาม!J286+มุกดาหาร!J286+ยโสธร!J286+ร้อยเอ็ด!J286+เลย!J286+ศรีสะเกษ!J286+สกลนคร!J286+สุรินทร์!J286+หนองคาย!J286+หนองบัวลำภู!J286+อำนาจเจริญ!J286+อุดรธานี!J286+อุบลราชธานี!J286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กาฬสินธุ์!J287+ขอนแก่น!J287+ชัยภูมิ!J287+นครพนม!J287+นครราชสีมา!J287+บึงกาฬ!J287+บุรีรัมย์!J287+มหาสารคาม!J287+มุกดาหาร!J287+ยโสธร!J287+ร้อยเอ็ด!J287+เลย!J287+ศรีสะเกษ!J287+สกลนคร!J287+สุรินทร์!J287+หนองคาย!J287+หนองบัวลำภู!J287+อำนาจเจริญ!J287+อุดรธานี!J287+อุบลราชธานี!J287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กาฬสินธุ์!I289+ขอนแก่น!I289+ชัยภูมิ!I289+นครพนม!I289+นครราชสีมา!I289+บึงกาฬ!I289+บุรีรัมย์!I289+มหาสารคาม!I289+มุกดาหาร!I289+ยโสธร!I289+ร้อยเอ็ด!I289+เลย!I289+ศรีสะเกษ!I289+สกลนคร!I289+สุรินทร์!I289+หนองคาย!I289+หนองบัวลำภู!I289+อำนาจเจริญ!I289+อุดรธานี!I289+อุบลราชธานี!I289</f>
        <v>35</v>
      </c>
      <c r="J289" s="308">
        <f ca="1">กาฬสินธุ์!J289+ขอนแก่น!J289+ชัยภูมิ!J289+นครพนม!J289+นครราชสีมา!J289+บึงกาฬ!J289+บุรีรัมย์!J289+มหาสารคาม!J289+มุกดาหาร!J289+ยโสธร!J289+ร้อยเอ็ด!J289+เลย!J289+ศรีสะเกษ!J289+สกลนคร!J289+สุรินทร์!J289+หนองคาย!J289+หนองบัวลำภู!J289+อำนาจเจริญ!J289+อุดรธานี!J289+อุบลราชธานี!J289</f>
        <v>20</v>
      </c>
      <c r="K289" s="309">
        <f ca="1">IF(I289&gt;0,J289*100/I289,0)</f>
        <v>57.142857142857146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ca="1">กาฬสินธุ์!L290+ขอนแก่น!L290+ชัยภูมิ!L290+นครพนม!L290+นครราชสีมา!L290+บึงกาฬ!L290+บุรีรัมย์!L290+มหาสารคาม!L290+มุกดาหาร!L290+ยโสธร!L290+ร้อยเอ็ด!L290+เลย!L290+ศรีสะเกษ!L290+สกลนคร!L290+สุรินทร์!L290+หนองคาย!L290+หนองบัวลำภู!L290+อำนาจเจริญ!L290+อุดรธานี!L290+อุบลราชธานี!L290</f>
        <v>147180</v>
      </c>
      <c r="M290" s="155">
        <f ca="1">กาฬสินธุ์!M290+ขอนแก่น!M290+ชัยภูมิ!M290+นครพนม!M290+นครราชสีมา!M290+บึงกาฬ!M290+บุรีรัมย์!M290+มหาสารคาม!M290+มุกดาหาร!M290+ยโสธร!M290+ร้อยเอ็ด!M290+เลย!M290+ศรีสะเกษ!M290+สกลนคร!M290+สุรินทร์!M290+หนองคาย!M290+หนองบัวลำภู!M290+อำนาจเจริญ!M290+อุดรธานี!M290+อุบลราชธานี!M290</f>
        <v>65640</v>
      </c>
      <c r="N290" s="155">
        <f ca="1">กาฬสินธุ์!N290+ขอนแก่น!N290+ชัยภูมิ!N290+นครพนม!N290+นครราชสีมา!N290+บึงกาฬ!N290+บุรีรัมย์!N290+มหาสารคาม!N290+มุกดาหาร!N290+ยโสธร!N290+ร้อยเอ็ด!N290+เลย!N290+ศรีสะเกษ!N290+สกลนคร!N290+สุรินทร์!N290+หนองคาย!N290+หนองบัวลำภู!N290+อำนาจเจริญ!N290+อุดรธานี!N290+อุบลราชธานี!N290</f>
        <v>36288</v>
      </c>
      <c r="O290" s="154">
        <f t="shared" ref="O290:O292" ca="1" si="66">IF(L290&gt;0,N290*100/L290,0)</f>
        <v>24.65552384834896</v>
      </c>
      <c r="P290" s="154">
        <f t="shared" ref="P290:P292" ca="1" si="67">IF(M290&gt;0,N290*100/M290,0)</f>
        <v>55.283363802559414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>กาฬสินธุ์!L291+ขอนแก่น!L291+ชัยภูมิ!L291+นครพนม!L291+นครราชสีมา!L291+บึงกาฬ!L291+บุรีรัมย์!L291+มหาสารคาม!L291+มุกดาหาร!L291+ยโสธร!L291+ร้อยเอ็ด!L291+เลย!L291+ศรีสะเกษ!L291+สกลนคร!L291+สุรินทร์!L291+หนองคาย!L291+หนองบัวลำภู!L291+อำนาจเจริญ!L291+อุดรธานี!L291+อุบลราชธานี!L291</f>
        <v>0</v>
      </c>
      <c r="M291" s="160">
        <f>กาฬสินธุ์!M291+ขอนแก่น!M291+ชัยภูมิ!M291+นครพนม!M291+นครราชสีมา!M291+บึงกาฬ!M291+บุรีรัมย์!M291+มหาสารคาม!M291+มุกดาหาร!M291+ยโสธร!M291+ร้อยเอ็ด!M291+เลย!M291+ศรีสะเกษ!M291+สกลนคร!M291+สุรินทร์!M291+หนองคาย!M291+หนองบัวลำภู!M291+อำนาจเจริญ!M291+อุดรธานี!M291+อุบลราชธานี!M291</f>
        <v>0</v>
      </c>
      <c r="N291" s="160">
        <f>กาฬสินธุ์!N291+ขอนแก่น!N291+ชัยภูมิ!N291+นครพนม!N291+นครราชสีมา!N291+บึงกาฬ!N291+บุรีรัมย์!N291+มหาสารคาม!N291+มุกดาหาร!N291+ยโสธร!N291+ร้อยเอ็ด!N291+เลย!N291+ศรีสะเกษ!N291+สกลนคร!N291+สุรินทร์!N291+หนองคาย!N291+หนองบัวลำภู!N291+อำนาจเจริญ!N291+อุดรธานี!N291+อุบลราชธานี!N291</f>
        <v>0</v>
      </c>
      <c r="O291" s="159">
        <f t="shared" si="66"/>
        <v>0</v>
      </c>
      <c r="P291" s="159">
        <f t="shared" si="67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ca="1">กาฬสินธุ์!L292+ขอนแก่น!L292+ชัยภูมิ!L292+นครพนม!L292+นครราชสีมา!L292+บึงกาฬ!L292+บุรีรัมย์!L292+มหาสารคาม!L292+มุกดาหาร!L292+ยโสธร!L292+ร้อยเอ็ด!L292+เลย!L292+ศรีสะเกษ!L292+สกลนคร!L292+สุรินทร์!L292+หนองคาย!L292+หนองบัวลำภู!L292+อำนาจเจริญ!L292+อุดรธานี!L292+อุบลราชธานี!L292</f>
        <v>147180</v>
      </c>
      <c r="M292" s="160">
        <f ca="1">กาฬสินธุ์!M292+ขอนแก่น!M292+ชัยภูมิ!M292+นครพนม!M292+นครราชสีมา!M292+บึงกาฬ!M292+บุรีรัมย์!M292+มหาสารคาม!M292+มุกดาหาร!M292+ยโสธร!M292+ร้อยเอ็ด!M292+เลย!M292+ศรีสะเกษ!M292+สกลนคร!M292+สุรินทร์!M292+หนองคาย!M292+หนองบัวลำภู!M292+อำนาจเจริญ!M292+อุดรธานี!M292+อุบลราชธานี!M292</f>
        <v>65640</v>
      </c>
      <c r="N292" s="160">
        <f ca="1">กาฬสินธุ์!N292+ขอนแก่น!N292+ชัยภูมิ!N292+นครพนม!N292+นครราชสีมา!N292+บึงกาฬ!N292+บุรีรัมย์!N292+มหาสารคาม!N292+มุกดาหาร!N292+ยโสธร!N292+ร้อยเอ็ด!N292+เลย!N292+ศรีสะเกษ!N292+สกลนคร!N292+สุรินทร์!N292+หนองคาย!N292+หนองบัวลำภู!N292+อำนาจเจริญ!N292+อุดรธานี!N292+อุบลราชธานี!N292</f>
        <v>36288</v>
      </c>
      <c r="O292" s="159">
        <f t="shared" ca="1" si="66"/>
        <v>24.65552384834896</v>
      </c>
      <c r="P292" s="159">
        <f t="shared" ca="1" si="67"/>
        <v>55.283363802559414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f>กาฬสินธุ์!L293+ขอนแก่น!L293+ชัยภูมิ!L293+นครพนม!L293+นครราชสีมา!L293+บึงกาฬ!L293+บุรีรัมย์!L293+มหาสารคาม!L293+มุกดาหาร!L293+ยโสธร!L293+ร้อยเอ็ด!L293+เลย!L293+ศรีสะเกษ!L293+สกลนคร!L293+สุรินทร์!L293+หนองคาย!L293+หนองบัวลำภู!L293+อำนาจเจริญ!L293+อุดรธานี!L293+อุบลราชธานี!L293</f>
        <v>0</v>
      </c>
      <c r="M293" s="169">
        <f>กาฬสินธุ์!M293+ขอนแก่น!M293+ชัยภูมิ!M293+นครพนม!M293+นครราชสีมา!M293+บึงกาฬ!M293+บุรีรัมย์!M293+มหาสารคาม!M293+มุกดาหาร!M293+ยโสธร!M293+ร้อยเอ็ด!M293+เลย!M293+ศรีสะเกษ!M293+สกลนคร!M293+สุรินทร์!M293+หนองคาย!M293+หนองบัวลำภู!M293+อำนาจเจริญ!M293+อุดรธานี!M293+อุบลราชธานี!M293</f>
        <v>0</v>
      </c>
      <c r="N293" s="169">
        <f>กาฬสินธุ์!N293+ขอนแก่น!N293+ชัยภูมิ!N293+นครพนม!N293+นครราชสีมา!N293+บึงกาฬ!N293+บุรีรัมย์!N293+มหาสารคาม!N293+มุกดาหาร!N293+ยโสธร!N293+ร้อยเอ็ด!N293+เลย!N293+ศรีสะเกษ!N293+สกลนคร!N293+สุรินทร์!N293+หนองคาย!N293+หนองบัวลำภู!N293+อำนาจเจริญ!N293+อุดรธานี!N293+อุบลราชธานี!N293</f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กาฬสินธุ์!L294+ขอนแก่น!L294+ชัยภูมิ!L294+นครพนม!L294+นครราชสีมา!L294+บึงกาฬ!L294+บุรีรัมย์!L294+มหาสารคาม!L294+มุกดาหาร!L294+ยโสธร!L294+ร้อยเอ็ด!L294+เลย!L294+ศรีสะเกษ!L294+สกลนคร!L294+สุรินทร์!L294+หนองคาย!L294+หนองบัวลำภู!L294+อำนาจเจริญ!L294+อุดรธานี!L294+อุบลราชธานี!L294</f>
        <v>147180</v>
      </c>
      <c r="M294" s="172">
        <f ca="1">กาฬสินธุ์!M294+ขอนแก่น!M294+ชัยภูมิ!M294+นครพนม!M294+นครราชสีมา!M294+บึงกาฬ!M294+บุรีรัมย์!M294+มหาสารคาม!M294+มุกดาหาร!M294+ยโสธร!M294+ร้อยเอ็ด!M294+เลย!M294+ศรีสะเกษ!M294+สกลนคร!M294+สุรินทร์!M294+หนองคาย!M294+หนองบัวลำภู!M294+อำนาจเจริญ!M294+อุดรธานี!M294+อุบลราชธานี!M294</f>
        <v>65640</v>
      </c>
      <c r="N294" s="172">
        <f ca="1">กาฬสินธุ์!N294+ขอนแก่น!N294+ชัยภูมิ!N294+นครพนม!N294+นครราชสีมา!N294+บึงกาฬ!N294+บุรีรัมย์!N294+มหาสารคาม!N294+มุกดาหาร!N294+ยโสธร!N294+ร้อยเอ็ด!N294+เลย!N294+ศรีสะเกษ!N294+สกลนคร!N294+สุรินทร์!N294+หนองคาย!N294+หนองบัวลำภู!N294+อำนาจเจริญ!N294+อุดรธานี!N294+อุบลราชธานี!N294</f>
        <v>36288</v>
      </c>
      <c r="O294" s="171">
        <f ca="1">IF(L294&gt;0,N294*100/L294,0)</f>
        <v>24.65552384834896</v>
      </c>
      <c r="P294" s="171">
        <f ca="1">IF(M294&gt;0,N294*100/M294,0)</f>
        <v>55.283363802559414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กาฬสินธุ์!L295+ขอนแก่น!L295+ชัยภูมิ!L295+นครพนม!L295+นครราชสีมา!L295+บึงกาฬ!L295+บุรีรัมย์!L295+มหาสารคาม!L295+มุกดาหาร!L295+ยโสธร!L295+ร้อยเอ็ด!L295+เลย!L295+ศรีสะเกษ!L295+สกลนคร!L295+สุรินทร์!L295+หนองคาย!L295+หนองบัวลำภู!L295+อำนาจเจริญ!L295+อุดรธานี!L295+อุบลราชธานี!L295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กาฬสินธุ์!L296+ขอนแก่น!L296+ชัยภูมิ!L296+นครพนม!L296+นครราชสีมา!L296+บึงกาฬ!L296+บุรีรัมย์!L296+มหาสารคาม!L296+มุกดาหาร!L296+ยโสธร!L296+ร้อยเอ็ด!L296+เลย!L296+ศรีสะเกษ!L296+สกลนคร!L296+สุรินทร์!L296+หนองคาย!L296+หนองบัวลำภู!L296+อำนาจเจริญ!L296+อุดรธานี!L296+อุบลราชธานี!L296</f>
        <v>147180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f>กาฬสินธุ์!L297+ขอนแก่น!L297+ชัยภูมิ!L297+นครพนม!L297+นครราชสีมา!L297+บึงกาฬ!L297+บุรีรัมย์!L297+มหาสารคาม!L297+มุกดาหาร!L297+ยโสธร!L297+ร้อยเอ็ด!L297+เลย!L297+ศรีสะเกษ!L297+สกลนคร!L297+สุรินทร์!L297+หนองคาย!L297+หนองบัวลำภู!L297+อำนาจเจริญ!L297+อุดรธานี!L297+อุบลราชธานี!L297</f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กาฬสินธุ์!L298+ขอนแก่น!L298+ชัยภูมิ!L298+นครพนม!L298+นครราชสีมา!L298+บึงกาฬ!L298+บุรีรัมย์!L298+มหาสารคาม!L298+มุกดาหาร!L298+ยโสธร!L298+ร้อยเอ็ด!L298+เลย!L298+ศรีสะเกษ!L298+สกลนคร!L298+สุรินทร์!L298+หนองคาย!L298+หนองบัวลำภู!L298+อำนาจเจริญ!L298+อุดรธานี!L298+อุบลราชธานี!L298</f>
        <v>0</v>
      </c>
      <c r="M298" s="101"/>
      <c r="N298" s="91">
        <f ca="1">กาฬสินธุ์!N298+ขอนแก่น!N298+ชัยภูมิ!N298+นครพนม!N298+นครราชสีมา!N298+บึงกาฬ!N298+บุรีรัมย์!N298+มหาสารคาม!N298+มุกดาหาร!N298+ยโสธร!N298+ร้อยเอ็ด!N298+เลย!N298+ศรีสะเกษ!N298+สกลนคร!N298+สุรินทร์!N298+หนองคาย!N298+หนองบัวลำภู!N298+อำนาจเจริญ!N298+อุดรธานี!N298+อุบลราชธานี!N298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กาฬสินธุ์!J300+ขอนแก่น!J300+ชัยภูมิ!J300+นครพนม!J300+นครราชสีมา!J300+บึงกาฬ!J300+บุรีรัมย์!J300+มหาสารคาม!J300+มุกดาหาร!J300+ยโสธร!J300+ร้อยเอ็ด!J300+เลย!J300+ศรีสะเกษ!J300+สกลนคร!J300+สุรินทร์!J300+หนองคาย!J300+หนองบัวลำภู!J300+อำนาจเจริญ!J300+อุดรธานี!J300+อุบลราชธานี!J300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กาฬสินธุ์!J301+ขอนแก่น!J301+ชัยภูมิ!J301+นครพนม!J301+นครราชสีมา!J301+บึงกาฬ!J301+บุรีรัมย์!J301+มหาสารคาม!J301+มุกดาหาร!J301+ยโสธร!J301+ร้อยเอ็ด!J301+เลย!J301+ศรีสะเกษ!J301+สกลนคร!J301+สุรินทร์!J301+หนองคาย!J301+หนองบัวลำภู!J301+อำนาจเจริญ!J301+อุดรธานี!J301+อุบลราชธานี!J301</f>
        <v>2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กาฬสินธุ์!J302+ขอนแก่น!J302+ชัยภูมิ!J302+นครพนม!J302+นครราชสีมา!J302+บึงกาฬ!J302+บุรีรัมย์!J302+มหาสารคาม!J302+มุกดาหาร!J302+ยโสธร!J302+ร้อยเอ็ด!J302+เลย!J302+ศรีสะเกษ!J302+สกลนคร!J302+สุรินทร์!J302+หนองคาย!J302+หนองบัวลำภู!J302+อำนาจเจริญ!J302+อุดรธานี!J302+อุบลราชธานี!J302</f>
        <v>2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กาฬสินธุ์!J303+ขอนแก่น!J303+ชัยภูมิ!J303+นครพนม!J303+นครราชสีมา!J303+บึงกาฬ!J303+บุรีรัมย์!J303+มหาสารคาม!J303+มุกดาหาร!J303+ยโสธร!J303+ร้อยเอ็ด!J303+เลย!J303+ศรีสะเกษ!J303+สกลนคร!J303+สุรินทร์!J303+หนองคาย!J303+หนองบัวลำภู!J303+อำนาจเจริญ!J303+อุดรธานี!J303+อุบลราชธานี!J303</f>
        <v>1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กาฬสินธุ์!I304+ขอนแก่น!I304+ชัยภูมิ!I304+นครพนม!I304+นครราชสีมา!I304+บึงกาฬ!I304+บุรีรัมย์!I304+มหาสารคาม!I304+มุกดาหาร!I304+ยโสธร!I304+ร้อยเอ็ด!I304+เลย!I304+ศรีสะเกษ!I304+สกลนคร!I304+สุรินทร์!I304+หนองคาย!I304+หนองบัวลำภู!I304+อำนาจเจริญ!I304+อุดรธานี!I304+อุบลราชธานี!I304</f>
        <v>35</v>
      </c>
      <c r="J304" s="191">
        <f ca="1">กาฬสินธุ์!J304+ขอนแก่น!J304+ชัยภูมิ!J304+นครพนม!J304+นครราชสีมา!J304+บึงกาฬ!J304+บุรีรัมย์!J304+มหาสารคาม!J304+มุกดาหาร!J304+ยโสธร!J304+ร้อยเอ็ด!J304+เลย!J304+ศรีสะเกษ!J304+สกลนคร!J304+สุรินทร์!J304+หนองคาย!J304+หนองบัวลำภู!J304+อำนาจเจริญ!J304+อุดรธานี!J304+อุบลราชธานี!J304</f>
        <v>20</v>
      </c>
      <c r="K304" s="222">
        <f ca="1">IF(I304&gt;0,J304*100/I304,0)</f>
        <v>57.142857142857146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กาฬสินธุ์!I306+ขอนแก่น!I306+ชัยภูมิ!I306+นครพนม!I306+นครราชสีมา!I306+บึงกาฬ!I306+บุรีรัมย์!I306+มหาสารคาม!I306+มุกดาหาร!I306+ยโสธร!I306+ร้อยเอ็ด!I306+เลย!I306+ศรีสะเกษ!I306+สกลนคร!I306+สุรินทร์!I306+หนองคาย!I306+หนองบัวลำภู!I306+อำนาจเจริญ!I306+อุดรธานี!I306+อุบลราชธานี!I306</f>
        <v>35</v>
      </c>
      <c r="J306" s="191">
        <f ca="1">กาฬสินธุ์!J306+ขอนแก่น!J306+ชัยภูมิ!J306+นครพนม!J306+นครราชสีมา!J306+บึงกาฬ!J306+บุรีรัมย์!J306+มหาสารคาม!J306+มุกดาหาร!J306+ยโสธร!J306+ร้อยเอ็ด!J306+เลย!J306+ศรีสะเกษ!J306+สกลนคร!J306+สุรินทร์!J306+หนองคาย!J306+หนองบัวลำภู!J306+อำนาจเจริญ!J306+อุดรธานี!J306+อุบลราชธานี!J306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IFERROR(__xludf.DUMMYFUNCTION("IMPORTRANGE(""https://docs.google.com/spreadsheets/d/1SX6NBoVAgQJ6U1MVXOaj8PK2l7WJ3RER9xtqwdhxkhw/edit?usp=sharing"",""กาญจนบุรี!J212"")"),0)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กาฬสินธุ์!J308+ขอนแก่น!J308+ชัยภูมิ!J308+นครพนม!J308+นครราชสีมา!J308+บึงกาฬ!J308+บุรีรัมย์!J308+มหาสารคาม!J308+มุกดาหาร!J308+ยโสธร!J308+ร้อยเอ็ด!J308+เลย!J308+ศรีสะเกษ!J308+สกลนคร!J308+สุรินทร์!J308+หนองคาย!J308+หนองบัวลำภู!J308+อำนาจเจริญ!J308+อุดรธานี!J308+อุบลราชธานี!J308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กาฬสินธุ์!I309+ขอนแก่น!I309+ชัยภูมิ!I309+นครพนม!I309+นครราชสีมา!I309+บึงกาฬ!I309+บุรีรัมย์!I309+มหาสารคาม!I309+มุกดาหาร!I309+ยโสธร!I309+ร้อยเอ็ด!I309+เลย!I309+ศรีสะเกษ!I309+สกลนคร!I309+สุรินทร์!I309+หนองคาย!I309+หนองบัวลำภู!I309+อำนาจเจริญ!I309+อุดรธานี!I309+อุบลราชธานี!I309</f>
        <v>3</v>
      </c>
      <c r="J309" s="325">
        <f ca="1">กาฬสินธุ์!J309+ขอนแก่น!J309+ชัยภูมิ!J309+นครพนม!J309+นครราชสีมา!J309+บึงกาฬ!J309+บุรีรัมย์!J309+มหาสารคาม!J309+มุกดาหาร!J309+ยโสธร!J309+ร้อยเอ็ด!J309+เลย!J309+ศรีสะเกษ!J309+สกลนคร!J309+สุรินทร์!J309+หนองคาย!J309+หนองบัวลำภู!J309+อำนาจเจริญ!J309+อุดรธานี!J309+อุบลราชธานี!J309</f>
        <v>2</v>
      </c>
      <c r="K309" s="326">
        <f ca="1">IF(I309&gt;0,J309*100/I309,0)</f>
        <v>66.666666666666671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ca="1">กาฬสินธุ์!L310+ขอนแก่น!L310+ชัยภูมิ!L310+นครพนม!L310+นครราชสีมา!L310+บึงกาฬ!L310+บุรีรัมย์!L310+มหาสารคาม!L310+มุกดาหาร!L310+ยโสธร!L310+ร้อยเอ็ด!L310+เลย!L310+ศรีสะเกษ!L310+สกลนคร!L310+สุรินทร์!L310+หนองคาย!L310+หนองบัวลำภู!L310+อำนาจเจริญ!L310+อุดรธานี!L310+อุบลราชธานี!L310</f>
        <v>665200</v>
      </c>
      <c r="M310" s="155">
        <f ca="1">กาฬสินธุ์!M310+ขอนแก่น!M310+ชัยภูมิ!M310+นครพนม!M310+นครราชสีมา!M310+บึงกาฬ!M310+บุรีรัมย์!M310+มหาสารคาม!M310+มุกดาหาร!M310+ยโสธร!M310+ร้อยเอ็ด!M310+เลย!M310+ศรีสะเกษ!M310+สกลนคร!M310+สุรินทร์!M310+หนองคาย!M310+หนองบัวลำภู!M310+อำนาจเจริญ!M310+อุดรธานี!M310+อุบลราชธานี!M310</f>
        <v>332600</v>
      </c>
      <c r="N310" s="155">
        <f ca="1">กาฬสินธุ์!N310+ขอนแก่น!N310+ชัยภูมิ!N310+นครพนม!N310+นครราชสีมา!N310+บึงกาฬ!N310+บุรีรัมย์!N310+มหาสารคาม!N310+มุกดาหาร!N310+ยโสธร!N310+ร้อยเอ็ด!N310+เลย!N310+ศรีสะเกษ!N310+สกลนคร!N310+สุรินทร์!N310+หนองคาย!N310+หนองบัวลำภู!N310+อำนาจเจริญ!N310+อุดรธานี!N310+อุบลราชธานี!N310</f>
        <v>118161</v>
      </c>
      <c r="O310" s="154">
        <f t="shared" ref="O310:O312" ca="1" si="68">IF(L310&gt;0,N310*100/L310,0)</f>
        <v>17.763229104028863</v>
      </c>
      <c r="P310" s="154">
        <f t="shared" ref="P310:P312" ca="1" si="69">IF(M310&gt;0,N310*100/M310,0)</f>
        <v>35.526458208057726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>กาฬสินธุ์!L311+ขอนแก่น!L311+ชัยภูมิ!L311+นครพนม!L311+นครราชสีมา!L311+บึงกาฬ!L311+บุรีรัมย์!L311+มหาสารคาม!L311+มุกดาหาร!L311+ยโสธร!L311+ร้อยเอ็ด!L311+เลย!L311+ศรีสะเกษ!L311+สกลนคร!L311+สุรินทร์!L311+หนองคาย!L311+หนองบัวลำภู!L311+อำนาจเจริญ!L311+อุดรธานี!L311+อุบลราชธานี!L311</f>
        <v>0</v>
      </c>
      <c r="M311" s="160">
        <f>กาฬสินธุ์!M311+ขอนแก่น!M311+ชัยภูมิ!M311+นครพนม!M311+นครราชสีมา!M311+บึงกาฬ!M311+บุรีรัมย์!M311+มหาสารคาม!M311+มุกดาหาร!M311+ยโสธร!M311+ร้อยเอ็ด!M311+เลย!M311+ศรีสะเกษ!M311+สกลนคร!M311+สุรินทร์!M311+หนองคาย!M311+หนองบัวลำภู!M311+อำนาจเจริญ!M311+อุดรธานี!M311+อุบลราชธานี!M311</f>
        <v>0</v>
      </c>
      <c r="N311" s="160">
        <f>กาฬสินธุ์!N311+ขอนแก่น!N311+ชัยภูมิ!N311+นครพนม!N311+นครราชสีมา!N311+บึงกาฬ!N311+บุรีรัมย์!N311+มหาสารคาม!N311+มุกดาหาร!N311+ยโสธร!N311+ร้อยเอ็ด!N311+เลย!N311+ศรีสะเกษ!N311+สกลนคร!N311+สุรินทร์!N311+หนองคาย!N311+หนองบัวลำภู!N311+อำนาจเจริญ!N311+อุดรธานี!N311+อุบลราชธานี!N311</f>
        <v>0</v>
      </c>
      <c r="O311" s="159">
        <f t="shared" si="68"/>
        <v>0</v>
      </c>
      <c r="P311" s="159">
        <f t="shared" si="69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ca="1">กาฬสินธุ์!L312+ขอนแก่น!L312+ชัยภูมิ!L312+นครพนม!L312+นครราชสีมา!L312+บึงกาฬ!L312+บุรีรัมย์!L312+มหาสารคาม!L312+มุกดาหาร!L312+ยโสธร!L312+ร้อยเอ็ด!L312+เลย!L312+ศรีสะเกษ!L312+สกลนคร!L312+สุรินทร์!L312+หนองคาย!L312+หนองบัวลำภู!L312+อำนาจเจริญ!L312+อุดรธานี!L312+อุบลราชธานี!L312</f>
        <v>665200</v>
      </c>
      <c r="M312" s="160">
        <f ca="1">กาฬสินธุ์!M312+ขอนแก่น!M312+ชัยภูมิ!M312+นครพนม!M312+นครราชสีมา!M312+บึงกาฬ!M312+บุรีรัมย์!M312+มหาสารคาม!M312+มุกดาหาร!M312+ยโสธร!M312+ร้อยเอ็ด!M312+เลย!M312+ศรีสะเกษ!M312+สกลนคร!M312+สุรินทร์!M312+หนองคาย!M312+หนองบัวลำภู!M312+อำนาจเจริญ!M312+อุดรธานี!M312+อุบลราชธานี!M312</f>
        <v>332600</v>
      </c>
      <c r="N312" s="160">
        <f ca="1">กาฬสินธุ์!N312+ขอนแก่น!N312+ชัยภูมิ!N312+นครพนม!N312+นครราชสีมา!N312+บึงกาฬ!N312+บุรีรัมย์!N312+มหาสารคาม!N312+มุกดาหาร!N312+ยโสธร!N312+ร้อยเอ็ด!N312+เลย!N312+ศรีสะเกษ!N312+สกลนคร!N312+สุรินทร์!N312+หนองคาย!N312+หนองบัวลำภู!N312+อำนาจเจริญ!N312+อุดรธานี!N312+อุบลราชธานี!N312</f>
        <v>118161</v>
      </c>
      <c r="O312" s="159">
        <f t="shared" ca="1" si="68"/>
        <v>17.763229104028863</v>
      </c>
      <c r="P312" s="159">
        <f t="shared" ca="1" si="69"/>
        <v>35.526458208057726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f>กาฬสินธุ์!L313+ขอนแก่น!L313+ชัยภูมิ!L313+นครพนม!L313+นครราชสีมา!L313+บึงกาฬ!L313+บุรีรัมย์!L313+มหาสารคาม!L313+มุกดาหาร!L313+ยโสธร!L313+ร้อยเอ็ด!L313+เลย!L313+ศรีสะเกษ!L313+สกลนคร!L313+สุรินทร์!L313+หนองคาย!L313+หนองบัวลำภู!L313+อำนาจเจริญ!L313+อุดรธานี!L313+อุบลราชธานี!L313</f>
        <v>0</v>
      </c>
      <c r="M313" s="169">
        <f>กาฬสินธุ์!M313+ขอนแก่น!M313+ชัยภูมิ!M313+นครพนม!M313+นครราชสีมา!M313+บึงกาฬ!M313+บุรีรัมย์!M313+มหาสารคาม!M313+มุกดาหาร!M313+ยโสธร!M313+ร้อยเอ็ด!M313+เลย!M313+ศรีสะเกษ!M313+สกลนคร!M313+สุรินทร์!M313+หนองคาย!M313+หนองบัวลำภู!M313+อำนาจเจริญ!M313+อุดรธานี!M313+อุบลราชธานี!M313</f>
        <v>0</v>
      </c>
      <c r="N313" s="169">
        <f>กาฬสินธุ์!N313+ขอนแก่น!N313+ชัยภูมิ!N313+นครพนม!N313+นครราชสีมา!N313+บึงกาฬ!N313+บุรีรัมย์!N313+มหาสารคาม!N313+มุกดาหาร!N313+ยโสธร!N313+ร้อยเอ็ด!N313+เลย!N313+ศรีสะเกษ!N313+สกลนคร!N313+สุรินทร์!N313+หนองคาย!N313+หนองบัวลำภู!N313+อำนาจเจริญ!N313+อุดรธานี!N313+อุบลราชธานี!N313</f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กาฬสินธุ์!L314+ขอนแก่น!L314+ชัยภูมิ!L314+นครพนม!L314+นครราชสีมา!L314+บึงกาฬ!L314+บุรีรัมย์!L314+มหาสารคาม!L314+มุกดาหาร!L314+ยโสธร!L314+ร้อยเอ็ด!L314+เลย!L314+ศรีสะเกษ!L314+สกลนคร!L314+สุรินทร์!L314+หนองคาย!L314+หนองบัวลำภู!L314+อำนาจเจริญ!L314+อุดรธานี!L314+อุบลราชธานี!L314</f>
        <v>665200</v>
      </c>
      <c r="M314" s="172">
        <f ca="1">กาฬสินธุ์!M314+ขอนแก่น!M314+ชัยภูมิ!M314+นครพนม!M314+นครราชสีมา!M314+บึงกาฬ!M314+บุรีรัมย์!M314+มหาสารคาม!M314+มุกดาหาร!M314+ยโสธร!M314+ร้อยเอ็ด!M314+เลย!M314+ศรีสะเกษ!M314+สกลนคร!M314+สุรินทร์!M314+หนองคาย!M314+หนองบัวลำภู!M314+อำนาจเจริญ!M314+อุดรธานี!M314+อุบลราชธานี!M314</f>
        <v>332600</v>
      </c>
      <c r="N314" s="172">
        <f ca="1">กาฬสินธุ์!N314+ขอนแก่น!N314+ชัยภูมิ!N314+นครพนม!N314+นครราชสีมา!N314+บึงกาฬ!N314+บุรีรัมย์!N314+มหาสารคาม!N314+มุกดาหาร!N314+ยโสธร!N314+ร้อยเอ็ด!N314+เลย!N314+ศรีสะเกษ!N314+สกลนคร!N314+สุรินทร์!N314+หนองคาย!N314+หนองบัวลำภู!N314+อำนาจเจริญ!N314+อุดรธานี!N314+อุบลราชธานี!N314</f>
        <v>118161</v>
      </c>
      <c r="O314" s="171">
        <f ca="1">IF(L314&gt;0,N314*100/L314,0)</f>
        <v>17.763229104028863</v>
      </c>
      <c r="P314" s="171">
        <f ca="1">IF(M314&gt;0,N314*100/M314,0)</f>
        <v>35.526458208057726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กาฬสินธุ์!L315+ขอนแก่น!L315+ชัยภูมิ!L315+นครพนม!L315+นครราชสีมา!L315+บึงกาฬ!L315+บุรีรัมย์!L315+มหาสารคาม!L315+มุกดาหาร!L315+ยโสธร!L315+ร้อยเอ็ด!L315+เลย!L315+ศรีสะเกษ!L315+สกลนคร!L315+สุรินทร์!L315+หนองคาย!L315+หนองบัวลำภู!L315+อำนาจเจริญ!L315+อุดรธานี!L315+อุบลราชธานี!L315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กาฬสินธุ์!L316+ขอนแก่น!L316+ชัยภูมิ!L316+นครพนม!L316+นครราชสีมา!L316+บึงกาฬ!L316+บุรีรัมย์!L316+มหาสารคาม!L316+มุกดาหาร!L316+ยโสธร!L316+ร้อยเอ็ด!L316+เลย!L316+ศรีสะเกษ!L316+สกลนคร!L316+สุรินทร์!L316+หนองคาย!L316+หนองบัวลำภู!L316+อำนาจเจริญ!L316+อุดรธานี!L316+อุบลราชธานี!L316</f>
        <v>665200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f>กาฬสินธุ์!L317+ขอนแก่น!L317+ชัยภูมิ!L317+นครพนม!L317+นครราชสีมา!L317+บึงกาฬ!L317+บุรีรัมย์!L317+มหาสารคาม!L317+มุกดาหาร!L317+ยโสธร!L317+ร้อยเอ็ด!L317+เลย!L317+ศรีสะเกษ!L317+สกลนคร!L317+สุรินทร์!L317+หนองคาย!L317+หนองบัวลำภู!L317+อำนาจเจริญ!L317+อุดรธานี!L317+อุบลราชธานี!L317</f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กาฬสินธุ์!L318+ขอนแก่น!L318+ชัยภูมิ!L318+นครพนม!L318+นครราชสีมา!L318+บึงกาฬ!L318+บุรีรัมย์!L318+มหาสารคาม!L318+มุกดาหาร!L318+ยโสธร!L318+ร้อยเอ็ด!L318+เลย!L318+ศรีสะเกษ!L318+สกลนคร!L318+สุรินทร์!L318+หนองคาย!L318+หนองบัวลำภู!L318+อำนาจเจริญ!L318+อุดรธานี!L318+อุบลราชธานี!L318</f>
        <v>0</v>
      </c>
      <c r="M318" s="101"/>
      <c r="N318" s="91">
        <f ca="1">กาฬสินธุ์!N318+ขอนแก่น!N318+ชัยภูมิ!N318+นครพนม!N318+นครราชสีมา!N318+บึงกาฬ!N318+บุรีรัมย์!N318+มหาสารคาม!N318+มุกดาหาร!N318+ยโสธร!N318+ร้อยเอ็ด!N318+เลย!N318+ศรีสะเกษ!N318+สกลนคร!N318+สุรินทร์!N318+หนองคาย!N318+หนองบัวลำภู!N318+อำนาจเจริญ!N318+อุดรธานี!N318+อุบลราชธานี!N318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กาฬสินธุ์!J320+ขอนแก่น!J320+ชัยภูมิ!J320+นครพนม!J320+นครราชสีมา!J320+บึงกาฬ!J320+บุรีรัมย์!J320+มหาสารคาม!J320+มุกดาหาร!J320+ยโสธร!J320+ร้อยเอ็ด!J320+เลย!J320+ศรีสะเกษ!J320+สกลนคร!J320+สุรินทร์!J320+หนองคาย!J320+หนองบัวลำภู!J320+อำนาจเจริญ!J320+อุดรธานี!J320+อุบลราชธานี!J320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กาฬสินธุ์!J321+ขอนแก่น!J321+ชัยภูมิ!J321+นครพนม!J321+นครราชสีมา!J321+บึงกาฬ!J321+บุรีรัมย์!J321+มหาสารคาม!J321+มุกดาหาร!J321+ยโสธร!J321+ร้อยเอ็ด!J321+เลย!J321+ศรีสะเกษ!J321+สกลนคร!J321+สุรินทร์!J321+หนองคาย!J321+หนองบัวลำภู!J321+อำนาจเจริญ!J321+อุดรธานี!J321+อุบลราชธานี!J321</f>
        <v>2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กาฬสินธุ์!J322+ขอนแก่น!J322+ชัยภูมิ!J322+นครพนม!J322+นครราชสีมา!J322+บึงกาฬ!J322+บุรีรัมย์!J322+มหาสารคาม!J322+มุกดาหาร!J322+ยโสธร!J322+ร้อยเอ็ด!J322+เลย!J322+ศรีสะเกษ!J322+สกลนคร!J322+สุรินทร์!J322+หนองคาย!J322+หนองบัวลำภู!J322+อำนาจเจริญ!J322+อุดรธานี!J322+อุบลราชธานี!J322</f>
        <v>2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กาฬสินธุ์!J323+ขอนแก่น!J323+ชัยภูมิ!J323+นครพนม!J323+นครราชสีมา!J323+บึงกาฬ!J323+บุรีรัมย์!J323+มหาสารคาม!J323+มุกดาหาร!J323+ยโสธร!J323+ร้อยเอ็ด!J323+เลย!J323+ศรีสะเกษ!J323+สกลนคร!J323+สุรินทร์!J323+หนองคาย!J323+หนองบัวลำภู!J323+อำนาจเจริญ!J323+อุดรธานี!J323+อุบลราชธานี!J323</f>
        <v>1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กาฬสินธุ์!I324+ขอนแก่น!I324+ชัยภูมิ!I324+นครพนม!I324+นครราชสีมา!I324+บึงกาฬ!I324+บุรีรัมย์!I324+มหาสารคาม!I324+มุกดาหาร!I324+ยโสธร!I324+ร้อยเอ็ด!I324+เลย!I324+ศรีสะเกษ!I324+สกลนคร!I324+สุรินทร์!I324+หนองคาย!I324+หนองบัวลำภู!I324+อำนาจเจริญ!I324+อุดรธานี!I324+อุบลราชธานี!I324</f>
        <v>3</v>
      </c>
      <c r="J324" s="191">
        <f ca="1">กาฬสินธุ์!J324+ขอนแก่น!J324+ชัยภูมิ!J324+นครพนม!J324+นครราชสีมา!J324+บึงกาฬ!J324+บุรีรัมย์!J324+มหาสารคาม!J324+มุกดาหาร!J324+ยโสธร!J324+ร้อยเอ็ด!J324+เลย!J324+ศรีสะเกษ!J324+สกลนคร!J324+สุรินทร์!J324+หนองคาย!J324+หนองบัวลำภู!J324+อำนาจเจริญ!J324+อุดรธานี!J324+อุบลราชธานี!J324</f>
        <v>2</v>
      </c>
      <c r="K324" s="222">
        <f ca="1">IF(I324&gt;0,J324*100/I324,0)</f>
        <v>66.666666666666671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กาฬสินธุ์!J325+ขอนแก่น!J325+ชัยภูมิ!J325+นครพนม!J325+นครราชสีมา!J325+บึงกาฬ!J325+บุรีรัมย์!J325+มหาสารคาม!J325+มุกดาหาร!J325+ยโสธร!J325+ร้อยเอ็ด!J325+เลย!J325+ศรีสะเกษ!J325+สกลนคร!J325+สุรินทร์!J325+หนองคาย!J325+หนองบัวลำภู!J325+อำนาจเจริญ!J325+อุดรธานี!J325+อุบลราชธานี!J325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กาฬสินธุ์!J326+ขอนแก่น!J326+ชัยภูมิ!J326+นครพนม!J326+นครราชสีมา!J326+บึงกาฬ!J326+บุรีรัมย์!J326+มหาสารคาม!J326+มุกดาหาร!J326+ยโสธร!J326+ร้อยเอ็ด!J326+เลย!J326+ศรีสะเกษ!J326+สกลนคร!J326+สุรินทร์!J326+หนองคาย!J326+หนองบัวลำภู!J326+อำนาจเจริญ!J326+อุดรธานี!J326+อุบลราชธานี!J326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กาฬสินธุ์!I328+ขอนแก่น!I328+ชัยภูมิ!I328+นครพนม!I328+นครราชสีมา!I328+บึงกาฬ!I328+บุรีรัมย์!I328+มหาสารคาม!I328+มุกดาหาร!I328+ยโสธร!I328+ร้อยเอ็ด!I328+เลย!I328+ศรีสะเกษ!I328+สกลนคร!I328+สุรินทร์!I328+หนองคาย!I328+หนองบัวลำภู!I328+อำนาจเจริญ!I328+อุดรธานี!I328+อุบลราชธานี!I328</f>
        <v>11895</v>
      </c>
      <c r="J328" s="330">
        <f ca="1">กาฬสินธุ์!J328+ขอนแก่น!J328+ชัยภูมิ!J328+นครพนม!J328+นครราชสีมา!J328+บึงกาฬ!J328+บุรีรัมย์!J328+มหาสารคาม!J328+มุกดาหาร!J328+ยโสธร!J328+ร้อยเอ็ด!J328+เลย!J328+ศรีสะเกษ!J328+สกลนคร!J328+สุรินทร์!J328+หนองคาย!J328+หนองบัวลำภู!J328+อำนาจเจริญ!J328+อุดรธานี!J328+อุบลราชธานี!J328</f>
        <v>1508</v>
      </c>
      <c r="K328" s="309">
        <f ca="1">IF(I328&gt;0,J328*100/I328,0)</f>
        <v>12.6775956284153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ca="1">กาฬสินธุ์!L329+ขอนแก่น!L329+ชัยภูมิ!L329+นครพนม!L329+นครราชสีมา!L329+บึงกาฬ!L329+บุรีรัมย์!L329+มหาสารคาม!L329+มุกดาหาร!L329+ยโสธร!L329+ร้อยเอ็ด!L329+เลย!L329+ศรีสะเกษ!L329+สกลนคร!L329+สุรินทร์!L329+หนองคาย!L329+หนองบัวลำภู!L329+อำนาจเจริญ!L329+อุดรธานี!L329+อุบลราชธานี!L329</f>
        <v>26625270</v>
      </c>
      <c r="M329" s="155">
        <f ca="1">กาฬสินธุ์!M329+ขอนแก่น!M329+ชัยภูมิ!M329+นครพนม!M329+นครราชสีมา!M329+บึงกาฬ!M329+บุรีรัมย์!M329+มหาสารคาม!M329+มุกดาหาร!M329+ยโสธร!M329+ร้อยเอ็ด!M329+เลย!M329+ศรีสะเกษ!M329+สกลนคร!M329+สุรินทร์!M329+หนองคาย!M329+หนองบัวลำภู!M329+อำนาจเจริญ!M329+อุดรธานี!M329+อุบลราชธานี!M329</f>
        <v>14508230</v>
      </c>
      <c r="N329" s="155">
        <f ca="1">กาฬสินธุ์!N329+ขอนแก่น!N329+ชัยภูมิ!N329+นครพนม!N329+นครราชสีมา!N329+บึงกาฬ!N329+บุรีรัมย์!N329+มหาสารคาม!N329+มุกดาหาร!N329+ยโสธร!N329+ร้อยเอ็ด!N329+เลย!N329+ศรีสะเกษ!N329+สกลนคร!N329+สุรินทร์!N329+หนองคาย!N329+หนองบัวลำภู!N329+อำนาจเจริญ!N329+อุดรธานี!N329+อุบลราชธานี!N329</f>
        <v>8404065</v>
      </c>
      <c r="O329" s="154">
        <f t="shared" ref="O329:O331" ca="1" si="70">IF(L329&gt;0,N329*100/L329,0)</f>
        <v>31.564243292180699</v>
      </c>
      <c r="P329" s="154">
        <f t="shared" ref="P329:P331" ca="1" si="71">IF(M329&gt;0,N329*100/M329,0)</f>
        <v>57.926190858567864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>กาฬสินธุ์!L330+ขอนแก่น!L330+ชัยภูมิ!L330+นครพนม!L330+นครราชสีมา!L330+บึงกาฬ!L330+บุรีรัมย์!L330+มหาสารคาม!L330+มุกดาหาร!L330+ยโสธร!L330+ร้อยเอ็ด!L330+เลย!L330+ศรีสะเกษ!L330+สกลนคร!L330+สุรินทร์!L330+หนองคาย!L330+หนองบัวลำภู!L330+อำนาจเจริญ!L330+อุดรธานี!L330+อุบลราชธานี!L330</f>
        <v>0</v>
      </c>
      <c r="M330" s="160">
        <f>กาฬสินธุ์!M330+ขอนแก่น!M330+ชัยภูมิ!M330+นครพนม!M330+นครราชสีมา!M330+บึงกาฬ!M330+บุรีรัมย์!M330+มหาสารคาม!M330+มุกดาหาร!M330+ยโสธร!M330+ร้อยเอ็ด!M330+เลย!M330+ศรีสะเกษ!M330+สกลนคร!M330+สุรินทร์!M330+หนองคาย!M330+หนองบัวลำภู!M330+อำนาจเจริญ!M330+อุดรธานี!M330+อุบลราชธานี!M330</f>
        <v>0</v>
      </c>
      <c r="N330" s="160">
        <f>กาฬสินธุ์!N330+ขอนแก่น!N330+ชัยภูมิ!N330+นครพนม!N330+นครราชสีมา!N330+บึงกาฬ!N330+บุรีรัมย์!N330+มหาสารคาม!N330+มุกดาหาร!N330+ยโสธร!N330+ร้อยเอ็ด!N330+เลย!N330+ศรีสะเกษ!N330+สกลนคร!N330+สุรินทร์!N330+หนองคาย!N330+หนองบัวลำภู!N330+อำนาจเจริญ!N330+อุดรธานี!N330+อุบลราชธานี!N330</f>
        <v>0</v>
      </c>
      <c r="O330" s="159">
        <f t="shared" si="70"/>
        <v>0</v>
      </c>
      <c r="P330" s="159">
        <f t="shared" si="71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ca="1">กาฬสินธุ์!L331+ขอนแก่น!L331+ชัยภูมิ!L331+นครพนม!L331+นครราชสีมา!L331+บึงกาฬ!L331+บุรีรัมย์!L331+มหาสารคาม!L331+มุกดาหาร!L331+ยโสธร!L331+ร้อยเอ็ด!L331+เลย!L331+ศรีสะเกษ!L331+สกลนคร!L331+สุรินทร์!L331+หนองคาย!L331+หนองบัวลำภู!L331+อำนาจเจริญ!L331+อุดรธานี!L331+อุบลราชธานี!L331</f>
        <v>26625270</v>
      </c>
      <c r="M331" s="160">
        <f ca="1">กาฬสินธุ์!M331+ขอนแก่น!M331+ชัยภูมิ!M331+นครพนม!M331+นครราชสีมา!M331+บึงกาฬ!M331+บุรีรัมย์!M331+มหาสารคาม!M331+มุกดาหาร!M331+ยโสธร!M331+ร้อยเอ็ด!M331+เลย!M331+ศรีสะเกษ!M331+สกลนคร!M331+สุรินทร์!M331+หนองคาย!M331+หนองบัวลำภู!M331+อำนาจเจริญ!M331+อุดรธานี!M331+อุบลราชธานี!M331</f>
        <v>14508230</v>
      </c>
      <c r="N331" s="160">
        <f ca="1">กาฬสินธุ์!N331+ขอนแก่น!N331+ชัยภูมิ!N331+นครพนม!N331+นครราชสีมา!N331+บึงกาฬ!N331+บุรีรัมย์!N331+มหาสารคาม!N331+มุกดาหาร!N331+ยโสธร!N331+ร้อยเอ็ด!N331+เลย!N331+ศรีสะเกษ!N331+สกลนคร!N331+สุรินทร์!N331+หนองคาย!N331+หนองบัวลำภู!N331+อำนาจเจริญ!N331+อุดรธานี!N331+อุบลราชธานี!N331</f>
        <v>8404065</v>
      </c>
      <c r="O331" s="159">
        <f t="shared" ca="1" si="70"/>
        <v>31.564243292180699</v>
      </c>
      <c r="P331" s="159">
        <f t="shared" ca="1" si="71"/>
        <v>57.926190858567864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f>กาฬสินธุ์!L332+ขอนแก่น!L332+ชัยภูมิ!L332+นครพนม!L332+นครราชสีมา!L332+บึงกาฬ!L332+บุรีรัมย์!L332+มหาสารคาม!L332+มุกดาหาร!L332+ยโสธร!L332+ร้อยเอ็ด!L332+เลย!L332+ศรีสะเกษ!L332+สกลนคร!L332+สุรินทร์!L332+หนองคาย!L332+หนองบัวลำภู!L332+อำนาจเจริญ!L332+อุดรธานี!L332+อุบลราชธานี!L332</f>
        <v>0</v>
      </c>
      <c r="M332" s="169">
        <f>กาฬสินธุ์!M332+ขอนแก่น!M332+ชัยภูมิ!M332+นครพนม!M332+นครราชสีมา!M332+บึงกาฬ!M332+บุรีรัมย์!M332+มหาสารคาม!M332+มุกดาหาร!M332+ยโสธร!M332+ร้อยเอ็ด!M332+เลย!M332+ศรีสะเกษ!M332+สกลนคร!M332+สุรินทร์!M332+หนองคาย!M332+หนองบัวลำภู!M332+อำนาจเจริญ!M332+อุดรธานี!M332+อุบลราชธานี!M332</f>
        <v>0</v>
      </c>
      <c r="N332" s="169">
        <f>กาฬสินธุ์!N332+ขอนแก่น!N332+ชัยภูมิ!N332+นครพนม!N332+นครราชสีมา!N332+บึงกาฬ!N332+บุรีรัมย์!N332+มหาสารคาม!N332+มุกดาหาร!N332+ยโสธร!N332+ร้อยเอ็ด!N332+เลย!N332+ศรีสะเกษ!N332+สกลนคร!N332+สุรินทร์!N332+หนองคาย!N332+หนองบัวลำภู!N332+อำนาจเจริญ!N332+อุดรธานี!N332+อุบลราชธานี!N332</f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กาฬสินธุ์!L333+ขอนแก่น!L333+ชัยภูมิ!L333+นครพนม!L333+นครราชสีมา!L333+บึงกาฬ!L333+บุรีรัมย์!L333+มหาสารคาม!L333+มุกดาหาร!L333+ยโสธร!L333+ร้อยเอ็ด!L333+เลย!L333+ศรีสะเกษ!L333+สกลนคร!L333+สุรินทร์!L333+หนองคาย!L333+หนองบัวลำภู!L333+อำนาจเจริญ!L333+อุดรธานี!L333+อุบลราชธานี!L333</f>
        <v>25410170</v>
      </c>
      <c r="M333" s="172">
        <f ca="1">กาฬสินธุ์!M333+ขอนแก่น!M333+ชัยภูมิ!M333+นครพนม!M333+นครราชสีมา!M333+บึงกาฬ!M333+บุรีรัมย์!M333+มหาสารคาม!M333+มุกดาหาร!M333+ยโสธร!M333+ร้อยเอ็ด!M333+เลย!M333+ศรีสะเกษ!M333+สกลนคร!M333+สุรินทร์!M333+หนองคาย!M333+หนองบัวลำภู!M333+อำนาจเจริญ!M333+อุดรธานี!M333+อุบลราชธานี!M333</f>
        <v>14508230</v>
      </c>
      <c r="N333" s="172">
        <f ca="1">กาฬสินธุ์!N333+ขอนแก่น!N333+ชัยภูมิ!N333+นครพนม!N333+นครราชสีมา!N333+บึงกาฬ!N333+บุรีรัมย์!N333+มหาสารคาม!N333+มุกดาหาร!N333+ยโสธร!N333+ร้อยเอ็ด!N333+เลย!N333+ศรีสะเกษ!N333+สกลนคร!N333+สุรินทร์!N333+หนองคาย!N333+หนองบัวลำภู!N333+อำนาจเจริญ!N333+อุดรธานี!N333+อุบลราชธานี!N333</f>
        <v>7217775</v>
      </c>
      <c r="O333" s="171">
        <f ca="1">IF(L333&gt;0,N333*100/L333,0)</f>
        <v>28.405063799258329</v>
      </c>
      <c r="P333" s="171">
        <f ca="1">IF(M333&gt;0,N333*100/M333,0)</f>
        <v>49.749521478498757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กาฬสินธุ์!L334+ขอนแก่น!L334+ชัยภูมิ!L334+นครพนม!L334+นครราชสีมา!L334+บึงกาฬ!L334+บุรีรัมย์!L334+มหาสารคาม!L334+มุกดาหาร!L334+ยโสธร!L334+ร้อยเอ็ด!L334+เลย!L334+ศรีสะเกษ!L334+สกลนคร!L334+สุรินทร์!L334+หนองคาย!L334+หนองบัวลำภู!L334+อำนาจเจริญ!L334+อุดรธานี!L334+อุบลราชธานี!L334</f>
        <v>8741500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กาฬสินธุ์!L335+ขอนแก่น!L335+ชัยภูมิ!L335+นครพนม!L335+นครราชสีมา!L335+บึงกาฬ!L335+บุรีรัมย์!L335+มหาสารคาม!L335+มุกดาหาร!L335+ยโสธร!L335+ร้อยเอ็ด!L335+เลย!L335+ศรีสะเกษ!L335+สกลนคร!L335+สุรินทร์!L335+หนองคาย!L335+หนองบัวลำภู!L335+อำนาจเจริญ!L335+อุดรธานี!L335+อุบลราชธานี!L335</f>
        <v>16668670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f>กาฬสินธุ์!L336+ขอนแก่น!L336+ชัยภูมิ!L336+นครพนม!L336+นครราชสีมา!L336+บึงกาฬ!L336+บุรีรัมย์!L336+มหาสารคาม!L336+มุกดาหาร!L336+ยโสธร!L336+ร้อยเอ็ด!L336+เลย!L336+ศรีสะเกษ!L336+สกลนคร!L336+สุรินทร์!L336+หนองคาย!L336+หนองบัวลำภู!L336+อำนาจเจริญ!L336+อุดรธานี!L336+อุบลราชธานี!L336</f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กาฬสินธุ์!L337+ขอนแก่น!L337+ชัยภูมิ!L337+นครพนม!L337+นครราชสีมา!L337+บึงกาฬ!L337+บุรีรัมย์!L337+มหาสารคาม!L337+มุกดาหาร!L337+ยโสธร!L337+ร้อยเอ็ด!L337+เลย!L337+ศรีสะเกษ!L337+สกลนคร!L337+สุรินทร์!L337+หนองคาย!L337+หนองบัวลำภู!L337+อำนาจเจริญ!L337+อุดรธานี!L337+อุบลราชธานี!L337</f>
        <v>1215100</v>
      </c>
      <c r="M337" s="101"/>
      <c r="N337" s="91">
        <f ca="1">กาฬสินธุ์!N337+ขอนแก่น!N337+ชัยภูมิ!N337+นครพนม!N337+นครราชสีมา!N337+บึงกาฬ!N337+บุรีรัมย์!N337+มหาสารคาม!N337+มุกดาหาร!N337+ยโสธร!N337+ร้อยเอ็ด!N337+เลย!N337+ศรีสะเกษ!N337+สกลนคร!N337+สุรินทร์!N337+หนองคาย!N337+หนองบัวลำภู!N337+อำนาจเจริญ!N337+อุดรธานี!N337+อุบลราชธานี!N337</f>
        <v>1186290</v>
      </c>
      <c r="O337" s="101">
        <f ca="1">IF(L337&gt;0,N337*100/L337,0)</f>
        <v>97.629001728252817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กาฬสินธุ์!I339+ขอนแก่น!I339+ชัยภูมิ!I339+นครพนม!I339+นครราชสีมา!I339+บึงกาฬ!I339+บุรีรัมย์!I339+มหาสารคาม!I339+มุกดาหาร!I339+ยโสธร!I339+ร้อยเอ็ด!I339+เลย!I339+ศรีสะเกษ!I339+สกลนคร!I339+สุรินทร์!I339+หนองคาย!I339+หนองบัวลำภู!I339+อำนาจเจริญ!I339+อุดรธานี!I339+อุบลราชธานี!I339</f>
        <v>0</v>
      </c>
      <c r="J339" s="191">
        <f ca="1">กาฬสินธุ์!J339+ขอนแก่น!J339+ชัยภูมิ!J339+นครพนม!J339+นครราชสีมา!J339+บึงกาฬ!J339+บุรีรัมย์!J339+มหาสารคาม!J339+มุกดาหาร!J339+ยโสธร!J339+ร้อยเอ็ด!J339+เลย!J339+ศรีสะเกษ!J339+สกลนคร!J339+สุรินทร์!J339+หนองคาย!J339+หนองบัวลำภู!J339+อำนาจเจริญ!J339+อุดรธานี!J339+อุบลราชธานี!J339</f>
        <v>2626</v>
      </c>
      <c r="K339" s="333">
        <f t="shared" ref="K339:K346" ca="1" si="72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กาฬสินธุ์!I340+ขอนแก่น!I340+ชัยภูมิ!I340+นครพนม!I340+นครราชสีมา!I340+บึงกาฬ!I340+บุรีรัมย์!I340+มหาสารคาม!I340+มุกดาหาร!I340+ยโสธร!I340+ร้อยเอ็ด!I340+เลย!I340+ศรีสะเกษ!I340+สกลนคร!I340+สุรินทร์!I340+หนองคาย!I340+หนองบัวลำภู!I340+อำนาจเจริญ!I340+อุดรธานี!I340+อุบลราชธานี!I340</f>
        <v>109666</v>
      </c>
      <c r="J340" s="191">
        <f ca="1">กาฬสินธุ์!J340+ขอนแก่น!J340+ชัยภูมิ!J340+นครพนม!J340+นครราชสีมา!J340+บึงกาฬ!J340+บุรีรัมย์!J340+มหาสารคาม!J340+มุกดาหาร!J340+ยโสธร!J340+ร้อยเอ็ด!J340+เลย!J340+ศรีสะเกษ!J340+สกลนคร!J340+สุรินทร์!J340+หนองคาย!J340+หนองบัวลำภู!J340+อำนาจเจริญ!J340+อุดรธานี!J340+อุบลราชธานี!J340</f>
        <v>22833.289999999994</v>
      </c>
      <c r="K340" s="333">
        <f t="shared" ca="1" si="72"/>
        <v>20.820755749275069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กาฬสินธุ์!I341+ขอนแก่น!I341+ชัยภูมิ!I341+นครพนม!I341+นครราชสีมา!I341+บึงกาฬ!I341+บุรีรัมย์!I341+มหาสารคาม!I341+มุกดาหาร!I341+ยโสธร!I341+ร้อยเอ็ด!I341+เลย!I341+ศรีสะเกษ!I341+สกลนคร!I341+สุรินทร์!I341+หนองคาย!I341+หนองบัวลำภู!I341+อำนาจเจริญ!I341+อุดรธานี!I341+อุบลราชธานี!I341</f>
        <v>11895</v>
      </c>
      <c r="J341" s="191">
        <f ca="1">กาฬสินธุ์!J341+ขอนแก่น!J341+ชัยภูมิ!J341+นครพนม!J341+นครราชสีมา!J341+บึงกาฬ!J341+บุรีรัมย์!J341+มหาสารคาม!J341+มุกดาหาร!J341+ยโสธร!J341+ร้อยเอ็ด!J341+เลย!J341+ศรีสะเกษ!J341+สกลนคร!J341+สุรินทร์!J341+หนองคาย!J341+หนองบัวลำภู!J341+อำนาจเจริญ!J341+อุดรธานี!J341+อุบลราชธานี!J341</f>
        <v>3421</v>
      </c>
      <c r="K341" s="333">
        <f t="shared" ca="1" si="72"/>
        <v>28.759983186212693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กาฬสินธุ์!I342+ขอนแก่น!I342+ชัยภูมิ!I342+นครพนม!I342+นครราชสีมา!I342+บึงกาฬ!I342+บุรีรัมย์!I342+มหาสารคาม!I342+มุกดาหาร!I342+ยโสธร!I342+ร้อยเอ็ด!I342+เลย!I342+ศรีสะเกษ!I342+สกลนคร!I342+สุรินทร์!I342+หนองคาย!I342+หนองบัวลำภู!I342+อำนาจเจริญ!I342+อุดรธานี!I342+อุบลราชธานี!I342</f>
        <v>0</v>
      </c>
      <c r="J342" s="191">
        <f ca="1">กาฬสินธุ์!J342+ขอนแก่น!J342+ชัยภูมิ!J342+นครพนม!J342+นครราชสีมา!J342+บึงกาฬ!J342+บุรีรัมย์!J342+มหาสารคาม!J342+มุกดาหาร!J342+ยโสธร!J342+ร้อยเอ็ด!J342+เลย!J342+ศรีสะเกษ!J342+สกลนคร!J342+สุรินทร์!J342+หนองคาย!J342+หนองบัวลำภู!J342+อำนาจเจริญ!J342+อุดรธานี!J342+อุบลราชธานี!J342</f>
        <v>41155.599999999999</v>
      </c>
      <c r="K342" s="333">
        <f t="shared" ca="1" si="72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กาฬสินธุ์!I343+ขอนแก่น!I343+ชัยภูมิ!I343+นครพนม!I343+นครราชสีมา!I343+บึงกาฬ!I343+บุรีรัมย์!I343+มหาสารคาม!I343+มุกดาหาร!I343+ยโสธร!I343+ร้อยเอ็ด!I343+เลย!I343+ศรีสะเกษ!I343+สกลนคร!I343+สุรินทร์!I343+หนองคาย!I343+หนองบัวลำภู!I343+อำนาจเจริญ!I343+อุดรธานี!I343+อุบลราชธานี!I343</f>
        <v>11895</v>
      </c>
      <c r="J343" s="191">
        <f ca="1">กาฬสินธุ์!J343+ขอนแก่น!J343+ชัยภูมิ!J343+นครพนม!J343+นครราชสีมา!J343+บึงกาฬ!J343+บุรีรัมย์!J343+มหาสารคาม!J343+มุกดาหาร!J343+ยโสธร!J343+ร้อยเอ็ด!J343+เลย!J343+ศรีสะเกษ!J343+สกลนคร!J343+สุรินทร์!J343+หนองคาย!J343+หนองบัวลำภู!J343+อำนาจเจริญ!J343+อุดรธานี!J343+อุบลราชธานี!J343</f>
        <v>261</v>
      </c>
      <c r="K343" s="333">
        <f t="shared" ca="1" si="72"/>
        <v>2.1941992433795714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กาฬสินธุ์!I344+ขอนแก่น!I344+ชัยภูมิ!I344+นครพนม!I344+นครราชสีมา!I344+บึงกาฬ!I344+บุรีรัมย์!I344+มหาสารคาม!I344+มุกดาหาร!I344+ยโสธร!I344+ร้อยเอ็ด!I344+เลย!I344+ศรีสะเกษ!I344+สกลนคร!I344+สุรินทร์!I344+หนองคาย!I344+หนองบัวลำภู!I344+อำนาจเจริญ!I344+อุดรธานี!I344+อุบลราชธานี!I344</f>
        <v>0</v>
      </c>
      <c r="J344" s="191">
        <f ca="1">กาฬสินธุ์!J344+ขอนแก่น!J344+ชัยภูมิ!J344+นครพนม!J344+นครราชสีมา!J344+บึงกาฬ!J344+บุรีรัมย์!J344+มหาสารคาม!J344+มุกดาหาร!J344+ยโสธร!J344+ร้อยเอ็ด!J344+เลย!J344+ศรีสะเกษ!J344+สกลนคร!J344+สุรินทร์!J344+หนองคาย!J344+หนองบัวลำภู!J344+อำนาจเจริญ!J344+อุดรธานี!J344+อุบลราชธานี!J344</f>
        <v>3459.86</v>
      </c>
      <c r="K344" s="333">
        <f t="shared" ca="1" si="72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กาฬสินธุ์!I345+ขอนแก่น!I345+ชัยภูมิ!I345+นครพนม!I345+นครราชสีมา!I345+บึงกาฬ!I345+บุรีรัมย์!I345+มหาสารคาม!I345+มุกดาหาร!I345+ยโสธร!I345+ร้อยเอ็ด!I345+เลย!I345+ศรีสะเกษ!I345+สกลนคร!I345+สุรินทร์!I345+หนองคาย!I345+หนองบัวลำภู!I345+อำนาจเจริญ!I345+อุดรธานี!I345+อุบลราชธานี!I345</f>
        <v>11895</v>
      </c>
      <c r="J345" s="191">
        <f ca="1">กาฬสินธุ์!J345+ขอนแก่น!J345+ชัยภูมิ!J345+นครพนม!J345+นครราชสีมา!J345+บึงกาฬ!J345+บุรีรัมย์!J345+มหาสารคาม!J345+มุกดาหาร!J345+ยโสธร!J345+ร้อยเอ็ด!J345+เลย!J345+ศรีสะเกษ!J345+สกลนคร!J345+สุรินทร์!J345+หนองคาย!J345+หนองบัวลำภู!J345+อำนาจเจริญ!J345+อุดรธานี!J345+อุบลราชธานี!J345</f>
        <v>1508</v>
      </c>
      <c r="K345" s="333">
        <f t="shared" ca="1" si="72"/>
        <v>12.6775956284153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กาฬสินธุ์!I346+ขอนแก่น!I346+ชัยภูมิ!I346+นครพนม!I346+นครราชสีมา!I346+บึงกาฬ!I346+บุรีรัมย์!I346+มหาสารคาม!I346+มุกดาหาร!I346+ยโสธร!I346+ร้อยเอ็ด!I346+เลย!I346+ศรีสะเกษ!I346+สกลนคร!I346+สุรินทร์!I346+หนองคาย!I346+หนองบัวลำภู!I346+อำนาจเจริญ!I346+อุดรธานี!I346+อุบลราชธานี!I346</f>
        <v>0</v>
      </c>
      <c r="J346" s="191">
        <f ca="1">กาฬสินธุ์!J346+ขอนแก่น!J346+ชัยภูมิ!J346+นครพนม!J346+นครราชสีมา!J346+บึงกาฬ!J346+บุรีรัมย์!J346+มหาสารคาม!J346+มุกดาหาร!J346+ยโสธร!J346+ร้อยเอ็ด!J346+เลย!J346+ศรีสะเกษ!J346+สกลนคร!J346+สุรินทร์!J346+หนองคาย!J346+หนองบัวลำภู!J346+อำนาจเจริญ!J346+อุดรธานี!J346+อุบลราชธานี!J346</f>
        <v>16331.05</v>
      </c>
      <c r="K346" s="340">
        <f t="shared" ca="1" si="72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กาฬสินธุ์!L347+ขอนแก่น!L347+ชัยภูมิ!L347+นครพนม!L347+นครราชสีมา!L347+บึงกาฬ!L347+บุรีรัมย์!L347+มหาสารคาม!L347+มุกดาหาร!L347+ยโสธร!L347+ร้อยเอ็ด!L347+เลย!L347+ศรีสะเกษ!L347+สกลนคร!L347+สุรินทร์!L347+หนองคาย!L347+หนองบัวลำภู!L347+อำนาจเจริญ!L347+อุดรธานี!L347+อุบลราชธานี!L347</f>
        <v>55805183</v>
      </c>
      <c r="M347" s="347"/>
      <c r="N347" s="347">
        <f ca="1">กาฬสินธุ์!N347+ขอนแก่น!N347+ชัยภูมิ!N347+นครพนม!N347+นครราชสีมา!N347+บึงกาฬ!N347+บุรีรัมย์!N347+มหาสารคาม!N347+มุกดาหาร!N347+ยโสธร!N347+ร้อยเอ็ด!N347+เลย!N347+ศรีสะเกษ!N347+สกลนคร!N347+สุรินทร์!N347+หนองคาย!N347+หนองบัวลำภู!N347+อำนาจเจริญ!N347+อุดรธานี!N347+อุบลราชธานี!N347</f>
        <v>5079177.4899999956</v>
      </c>
      <c r="O347" s="347">
        <f ca="1">+IF(L347&gt;0,N347*100/L347,0)</f>
        <v>9.1016232130266399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กาฬสินธุ์!I349+ขอนแก่น!I349+ชัยภูมิ!I349+นครพนม!I349+นครราชสีมา!I349+บึงกาฬ!I349+บุรีรัมย์!I349+มหาสารคาม!I349+มุกดาหาร!I349+ยโสธร!I349+ร้อยเอ็ด!I349+เลย!I349+ศรีสะเกษ!I349+สกลนคร!I349+สุรินทร์!I349+หนองคาย!I349+หนองบัวลำภู!I349+อำนาจเจริญ!I349+อุดรธานี!I349+อุบลราชธานี!I349</f>
        <v>5203</v>
      </c>
      <c r="J349" s="360">
        <f ca="1">กาฬสินธุ์!J349+ขอนแก่น!J349+ชัยภูมิ!J349+นครพนม!J349+นครราชสีมา!J349+บึงกาฬ!J349+บุรีรัมย์!J349+มหาสารคาม!J349+มุกดาหาร!J349+ยโสธร!J349+ร้อยเอ็ด!J349+เลย!J349+ศรีสะเกษ!J349+สกลนคร!J349+สุรินทร์!J349+หนองคาย!J349+หนองบัวลำภู!J349+อำนาจเจริญ!J349+อุดรธานี!J349+อุบลราชธานี!J349</f>
        <v>0</v>
      </c>
      <c r="K349" s="361">
        <f t="shared" ref="K349:K350" ca="1" si="73">IF(I349&gt;0,J349*100/I349,0)</f>
        <v>0</v>
      </c>
      <c r="L349" s="362">
        <f ca="1">กาฬสินธุ์!L349+ขอนแก่น!L349+ชัยภูมิ!L349+นครพนม!L349+นครราชสีมา!L349+บึงกาฬ!L349+บุรีรัมย์!L349+มหาสารคาม!L349+มุกดาหาร!L349+ยโสธร!L349+ร้อยเอ็ด!L349+เลย!L349+ศรีสะเกษ!L349+สกลนคร!L349+สุรินทร์!L349+หนองคาย!L349+หนองบัวลำภู!L349+อำนาจเจริญ!L349+อุดรธานี!L349+อุบลราชธานี!L349</f>
        <v>9976370</v>
      </c>
      <c r="M349" s="362"/>
      <c r="N349" s="362">
        <f ca="1">กาฬสินธุ์!N349+ขอนแก่น!N349+ชัยภูมิ!N349+นครพนม!N349+นครราชสีมา!N349+บึงกาฬ!N349+บุรีรัมย์!N349+มหาสารคาม!N349+มุกดาหาร!N349+ยโสธร!N349+ร้อยเอ็ด!N349+เลย!N349+ศรีสะเกษ!N349+สกลนคร!N349+สุรินทร์!N349+หนองคาย!N349+หนองบัวลำภู!N349+อำนาจเจริญ!N349+อุดรธานี!N349+อุบลราชธานี!N349</f>
        <v>993679.83</v>
      </c>
      <c r="O349" s="362">
        <f ca="1">+IF(L349&gt;0,N349*100/L349,0)</f>
        <v>9.9603345705903052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กาฬสินธุ์!I350+ขอนแก่น!I350+ชัยภูมิ!I350+นครพนม!I350+นครราชสีมา!I350+บึงกาฬ!I350+บุรีรัมย์!I350+มหาสารคาม!I350+มุกดาหาร!I350+ยโสธร!I350+ร้อยเอ็ด!I350+เลย!I350+ศรีสะเกษ!I350+สกลนคร!I350+สุรินทร์!I350+หนองคาย!I350+หนองบัวลำภู!I350+อำนาจเจริญ!I350+อุดรธานี!I350+อุบลราชธานี!I350</f>
        <v>1466</v>
      </c>
      <c r="J350" s="360">
        <f ca="1">กาฬสินธุ์!J350+ขอนแก่น!J350+ชัยภูมิ!J350+นครพนม!J350+นครราชสีมา!J350+บึงกาฬ!J350+บุรีรัมย์!J350+มหาสารคาม!J350+มุกดาหาร!J350+ยโสธร!J350+ร้อยเอ็ด!J350+เลย!J350+ศรีสะเกษ!J350+สกลนคร!J350+สุรินทร์!J350+หนองคาย!J350+หนองบัวลำภู!J350+อำนาจเจริญ!J350+อุดรธานี!J350+อุบลราชธานี!J350</f>
        <v>100</v>
      </c>
      <c r="K350" s="361">
        <f t="shared" ca="1" si="73"/>
        <v>6.8212824010914055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กาฬสินธุ์!L351+ขอนแก่น!L351+ชัยภูมิ!L351+นครพนม!L351+นครราชสีมา!L351+บึงกาฬ!L351+บุรีรัมย์!L351+มหาสารคาม!L351+มุกดาหาร!L351+ยโสธร!L351+ร้อยเอ็ด!L351+เลย!L351+ศรีสะเกษ!L351+สกลนคร!L351+สุรินทร์!L351+หนองคาย!L351+หนองบัวลำภู!L351+อำนาจเจริญ!L351+อุดรธานี!L351+อุบลราชธานี!L351</f>
        <v>0</v>
      </c>
      <c r="M351" s="169"/>
      <c r="N351" s="169">
        <f ca="1">กาฬสินธุ์!N351+ขอนแก่น!N351+ชัยภูมิ!N351+นครพนม!N351+นครราชสีมา!N351+บึงกาฬ!N351+บุรีรัมย์!N351+มหาสารคาม!N351+มุกดาหาร!N351+ยโสธร!N351+ร้อยเอ็ด!N351+เลย!N351+ศรีสะเกษ!N351+สกลนคร!N351+สุรินทร์!N351+หนองคาย!N351+หนองบัวลำภู!N351+อำนาจเจริญ!N351+อุดรธานี!N351+อุบลราชธานี!N351</f>
        <v>0</v>
      </c>
      <c r="O351" s="169">
        <f t="shared" ref="O351:O354" ca="1" si="74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กาฬสินธุ์!L352+ขอนแก่น!L352+ชัยภูมิ!L352+นครพนม!L352+นครราชสีมา!L352+บึงกาฬ!L352+บุรีรัมย์!L352+มหาสารคาม!L352+มุกดาหาร!L352+ยโสธร!L352+ร้อยเอ็ด!L352+เลย!L352+ศรีสะเกษ!L352+สกลนคร!L352+สุรินทร์!L352+หนองคาย!L352+หนองบัวลำภู!L352+อำนาจเจริญ!L352+อุดรธานี!L352+อุบลราชธานี!L352</f>
        <v>9976370</v>
      </c>
      <c r="M352" s="169"/>
      <c r="N352" s="169">
        <f ca="1">กาฬสินธุ์!N352+ขอนแก่น!N352+ชัยภูมิ!N352+นครพนม!N352+นครราชสีมา!N352+บึงกาฬ!N352+บุรีรัมย์!N352+มหาสารคาม!N352+มุกดาหาร!N352+ยโสธร!N352+ร้อยเอ็ด!N352+เลย!N352+ศรีสะเกษ!N352+สกลนคร!N352+สุรินทร์!N352+หนองคาย!N352+หนองบัวลำภู!N352+อำนาจเจริญ!N352+อุดรธานี!N352+อุบลราชธานี!N352</f>
        <v>993679.83</v>
      </c>
      <c r="O352" s="169">
        <f t="shared" ca="1" si="74"/>
        <v>9.9603345705903052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กาฬสินธุ์!L353+ขอนแก่น!L353+ชัยภูมิ!L353+นครพนม!L353+นครราชสีมา!L353+บึงกาฬ!L353+บุรีรัมย์!L353+มหาสารคาม!L353+มุกดาหาร!L353+ยโสธร!L353+ร้อยเอ็ด!L353+เลย!L353+ศรีสะเกษ!L353+สกลนคร!L353+สุรินทร์!L353+หนองคาย!L353+หนองบัวลำภู!L353+อำนาจเจริญ!L353+อุดรธานี!L353+อุบลราชธานี!L353</f>
        <v>0</v>
      </c>
      <c r="M353" s="171"/>
      <c r="N353" s="171">
        <f ca="1">กาฬสินธุ์!N353+ขอนแก่น!N353+ชัยภูมิ!N353+นครพนม!N353+นครราชสีมา!N353+บึงกาฬ!N353+บุรีรัมย์!N353+มหาสารคาม!N353+มุกดาหาร!N353+ยโสธร!N353+ร้อยเอ็ด!N353+เลย!N353+ศรีสะเกษ!N353+สกลนคร!N353+สุรินทร์!N353+หนองคาย!N353+หนองบัวลำภู!N353+อำนาจเจริญ!N353+อุดรธานี!N353+อุบลราชธานี!N353</f>
        <v>0</v>
      </c>
      <c r="O353" s="171">
        <f t="shared" ca="1" si="74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กาฬสินธุ์!L354+ขอนแก่น!L354+ชัยภูมิ!L354+นครพนม!L354+นครราชสีมา!L354+บึงกาฬ!L354+บุรีรัมย์!L354+มหาสารคาม!L354+มุกดาหาร!L354+ยโสธร!L354+ร้อยเอ็ด!L354+เลย!L354+ศรีสะเกษ!L354+สกลนคร!L354+สุรินทร์!L354+หนองคาย!L354+หนองบัวลำภู!L354+อำนาจเจริญ!L354+อุดรธานี!L354+อุบลราชธานี!L354</f>
        <v>9976370</v>
      </c>
      <c r="M354" s="171"/>
      <c r="N354" s="171">
        <f ca="1">กาฬสินธุ์!N354+ขอนแก่น!N354+ชัยภูมิ!N354+นครพนม!N354+นครราชสีมา!N354+บึงกาฬ!N354+บุรีรัมย์!N354+มหาสารคาม!N354+มุกดาหาร!N354+ยโสธร!N354+ร้อยเอ็ด!N354+เลย!N354+ศรีสะเกษ!N354+สกลนคร!N354+สุรินทร์!N354+หนองคาย!N354+หนองบัวลำภู!N354+อำนาจเจริญ!N354+อุดรธานี!N354+อุบลราชธานี!N354</f>
        <v>993679.83</v>
      </c>
      <c r="O354" s="171">
        <f t="shared" ca="1" si="74"/>
        <v>9.9603345705903052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กาฬสินธุ์!N355+ขอนแก่น!N355+ชัยภูมิ!N355+นครพนม!N355+นครราชสีมา!N355+บึงกาฬ!N355+บุรีรัมย์!N355+มหาสารคาม!N355+มุกดาหาร!N355+ยโสธร!N355+ร้อยเอ็ด!N355+เลย!N355+ศรีสะเกษ!N355+สกลนคร!N355+สุรินทร์!N355+หนองคาย!N355+หนองบัวลำภู!N355+อำนาจเจริญ!N355+อุดรธานี!N355+อุบลราชธานี!N355</f>
        <v>484501.21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กาฬสินธุ์!N356+ขอนแก่น!N356+ชัยภูมิ!N356+นครพนม!N356+นครราชสีมา!N356+บึงกาฬ!N356+บุรีรัมย์!N356+มหาสารคาม!N356+มุกดาหาร!N356+ยโสธร!N356+ร้อยเอ็ด!N356+เลย!N356+ศรีสะเกษ!N356+สกลนคร!N356+สุรินทร์!N356+หนองคาย!N356+หนองบัวลำภู!N356+อำนาจเจริญ!N356+อุดรธานี!N356+อุบลราชธานี!N356</f>
        <v>1050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กาฬสินธุ์!N357+ขอนแก่น!N357+ชัยภูมิ!N357+นครพนม!N357+นครราชสีมา!N357+บึงกาฬ!N357+บุรีรัมย์!N357+มหาสารคาม!N357+มุกดาหาร!N357+ยโสธร!N357+ร้อยเอ็ด!N357+เลย!N357+ศรีสะเกษ!N357+สกลนคร!N357+สุรินทร์!N357+หนองคาย!N357+หนองบัวลำภู!N357+อำนาจเจริญ!N357+อุดรธานี!N357+อุบลราชธานี!N357</f>
        <v>441504.79000000004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กาฬสินธุ์!N358+ขอนแก่น!N358+ชัยภูมิ!N358+นครพนม!N358+นครราชสีมา!N358+บึงกาฬ!N358+บุรีรัมย์!N358+มหาสารคาม!N358+มุกดาหาร!N358+ยโสธร!N358+ร้อยเอ็ด!N358+เลย!N358+ศรีสะเกษ!N358+สกลนคร!N358+สุรินทร์!N358+หนองคาย!N358+หนองบัวลำภู!N358+อำนาจเจริญ!N358+อุดรธานี!N358+อุบลราชธานี!N358</f>
        <v>66623.83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กาฬสินธุ์!J360+ขอนแก่น!J360+ชัยภูมิ!J360+นครพนม!J360+นครราชสีมา!J360+บึงกาฬ!J360+บุรีรัมย์!J360+มหาสารคาม!J360+มุกดาหาร!J360+ยโสธร!J360+ร้อยเอ็ด!J360+เลย!J360+ศรีสะเกษ!J360+สกลนคร!J360+สุรินทร์!J360+หนองคาย!J360+หนองบัวลำภู!J360+อำนาจเจริญ!J360+อุดรธานี!J360+อุบลราชธานี!J360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กาฬสินธุ์!J361+ขอนแก่น!J361+ชัยภูมิ!J361+นครพนม!J361+นครราชสีมา!J361+บึงกาฬ!J361+บุรีรัมย์!J361+มหาสารคาม!J361+มุกดาหาร!J361+ยโสธร!J361+ร้อยเอ็ด!J361+เลย!J361+ศรีสะเกษ!J361+สกลนคร!J361+สุรินทร์!J361+หนองคาย!J361+หนองบัวลำภู!J361+อำนาจเจริญ!J361+อุดรธานี!J361+อุบลราชธานี!J361</f>
        <v>19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กาฬสินธุ์!J362+ขอนแก่น!J362+ชัยภูมิ!J362+นครพนม!J362+นครราชสีมา!J362+บึงกาฬ!J362+บุรีรัมย์!J362+มหาสารคาม!J362+มุกดาหาร!J362+ยโสธร!J362+ร้อยเอ็ด!J362+เลย!J362+ศรีสะเกษ!J362+สกลนคร!J362+สุรินทร์!J362+หนองคาย!J362+หนองบัวลำภู!J362+อำนาจเจริญ!J362+อุดรธานี!J362+อุบลราชธานี!J362</f>
        <v>16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กาฬสินธุ์!J363+ขอนแก่น!J363+ชัยภูมิ!J363+นครพนม!J363+นครราชสีมา!J363+บึงกาฬ!J363+บุรีรัมย์!J363+มหาสารคาม!J363+มุกดาหาร!J363+ยโสธร!J363+ร้อยเอ็ด!J363+เลย!J363+ศรีสะเกษ!J363+สกลนคร!J363+สุรินทร์!J363+หนองคาย!J363+หนองบัวลำภู!J363+อำนาจเจริญ!J363+อุดรธานี!J363+อุบลราชธานี!J363</f>
        <v>11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กาฬสินธุ์!J364+ขอนแก่น!J364+ชัยภูมิ!J364+นครพนม!J364+นครราชสีมา!J364+บึงกาฬ!J364+บุรีรัมย์!J364+มหาสารคาม!J364+มุกดาหาร!J364+ยโสธร!J364+ร้อยเอ็ด!J364+เลย!J364+ศรีสะเกษ!J364+สกลนคร!J364+สุรินทร์!J364+หนองคาย!J364+หนองบัวลำภู!J364+อำนาจเจริญ!J364+อุดรธานี!J364+อุบลราชธานี!J364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กาฬสินธุ์!J365+ขอนแก่น!J365+ชัยภูมิ!J365+นครพนม!J365+นครราชสีมา!J365+บึงกาฬ!J365+บุรีรัมย์!J365+มหาสารคาม!J365+มุกดาหาร!J365+ยโสธร!J365+ร้อยเอ็ด!J365+เลย!J365+ศรีสะเกษ!J365+สกลนคร!J365+สุรินทร์!J365+หนองคาย!J365+หนองบัวลำภู!J365+อำนาจเจริญ!J365+อุดรธานี!J365+อุบลราชธานี!J365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กาฬสินธุ์!J366+ขอนแก่น!J366+ชัยภูมิ!J366+นครพนม!J366+นครราชสีมา!J366+บึงกาฬ!J366+บุรีรัมย์!J366+มหาสารคาม!J366+มุกดาหาร!J366+ยโสธร!J366+ร้อยเอ็ด!J366+เลย!J366+ศรีสะเกษ!J366+สกลนคร!J366+สุรินทร์!J366+หนองคาย!J366+หนองบัวลำภู!J366+อำนาจเจริญ!J366+อุดรธานี!J366+อุบลราชธานี!J366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กาฬสินธุ์!J367+ขอนแก่น!J367+ชัยภูมิ!J367+นครพนม!J367+นครราชสีมา!J367+บึงกาฬ!J367+บุรีรัมย์!J367+มหาสารคาม!J367+มุกดาหาร!J367+ยโสธร!J367+ร้อยเอ็ด!J367+เลย!J367+ศรีสะเกษ!J367+สกลนคร!J367+สุรินทร์!J367+หนองคาย!J367+หนองบัวลำภู!J367+อำนาจเจริญ!J367+อุดรธานี!J367+อุบลราชธานี!J367</f>
        <v>0</v>
      </c>
      <c r="K367" s="168">
        <f t="shared" ref="K367:K373" ca="1" si="75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กาฬสินธุ์!I368+ขอนแก่น!I368+ชัยภูมิ!I368+นครพนม!I368+นครราชสีมา!I368+บึงกาฬ!I368+บุรีรัมย์!I368+มหาสารคาม!I368+มุกดาหาร!I368+ยโสธร!I368+ร้อยเอ็ด!I368+เลย!I368+ศรีสะเกษ!I368+สกลนคร!I368+สุรินทร์!I368+หนองคาย!I368+หนองบัวลำภู!I368+อำนาจเจริญ!I368+อุดรธานี!I368+อุบลราชธานี!I368</f>
        <v>1466</v>
      </c>
      <c r="J368" s="191">
        <f ca="1">กาฬสินธุ์!J368+ขอนแก่น!J368+ชัยภูมิ!J368+นครพนม!J368+นครราชสีมา!J368+บึงกาฬ!J368+บุรีรัมย์!J368+มหาสารคาม!J368+มุกดาหาร!J368+ยโสธร!J368+ร้อยเอ็ด!J368+เลย!J368+ศรีสะเกษ!J368+สกลนคร!J368+สุรินทร์!J368+หนองคาย!J368+หนองบัวลำภู!J368+อำนาจเจริญ!J368+อุดรธานี!J368+อุบลราชธานี!J368</f>
        <v>100</v>
      </c>
      <c r="K368" s="168">
        <f t="shared" ca="1" si="75"/>
        <v>6.8212824010914055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กาฬสินธุ์!I369+ขอนแก่น!I369+ชัยภูมิ!I369+นครพนม!I369+นครราชสีมา!I369+บึงกาฬ!I369+บุรีรัมย์!I369+มหาสารคาม!I369+มุกดาหาร!I369+ยโสธร!I369+ร้อยเอ็ด!I369+เลย!I369+ศรีสะเกษ!I369+สกลนคร!I369+สุรินทร์!I369+หนองคาย!I369+หนองบัวลำภู!I369+อำนาจเจริญ!I369+อุดรธานี!I369+อุบลราชธานี!I369</f>
        <v>0</v>
      </c>
      <c r="J369" s="191">
        <f ca="1">กาฬสินธุ์!J369+ขอนแก่น!J369+ชัยภูมิ!J369+นครพนม!J369+นครราชสีมา!J369+บึงกาฬ!J369+บุรีรัมย์!J369+มหาสารคาม!J369+มุกดาหาร!J369+ยโสธร!J369+ร้อยเอ็ด!J369+เลย!J369+ศรีสะเกษ!J369+สกลนคร!J369+สุรินทร์!J369+หนองคาย!J369+หนองบัวลำภู!J369+อำนาจเจริญ!J369+อุดรธานี!J369+อุบลราชธานี!J369</f>
        <v>0</v>
      </c>
      <c r="K369" s="168">
        <f t="shared" ca="1" si="75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กาฬสินธุ์!I370+ขอนแก่น!I370+ชัยภูมิ!I370+นครพนม!I370+นครราชสีมา!I370+บึงกาฬ!I370+บุรีรัมย์!I370+มหาสารคาม!I370+มุกดาหาร!I370+ยโสธร!I370+ร้อยเอ็ด!I370+เลย!I370+ศรีสะเกษ!I370+สกลนคร!I370+สุรินทร์!I370+หนองคาย!I370+หนองบัวลำภู!I370+อำนาจเจริญ!I370+อุดรธานี!I370+อุบลราชธานี!I370</f>
        <v>1466</v>
      </c>
      <c r="J370" s="191">
        <f ca="1">กาฬสินธุ์!J370+ขอนแก่น!J370+ชัยภูมิ!J370+นครพนม!J370+นครราชสีมา!J370+บึงกาฬ!J370+บุรีรัมย์!J370+มหาสารคาม!J370+มุกดาหาร!J370+ยโสธร!J370+ร้อยเอ็ด!J370+เลย!J370+ศรีสะเกษ!J370+สกลนคร!J370+สุรินทร์!J370+หนองคาย!J370+หนองบัวลำภู!J370+อำนาจเจริญ!J370+อุดรธานี!J370+อุบลราชธานี!J370</f>
        <v>405</v>
      </c>
      <c r="K370" s="168">
        <f t="shared" ca="1" si="75"/>
        <v>27.62619372442019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กาฬสินธุ์!I371+ขอนแก่น!I371+ชัยภูมิ!I371+นครพนม!I371+นครราชสีมา!I371+บึงกาฬ!I371+บุรีรัมย์!I371+มหาสารคาม!I371+มุกดาหาร!I371+ยโสธร!I371+ร้อยเอ็ด!I371+เลย!I371+ศรีสะเกษ!I371+สกลนคร!I371+สุรินทร์!I371+หนองคาย!I371+หนองบัวลำภู!I371+อำนาจเจริญ!I371+อุดรธานี!I371+อุบลราชธานี!I371</f>
        <v>0</v>
      </c>
      <c r="J371" s="192">
        <f ca="1">กาฬสินธุ์!J371+ขอนแก่น!J371+ชัยภูมิ!J371+นครพนม!J371+นครราชสีมา!J371+บึงกาฬ!J371+บุรีรัมย์!J371+มหาสารคาม!J371+มุกดาหาร!J371+ยโสธร!J371+ร้อยเอ็ด!J371+เลย!J371+ศรีสะเกษ!J371+สกลนคร!J371+สุรินทร์!J371+หนองคาย!J371+หนองบัวลำภู!J371+อำนาจเจริญ!J371+อุดรธานี!J371+อุบลราชธานี!J371</f>
        <v>0</v>
      </c>
      <c r="K371" s="168">
        <f t="shared" ca="1" si="75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กาฬสินธุ์!I372+ขอนแก่น!I372+ชัยภูมิ!I372+นครพนม!I372+นครราชสีมา!I372+บึงกาฬ!I372+บุรีรัมย์!I372+มหาสารคาม!I372+มุกดาหาร!I372+ยโสธร!I372+ร้อยเอ็ด!I372+เลย!I372+ศรีสะเกษ!I372+สกลนคร!I372+สุรินทร์!I372+หนองคาย!I372+หนองบัวลำภู!I372+อำนาจเจริญ!I372+อุดรธานี!I372+อุบลราชธานี!I372</f>
        <v>1466</v>
      </c>
      <c r="J372" s="192">
        <f ca="1">กาฬสินธุ์!J372+ขอนแก่น!J372+ชัยภูมิ!J372+นครพนม!J372+นครราชสีมา!J372+บึงกาฬ!J372+บุรีรัมย์!J372+มหาสารคาม!J372+มุกดาหาร!J372+ยโสธร!J372+ร้อยเอ็ด!J372+เลย!J372+ศรีสะเกษ!J372+สกลนคร!J372+สุรินทร์!J372+หนองคาย!J372+หนองบัวลำภู!J372+อำนาจเจริญ!J372+อุดรธานี!J372+อุบลราชธานี!J372</f>
        <v>100</v>
      </c>
      <c r="K372" s="168">
        <f t="shared" ca="1" si="75"/>
        <v>6.8212824010914055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กาฬสินธุ์!I373+ขอนแก่น!I373+ชัยภูมิ!I373+นครพนม!I373+นครราชสีมา!I373+บึงกาฬ!I373+บุรีรัมย์!I373+มหาสารคาม!I373+มุกดาหาร!I373+ยโสธร!I373+ร้อยเอ็ด!I373+เลย!I373+ศรีสะเกษ!I373+สกลนคร!I373+สุรินทร์!I373+หนองคาย!I373+หนองบัวลำภู!I373+อำนาจเจริญ!I373+อุดรธานี!I373+อุบลราชธานี!I373</f>
        <v>0</v>
      </c>
      <c r="J373" s="191">
        <f ca="1">กาฬสินธุ์!J373+ขอนแก่น!J373+ชัยภูมิ!J373+นครพนม!J373+นครราชสีมา!J373+บึงกาฬ!J373+บุรีรัมย์!J373+มหาสารคาม!J373+มุกดาหาร!J373+ยโสธร!J373+ร้อยเอ็ด!J373+เลย!J373+ศรีสะเกษ!J373+สกลนคร!J373+สุรินทร์!J373+หนองคาย!J373+หนองบัวลำภู!J373+อำนาจเจริญ!J373+อุดรธานี!J373+อุบลราชธานี!J373</f>
        <v>0</v>
      </c>
      <c r="K373" s="168">
        <f t="shared" ca="1" si="75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กาฬสินธุ์!I374+ขอนแก่น!I374+ชัยภูมิ!I374+นครพนม!I374+นครราชสีมา!I374+บึงกาฬ!I374+บุรีรัมย์!I374+มหาสารคาม!I374+มุกดาหาร!I374+ยโสธร!I374+ร้อยเอ็ด!I374+เลย!I374+ศรีสะเกษ!I374+สกลนคร!I374+สุรินทร์!I374+หนองคาย!I374+หนองบัวลำภู!I374+อำนาจเจริญ!I374+อุดรธานี!I374+อุบลราชธานี!I374</f>
        <v>0</v>
      </c>
      <c r="J374" s="191">
        <f ca="1">กาฬสินธุ์!J374+ขอนแก่น!J374+ชัยภูมิ!J374+นครพนม!J374+นครราชสีมา!J374+บึงกาฬ!J374+บุรีรัมย์!J374+มหาสารคาม!J374+มุกดาหาร!J374+ยโสธร!J374+ร้อยเอ็ด!J374+เลย!J374+ศรีสะเกษ!J374+สกลนคร!J374+สุรินทร์!J374+หนองคาย!J374+หนองบัวลำภู!J374+อำนาจเจริญ!J374+อุดรธานี!J374+อุบลราชธานี!J374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กาฬสินธุ์!I375+ขอนแก่น!I375+ชัยภูมิ!I375+นครพนม!I375+นครราชสีมา!I375+บึงกาฬ!I375+บุรีรัมย์!I375+มหาสารคาม!I375+มุกดาหาร!I375+ยโสธร!I375+ร้อยเอ็ด!I375+เลย!I375+ศรีสะเกษ!I375+สกลนคร!I375+สุรินทร์!I375+หนองคาย!I375+หนองบัวลำภู!I375+อำนาจเจริญ!I375+อุดรธานี!I375+อุบลราชธานี!I375</f>
        <v>5203</v>
      </c>
      <c r="J375" s="191">
        <f ca="1">กาฬสินธุ์!J375+ขอนแก่น!J375+ชัยภูมิ!J375+นครพนม!J375+นครราชสีมา!J375+บึงกาฬ!J375+บุรีรัมย์!J375+มหาสารคาม!J375+มุกดาหาร!J375+ยโสธร!J375+ร้อยเอ็ด!J375+เลย!J375+ศรีสะเกษ!J375+สกลนคร!J375+สุรินทร์!J375+หนองคาย!J375+หนองบัวลำภู!J375+อำนาจเจริญ!J375+อุดรธานี!J375+อุบลราชธานี!J375</f>
        <v>0</v>
      </c>
      <c r="K375" s="168">
        <f t="shared" ref="K375:K377" ca="1" si="76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กาฬสินธุ์!I376+ขอนแก่น!I376+ชัยภูมิ!I376+นครพนม!I376+นครราชสีมา!I376+บึงกาฬ!I376+บุรีรัมย์!I376+มหาสารคาม!I376+มุกดาหาร!I376+ยโสธร!I376+ร้อยเอ็ด!I376+เลย!I376+ศรีสะเกษ!I376+สกลนคร!I376+สุรินทร์!I376+หนองคาย!I376+หนองบัวลำภู!I376+อำนาจเจริญ!I376+อุดรธานี!I376+อุบลราชธานี!I376</f>
        <v>2614</v>
      </c>
      <c r="J376" s="192">
        <f ca="1">กาฬสินธุ์!J376+ขอนแก่น!J376+ชัยภูมิ!J376+นครพนม!J376+นครราชสีมา!J376+บึงกาฬ!J376+บุรีรัมย์!J376+มหาสารคาม!J376+มุกดาหาร!J376+ยโสธร!J376+ร้อยเอ็ด!J376+เลย!J376+ศรีสะเกษ!J376+สกลนคร!J376+สุรินทร์!J376+หนองคาย!J376+หนองบัวลำภู!J376+อำนาจเจริญ!J376+อุดรธานี!J376+อุบลราชธานี!J376</f>
        <v>0</v>
      </c>
      <c r="K376" s="168">
        <f t="shared" ca="1" si="76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กาฬสินธุ์!I377+ขอนแก่น!I377+ชัยภูมิ!I377+นครพนม!I377+นครราชสีมา!I377+บึงกาฬ!I377+บุรีรัมย์!I377+มหาสารคาม!I377+มุกดาหาร!I377+ยโสธร!I377+ร้อยเอ็ด!I377+เลย!I377+ศรีสะเกษ!I377+สกลนคร!I377+สุรินทร์!I377+หนองคาย!I377+หนองบัวลำภู!I377+อำนาจเจริญ!I377+อุดรธานี!I377+อุบลราชธานี!I377</f>
        <v>2589</v>
      </c>
      <c r="J377" s="191">
        <f ca="1">กาฬสินธุ์!J377+ขอนแก่น!J377+ชัยภูมิ!J377+นครพนม!J377+นครราชสีมา!J377+บึงกาฬ!J377+บุรีรัมย์!J377+มหาสารคาม!J377+มุกดาหาร!J377+ยโสธร!J377+ร้อยเอ็ด!J377+เลย!J377+ศรีสะเกษ!J377+สกลนคร!J377+สุรินทร์!J377+หนองคาย!J377+หนองบัวลำภู!J377+อำนาจเจริญ!J377+อุดรธานี!J377+อุบลราชธานี!J377</f>
        <v>0</v>
      </c>
      <c r="K377" s="168">
        <f t="shared" ca="1" si="76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กาฬสินธุ์!J378+ขอนแก่น!J378+ชัยภูมิ!J378+นครพนม!J378+นครราชสีมา!J378+บึงกาฬ!J378+บุรีรัมย์!J378+มหาสารคาม!J378+มุกดาหาร!J378+ยโสธร!J378+ร้อยเอ็ด!J378+เลย!J378+ศรีสะเกษ!J378+สกลนคร!J378+สุรินทร์!J378+หนองคาย!J378+หนองบัวลำภู!J378+อำนาจเจริญ!J378+อุดรธานี!J378+อุบลราชธานี!J378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กาฬสินธุ์!J379+ขอนแก่น!J379+ชัยภูมิ!J379+นครพนม!J379+นครราชสีมา!J379+บึงกาฬ!J379+บุรีรัมย์!J379+มหาสารคาม!J379+มุกดาหาร!J379+ยโสธร!J379+ร้อยเอ็ด!J379+เลย!J379+ศรีสะเกษ!J379+สกลนคร!J379+สุรินทร์!J379+หนองคาย!J379+หนองบัวลำภู!J379+อำนาจเจริญ!J379+อุดรธานี!J379+อุบลราชธานี!J379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กาฬสินธุ์!I380+ขอนแก่น!I380+ชัยภูมิ!I380+นครพนม!I380+นครราชสีมา!I380+บึงกาฬ!I380+บุรีรัมย์!I380+มหาสารคาม!I380+มุกดาหาร!I380+ยโสธร!I380+ร้อยเอ็ด!I380+เลย!I380+ศรีสะเกษ!I380+สกลนคร!I380+สุรินทร์!I380+หนองคาย!I380+หนองบัวลำภู!I380+อำนาจเจริญ!I380+อุดรธานี!I380+อุบลราชธานี!I380</f>
        <v>18000</v>
      </c>
      <c r="J380" s="360">
        <f ca="1">กาฬสินธุ์!J380+ขอนแก่น!J380+ชัยภูมิ!J380+นครพนม!J380+นครราชสีมา!J380+บึงกาฬ!J380+บุรีรัมย์!J380+มหาสารคาม!J380+มุกดาหาร!J380+ยโสธร!J380+ร้อยเอ็ด!J380+เลย!J380+ศรีสะเกษ!J380+สกลนคร!J380+สุรินทร์!J380+หนองคาย!J380+หนองบัวลำภู!J380+อำนาจเจริญ!J380+อุดรธานี!J380+อุบลราชธานี!J380</f>
        <v>0</v>
      </c>
      <c r="K380" s="361">
        <f t="shared" ref="K380:K381" ca="1" si="77">IF(I380&gt;0,J380*100/I380,0)</f>
        <v>0</v>
      </c>
      <c r="L380" s="362">
        <f ca="1">กาฬสินธุ์!L380+ขอนแก่น!L380+ชัยภูมิ!L380+นครพนม!L380+นครราชสีมา!L380+บึงกาฬ!L380+บุรีรัมย์!L380+มหาสารคาม!L380+มุกดาหาร!L380+ยโสธร!L380+ร้อยเอ็ด!L380+เลย!L380+ศรีสะเกษ!L380+สกลนคร!L380+สุรินทร์!L380+หนองคาย!L380+หนองบัวลำภู!L380+อำนาจเจริญ!L380+อุดรธานี!L380+อุบลราชธานี!L380</f>
        <v>18296880</v>
      </c>
      <c r="M380" s="362"/>
      <c r="N380" s="362">
        <f ca="1">กาฬสินธุ์!N380+ขอนแก่น!N380+ชัยภูมิ!N380+นครพนม!N380+นครราชสีมา!N380+บึงกาฬ!N380+บุรีรัมย์!N380+มหาสารคาม!N380+มุกดาหาร!N380+ยโสธร!N380+ร้อยเอ็ด!N380+เลย!N380+ศรีสะเกษ!N380+สกลนคร!N380+สุรินทร์!N380+หนองคาย!N380+หนองบัวลำภู!N380+อำนาจเจริญ!N380+อุดรธานี!N380+อุบลราชธานี!N380</f>
        <v>952106.37999999977</v>
      </c>
      <c r="O380" s="362">
        <f ca="1">+IF(L380&gt;0,N380*100/L380,0)</f>
        <v>5.2036542842276923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กาฬสินธุ์!I381+ขอนแก่น!I381+ชัยภูมิ!I381+นครพนม!I381+นครราชสีมา!I381+บึงกาฬ!I381+บุรีรัมย์!I381+มหาสารคาม!I381+มุกดาหาร!I381+ยโสธร!I381+ร้อยเอ็ด!I381+เลย!I381+ศรีสะเกษ!I381+สกลนคร!I381+สุรินทร์!I381+หนองคาย!I381+หนองบัวลำภู!I381+อำนาจเจริญ!I381+อุดรธานี!I381+อุบลราชธานี!I381</f>
        <v>1800</v>
      </c>
      <c r="J381" s="360">
        <f ca="1">กาฬสินธุ์!J381+ขอนแก่น!J381+ชัยภูมิ!J381+นครพนม!J381+นครราชสีมา!J381+บึงกาฬ!J381+บุรีรัมย์!J381+มหาสารคาม!J381+มุกดาหาร!J381+ยโสธร!J381+ร้อยเอ็ด!J381+เลย!J381+ศรีสะเกษ!J381+สกลนคร!J381+สุรินทร์!J381+หนองคาย!J381+หนองบัวลำภู!J381+อำนาจเจริญ!J381+อุดรธานี!J381+อุบลราชธานี!J381</f>
        <v>248</v>
      </c>
      <c r="K381" s="361">
        <f t="shared" ca="1" si="77"/>
        <v>13.777777777777779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กาฬสินธุ์!L382+ขอนแก่น!L382+ชัยภูมิ!L382+นครพนม!L382+นครราชสีมา!L382+บึงกาฬ!L382+บุรีรัมย์!L382+มหาสารคาม!L382+มุกดาหาร!L382+ยโสธร!L382+ร้อยเอ็ด!L382+เลย!L382+ศรีสะเกษ!L382+สกลนคร!L382+สุรินทร์!L382+หนองคาย!L382+หนองบัวลำภู!L382+อำนาจเจริญ!L382+อุดรธานี!L382+อุบลราชธานี!L382</f>
        <v>0</v>
      </c>
      <c r="M382" s="169"/>
      <c r="N382" s="169">
        <f ca="1">กาฬสินธุ์!N382+ขอนแก่น!N382+ชัยภูมิ!N382+นครพนม!N382+นครราชสีมา!N382+บึงกาฬ!N382+บุรีรัมย์!N382+มหาสารคาม!N382+มุกดาหาร!N382+ยโสธร!N382+ร้อยเอ็ด!N382+เลย!N382+ศรีสะเกษ!N382+สกลนคร!N382+สุรินทร์!N382+หนองคาย!N382+หนองบัวลำภู!N382+อำนาจเจริญ!N382+อุดรธานี!N382+อุบลราชธานี!N382</f>
        <v>0</v>
      </c>
      <c r="O382" s="169">
        <f t="shared" ref="O382:O385" ca="1" si="78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กาฬสินธุ์!L383+ขอนแก่น!L383+ชัยภูมิ!L383+นครพนม!L383+นครราชสีมา!L383+บึงกาฬ!L383+บุรีรัมย์!L383+มหาสารคาม!L383+มุกดาหาร!L383+ยโสธร!L383+ร้อยเอ็ด!L383+เลย!L383+ศรีสะเกษ!L383+สกลนคร!L383+สุรินทร์!L383+หนองคาย!L383+หนองบัวลำภู!L383+อำนาจเจริญ!L383+อุดรธานี!L383+อุบลราชธานี!L383</f>
        <v>18296880</v>
      </c>
      <c r="M383" s="169"/>
      <c r="N383" s="169">
        <f ca="1">กาฬสินธุ์!N383+ขอนแก่น!N383+ชัยภูมิ!N383+นครพนม!N383+นครราชสีมา!N383+บึงกาฬ!N383+บุรีรัมย์!N383+มหาสารคาม!N383+มุกดาหาร!N383+ยโสธร!N383+ร้อยเอ็ด!N383+เลย!N383+ศรีสะเกษ!N383+สกลนคร!N383+สุรินทร์!N383+หนองคาย!N383+หนองบัวลำภู!N383+อำนาจเจริญ!N383+อุดรธานี!N383+อุบลราชธานี!N383</f>
        <v>952106.37999999977</v>
      </c>
      <c r="O383" s="169">
        <f t="shared" ca="1" si="78"/>
        <v>5.2036542842276923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กาฬสินธุ์!L384+ขอนแก่น!L384+ชัยภูมิ!L384+นครพนม!L384+นครราชสีมา!L384+บึงกาฬ!L384+บุรีรัมย์!L384+มหาสารคาม!L384+มุกดาหาร!L384+ยโสธร!L384+ร้อยเอ็ด!L384+เลย!L384+ศรีสะเกษ!L384+สกลนคร!L384+สุรินทร์!L384+หนองคาย!L384+หนองบัวลำภู!L384+อำนาจเจริญ!L384+อุดรธานี!L384+อุบลราชธานี!L384</f>
        <v>0</v>
      </c>
      <c r="M384" s="171"/>
      <c r="N384" s="171">
        <f ca="1">กาฬสินธุ์!N384+ขอนแก่น!N384+ชัยภูมิ!N384+นครพนม!N384+นครราชสีมา!N384+บึงกาฬ!N384+บุรีรัมย์!N384+มหาสารคาม!N384+มุกดาหาร!N384+ยโสธร!N384+ร้อยเอ็ด!N384+เลย!N384+ศรีสะเกษ!N384+สกลนคร!N384+สุรินทร์!N384+หนองคาย!N384+หนองบัวลำภู!N384+อำนาจเจริญ!N384+อุดรธานี!N384+อุบลราชธานี!N384</f>
        <v>0</v>
      </c>
      <c r="O384" s="171">
        <f t="shared" ca="1" si="78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กาฬสินธุ์!L385+ขอนแก่น!L385+ชัยภูมิ!L385+นครพนม!L385+นครราชสีมา!L385+บึงกาฬ!L385+บุรีรัมย์!L385+มหาสารคาม!L385+มุกดาหาร!L385+ยโสธร!L385+ร้อยเอ็ด!L385+เลย!L385+ศรีสะเกษ!L385+สกลนคร!L385+สุรินทร์!L385+หนองคาย!L385+หนองบัวลำภู!L385+อำนาจเจริญ!L385+อุดรธานี!L385+อุบลราชธานี!L385</f>
        <v>18296880</v>
      </c>
      <c r="M385" s="171"/>
      <c r="N385" s="171">
        <f ca="1">กาฬสินธุ์!N385+ขอนแก่น!N385+ชัยภูมิ!N385+นครพนม!N385+นครราชสีมา!N385+บึงกาฬ!N385+บุรีรัมย์!N385+มหาสารคาม!N385+มุกดาหาร!N385+ยโสธร!N385+ร้อยเอ็ด!N385+เลย!N385+ศรีสะเกษ!N385+สกลนคร!N385+สุรินทร์!N385+หนองคาย!N385+หนองบัวลำภู!N385+อำนาจเจริญ!N385+อุดรธานี!N385+อุบลราชธานี!N385</f>
        <v>952106.37999999977</v>
      </c>
      <c r="O385" s="171">
        <f t="shared" ca="1" si="78"/>
        <v>5.2036542842276923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กาฬสินธุ์!N386+ขอนแก่น!N386+ชัยภูมิ!N386+นครพนม!N386+นครราชสีมา!N386+บึงกาฬ!N386+บุรีรัมย์!N386+มหาสารคาม!N386+มุกดาหาร!N386+ยโสธร!N386+ร้อยเอ็ด!N386+เลย!N386+ศรีสะเกษ!N386+สกลนคร!N386+สุรินทร์!N386+หนองคาย!N386+หนองบัวลำภู!N386+อำนาจเจริญ!N386+อุดรธานี!N386+อุบลราชธานี!N386</f>
        <v>519903.13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กาฬสินธุ์!N387+ขอนแก่น!N387+ชัยภูมิ!N387+นครพนม!N387+นครราชสีมา!N387+บึงกาฬ!N387+บุรีรัมย์!N387+มหาสารคาม!N387+มุกดาหาร!N387+ยโสธร!N387+ร้อยเอ็ด!N387+เลย!N387+ศรีสะเกษ!N387+สกลนคร!N387+สุรินทร์!N387+หนองคาย!N387+หนองบัวลำภู!N387+อำนาจเจริญ!N387+อุดรธานี!N387+อุบลราชธานี!N387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กาฬสินธุ์!N388+ขอนแก่น!N388+ชัยภูมิ!N388+นครพนม!N388+นครราชสีมา!N388+บึงกาฬ!N388+บุรีรัมย์!N388+มหาสารคาม!N388+มุกดาหาร!N388+ยโสธร!N388+ร้อยเอ็ด!N388+เลย!N388+ศรีสะเกษ!N388+สกลนคร!N388+สุรินทร์!N388+หนองคาย!N388+หนองบัวลำภู!N388+อำนาจเจริญ!N388+อุดรธานี!N388+อุบลราชธานี!N388</f>
        <v>346334.25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กาฬสินธุ์!N389+ขอนแก่น!N389+ชัยภูมิ!N389+นครพนม!N389+นครราชสีมา!N389+บึงกาฬ!N389+บุรีรัมย์!N389+มหาสารคาม!N389+มุกดาหาร!N389+ยโสธร!N389+ร้อยเอ็ด!N389+เลย!N389+ศรีสะเกษ!N389+สกลนคร!N389+สุรินทร์!N389+หนองคาย!N389+หนองบัวลำภู!N389+อำนาจเจริญ!N389+อุดรธานี!N389+อุบลราชธานี!N389</f>
        <v>85869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กาฬสินธุ์!J391+ขอนแก่น!J391+ชัยภูมิ!J391+นครพนม!J391+นครราชสีมา!J391+บึงกาฬ!J391+บุรีรัมย์!J391+มหาสารคาม!J391+มุกดาหาร!J391+ยโสธร!J391+ร้อยเอ็ด!J391+เลย!J391+ศรีสะเกษ!J391+สกลนคร!J391+สุรินทร์!J391+หนองคาย!J391+หนองบัวลำภู!J391+อำนาจเจริญ!J391+อุดรธานี!J391+อุบลราชธานี!J391</f>
        <v>1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กาฬสินธุ์!J392+ขอนแก่น!J392+ชัยภูมิ!J392+นครพนม!J392+นครราชสีมา!J392+บึงกาฬ!J392+บุรีรัมย์!J392+มหาสารคาม!J392+มุกดาหาร!J392+ยโสธร!J392+ร้อยเอ็ด!J392+เลย!J392+ศรีสะเกษ!J392+สกลนคร!J392+สุรินทร์!J392+หนองคาย!J392+หนองบัวลำภู!J392+อำนาจเจริญ!J392+อุดรธานี!J392+อุบลราชธานี!J392</f>
        <v>19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กาฬสินธุ์!J393+ขอนแก่น!J393+ชัยภูมิ!J393+นครพนม!J393+นครราชสีมา!J393+บึงกาฬ!J393+บุรีรัมย์!J393+มหาสารคาม!J393+มุกดาหาร!J393+ยโสธร!J393+ร้อยเอ็ด!J393+เลย!J393+ศรีสะเกษ!J393+สกลนคร!J393+สุรินทร์!J393+หนองคาย!J393+หนองบัวลำภู!J393+อำนาจเจริญ!J393+อุดรธานี!J393+อุบลราชธานี!J393</f>
        <v>15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กาฬสินธุ์!J394+ขอนแก่น!J394+ชัยภูมิ!J394+นครพนม!J394+นครราชสีมา!J394+บึงกาฬ!J394+บุรีรัมย์!J394+มหาสารคาม!J394+มุกดาหาร!J394+ยโสธร!J394+ร้อยเอ็ด!J394+เลย!J394+ศรีสะเกษ!J394+สกลนคร!J394+สุรินทร์!J394+หนองคาย!J394+หนองบัวลำภู!J394+อำนาจเจริญ!J394+อุดรธานี!J394+อุบลราชธานี!J394</f>
        <v>8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กาฬสินธุ์!I396+ขอนแก่น!I396+ชัยภูมิ!I396+นครพนม!I396+นครราชสีมา!I396+บึงกาฬ!I396+บุรีรัมย์!I396+มหาสารคาม!I396+มุกดาหาร!I396+ยโสธร!I396+ร้อยเอ็ด!I396+เลย!I396+ศรีสะเกษ!I396+สกลนคร!I396+สุรินทร์!I396+หนองคาย!I396+หนองบัวลำภู!I396+อำนาจเจริญ!I396+อุดรธานี!I396+อุบลราชธานี!I396</f>
        <v>1800</v>
      </c>
      <c r="J396" s="192">
        <f ca="1">กาฬสินธุ์!J396+ขอนแก่น!J396+ชัยภูมิ!J396+นครพนม!J396+นครราชสีมา!J396+บึงกาฬ!J396+บุรีรัมย์!J396+มหาสารคาม!J396+มุกดาหาร!J396+ยโสธร!J396+ร้อยเอ็ด!J396+เลย!J396+ศรีสะเกษ!J396+สกลนคร!J396+สุรินทร์!J396+หนองคาย!J396+หนองบัวลำภู!J396+อำนาจเจริญ!J396+อุดรธานี!J396+อุบลราชธานี!J396</f>
        <v>248</v>
      </c>
      <c r="K396" s="168">
        <f t="shared" ref="K396:K398" ca="1" si="79">IF(I396&gt;0,J396*100/I396,0)</f>
        <v>13.777777777777779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กาฬสินธุ์!I397+ขอนแก่น!I397+ชัยภูมิ!I397+นครพนม!I397+นครราชสีมา!I397+บึงกาฬ!I397+บุรีรัมย์!I397+มหาสารคาม!I397+มุกดาหาร!I397+ยโสธร!I397+ร้อยเอ็ด!I397+เลย!I397+ศรีสะเกษ!I397+สกลนคร!I397+สุรินทร์!I397+หนองคาย!I397+หนองบัวลำภู!I397+อำนาจเจริญ!I397+อุดรธานี!I397+อุบลราชธานี!I397</f>
        <v>18000</v>
      </c>
      <c r="J397" s="192">
        <f ca="1">กาฬสินธุ์!J397+ขอนแก่น!J397+ชัยภูมิ!J397+นครพนม!J397+นครราชสีมา!J397+บึงกาฬ!J397+บุรีรัมย์!J397+มหาสารคาม!J397+มุกดาหาร!J397+ยโสธร!J397+ร้อยเอ็ด!J397+เลย!J397+ศรีสะเกษ!J397+สกลนคร!J397+สุรินทร์!J397+หนองคาย!J397+หนองบัวลำภู!J397+อำนาจเจริญ!J397+อุดรธานี!J397+อุบลราชธานี!J397</f>
        <v>0</v>
      </c>
      <c r="K397" s="168">
        <f t="shared" ca="1" si="79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กาฬสินธุ์!I398+ขอนแก่น!I398+ชัยภูมิ!I398+นครพนม!I398+นครราชสีมา!I398+บึงกาฬ!I398+บุรีรัมย์!I398+มหาสารคาม!I398+มุกดาหาร!I398+ยโสธร!I398+ร้อยเอ็ด!I398+เลย!I398+ศรีสะเกษ!I398+สกลนคร!I398+สุรินทร์!I398+หนองคาย!I398+หนองบัวลำภู!I398+อำนาจเจริญ!I398+อุดรธานี!I398+อุบลราชธานี!I398</f>
        <v>1800</v>
      </c>
      <c r="J398" s="192">
        <f ca="1">กาฬสินธุ์!J398+ขอนแก่น!J398+ชัยภูมิ!J398+นครพนม!J398+นครราชสีมา!J398+บึงกาฬ!J398+บุรีรัมย์!J398+มหาสารคาม!J398+มุกดาหาร!J398+ยโสธร!J398+ร้อยเอ็ด!J398+เลย!J398+ศรีสะเกษ!J398+สกลนคร!J398+สุรินทร์!J398+หนองคาย!J398+หนองบัวลำภู!J398+อำนาจเจริญ!J398+อุดรธานี!J398+อุบลราชธานี!J398</f>
        <v>0</v>
      </c>
      <c r="K398" s="168">
        <f t="shared" ca="1" si="79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กาฬสินธุ์!J399+ขอนแก่น!J399+ชัยภูมิ!J399+นครพนม!J399+นครราชสีมา!J399+บึงกาฬ!J399+บุรีรัมย์!J399+มหาสารคาม!J399+มุกดาหาร!J399+ยโสธร!J399+ร้อยเอ็ด!J399+เลย!J399+ศรีสะเกษ!J399+สกลนคร!J399+สุรินทร์!J399+หนองคาย!J399+หนองบัวลำภู!J399+อำนาจเจริญ!J399+อุดรธานี!J399+อุบลราชธานี!J399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กาฬสินธุ์!J400+ขอนแก่น!J400+ชัยภูมิ!J400+นครพนม!J400+นครราชสีมา!J400+บึงกาฬ!J400+บุรีรัมย์!J400+มหาสารคาม!J400+มุกดาหาร!J400+ยโสธร!J400+ร้อยเอ็ด!J400+เลย!J400+ศรีสะเกษ!J400+สกลนคร!J400+สุรินทร์!J400+หนองคาย!J400+หนองบัวลำภู!J400+อำนาจเจริญ!J400+อุดรธานี!J400+อุบลราชธานี!J400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กาฬสินธุ์!I401+ขอนแก่น!I401+ชัยภูมิ!I401+นครพนม!I401+นครราชสีมา!I401+บึงกาฬ!I401+บุรีรัมย์!I401+มหาสารคาม!I401+มุกดาหาร!I401+ยโสธร!I401+ร้อยเอ็ด!I401+เลย!I401+ศรีสะเกษ!I401+สกลนคร!I401+สุรินทร์!I401+หนองคาย!I401+หนองบัวลำภู!I401+อำนาจเจริญ!I401+อุดรธานี!I401+อุบลราชธานี!I401</f>
        <v>3294</v>
      </c>
      <c r="J401" s="360">
        <f ca="1">กาฬสินธุ์!J401+ขอนแก่น!J401+ชัยภูมิ!J401+นครพนม!J401+นครราชสีมา!J401+บึงกาฬ!J401+บุรีรัมย์!J401+มหาสารคาม!J401+มุกดาหาร!J401+ยโสธร!J401+ร้อยเอ็ด!J401+เลย!J401+ศรีสะเกษ!J401+สกลนคร!J401+สุรินทร์!J401+หนองคาย!J401+หนองบัวลำภู!J401+อำนาจเจริญ!J401+อุดรธานี!J401+อุบลราชธานี!J401</f>
        <v>165</v>
      </c>
      <c r="K401" s="361">
        <f t="shared" ref="K401:K402" ca="1" si="80">IF(I401&gt;0,J401*100/I401,0)</f>
        <v>5.0091074681238617</v>
      </c>
      <c r="L401" s="362">
        <f ca="1">กาฬสินธุ์!L401+ขอนแก่น!L401+ชัยภูมิ!L401+นครพนม!L401+นครราชสีมา!L401+บึงกาฬ!L401+บุรีรัมย์!L401+มหาสารคาม!L401+มุกดาหาร!L401+ยโสธร!L401+ร้อยเอ็ด!L401+เลย!L401+ศรีสะเกษ!L401+สกลนคร!L401+สุรินทร์!L401+หนองคาย!L401+หนองบัวลำภู!L401+อำนาจเจริญ!L401+อุดรธานี!L401+อุบลราชธานี!L401</f>
        <v>3732450</v>
      </c>
      <c r="M401" s="362"/>
      <c r="N401" s="362">
        <f ca="1">กาฬสินธุ์!N401+ขอนแก่น!N401+ชัยภูมิ!N401+นครพนม!N401+นครราชสีมา!N401+บึงกาฬ!N401+บุรีรัมย์!N401+มหาสารคาม!N401+มุกดาหาร!N401+ยโสธร!N401+ร้อยเอ็ด!N401+เลย!N401+ศรีสะเกษ!N401+สกลนคร!N401+สุรินทร์!N401+หนองคาย!N401+หนองบัวลำภู!N401+อำนาจเจริญ!N401+อุดรธานี!N401+อุบลราชธานี!N401</f>
        <v>266928.8</v>
      </c>
      <c r="O401" s="362">
        <f ca="1">+IF(L401&gt;0,N401*100/L401,0)</f>
        <v>7.1515706841350859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กาฬสินธุ์!I402+ขอนแก่น!I402+ชัยภูมิ!I402+นครพนม!I402+นครราชสีมา!I402+บึงกาฬ!I402+บุรีรัมย์!I402+มหาสารคาม!I402+มุกดาหาร!I402+ยโสธร!I402+ร้อยเอ็ด!I402+เลย!I402+ศรีสะเกษ!I402+สกลนคร!I402+สุรินทร์!I402+หนองคาย!I402+หนองบัวลำภู!I402+อำนาจเจริญ!I402+อุดรธานี!I402+อุบลราชธานี!I402</f>
        <v>1098</v>
      </c>
      <c r="J402" s="360">
        <f ca="1">กาฬสินธุ์!J402+ขอนแก่น!J402+ชัยภูมิ!J402+นครพนม!J402+นครราชสีมา!J402+บึงกาฬ!J402+บุรีรัมย์!J402+มหาสารคาม!J402+มุกดาหาร!J402+ยโสธร!J402+ร้อยเอ็ด!J402+เลย!J402+ศรีสะเกษ!J402+สกลนคร!J402+สุรินทร์!J402+หนองคาย!J402+หนองบัวลำภู!J402+อำนาจเจริญ!J402+อุดรธานี!J402+อุบลราชธานี!J402</f>
        <v>20</v>
      </c>
      <c r="K402" s="361">
        <f t="shared" ca="1" si="80"/>
        <v>1.8214936247723132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กาฬสินธุ์!L403+ขอนแก่น!L403+ชัยภูมิ!L403+นครพนม!L403+นครราชสีมา!L403+บึงกาฬ!L403+บุรีรัมย์!L403+มหาสารคาม!L403+มุกดาหาร!L403+ยโสธร!L403+ร้อยเอ็ด!L403+เลย!L403+ศรีสะเกษ!L403+สกลนคร!L403+สุรินทร์!L403+หนองคาย!L403+หนองบัวลำภู!L403+อำนาจเจริญ!L403+อุดรธานี!L403+อุบลราชธานี!L403</f>
        <v>0</v>
      </c>
      <c r="M403" s="169"/>
      <c r="N403" s="171">
        <f ca="1">กาฬสินธุ์!N403+ขอนแก่น!N403+ชัยภูมิ!N403+นครพนม!N403+นครราชสีมา!N403+บึงกาฬ!N403+บุรีรัมย์!N403+มหาสารคาม!N403+มุกดาหาร!N403+ยโสธร!N403+ร้อยเอ็ด!N403+เลย!N403+ศรีสะเกษ!N403+สกลนคร!N403+สุรินทร์!N403+หนองคาย!N403+หนองบัวลำภู!N403+อำนาจเจริญ!N403+อุดรธานี!N403+อุบลราชธานี!N403</f>
        <v>0</v>
      </c>
      <c r="O403" s="171">
        <f t="shared" ref="O403:O406" ca="1" si="81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กาฬสินธุ์!L404+ขอนแก่น!L404+ชัยภูมิ!L404+นครพนม!L404+นครราชสีมา!L404+บึงกาฬ!L404+บุรีรัมย์!L404+มหาสารคาม!L404+มุกดาหาร!L404+ยโสธร!L404+ร้อยเอ็ด!L404+เลย!L404+ศรีสะเกษ!L404+สกลนคร!L404+สุรินทร์!L404+หนองคาย!L404+หนองบัวลำภู!L404+อำนาจเจริญ!L404+อุดรธานี!L404+อุบลราชธานี!L404</f>
        <v>3732450</v>
      </c>
      <c r="M404" s="169"/>
      <c r="N404" s="171">
        <f ca="1">กาฬสินธุ์!N404+ขอนแก่น!N404+ชัยภูมิ!N404+นครพนม!N404+นครราชสีมา!N404+บึงกาฬ!N404+บุรีรัมย์!N404+มหาสารคาม!N404+มุกดาหาร!N404+ยโสธร!N404+ร้อยเอ็ด!N404+เลย!N404+ศรีสะเกษ!N404+สกลนคร!N404+สุรินทร์!N404+หนองคาย!N404+หนองบัวลำภู!N404+อำนาจเจริญ!N404+อุดรธานี!N404+อุบลราชธานี!N404</f>
        <v>266928.8</v>
      </c>
      <c r="O404" s="171">
        <f t="shared" ca="1" si="81"/>
        <v>7.1515706841350859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กาฬสินธุ์!L405+ขอนแก่น!L405+ชัยภูมิ!L405+นครพนม!L405+นครราชสีมา!L405+บึงกาฬ!L405+บุรีรัมย์!L405+มหาสารคาม!L405+มุกดาหาร!L405+ยโสธร!L405+ร้อยเอ็ด!L405+เลย!L405+ศรีสะเกษ!L405+สกลนคร!L405+สุรินทร์!L405+หนองคาย!L405+หนองบัวลำภู!L405+อำนาจเจริญ!L405+อุดรธานี!L405+อุบลราชธานี!L405</f>
        <v>0</v>
      </c>
      <c r="M405" s="171"/>
      <c r="N405" s="171">
        <f ca="1">กาฬสินธุ์!N405+ขอนแก่น!N405+ชัยภูมิ!N405+นครพนม!N405+นครราชสีมา!N405+บึงกาฬ!N405+บุรีรัมย์!N405+มหาสารคาม!N405+มุกดาหาร!N405+ยโสธร!N405+ร้อยเอ็ด!N405+เลย!N405+ศรีสะเกษ!N405+สกลนคร!N405+สุรินทร์!N405+หนองคาย!N405+หนองบัวลำภู!N405+อำนาจเจริญ!N405+อุดรธานี!N405+อุบลราชธานี!N405</f>
        <v>0</v>
      </c>
      <c r="O405" s="171">
        <f t="shared" ca="1" si="81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กาฬสินธุ์!L406+ขอนแก่น!L406+ชัยภูมิ!L406+นครพนม!L406+นครราชสีมา!L406+บึงกาฬ!L406+บุรีรัมย์!L406+มหาสารคาม!L406+มุกดาหาร!L406+ยโสธร!L406+ร้อยเอ็ด!L406+เลย!L406+ศรีสะเกษ!L406+สกลนคร!L406+สุรินทร์!L406+หนองคาย!L406+หนองบัวลำภู!L406+อำนาจเจริญ!L406+อุดรธานี!L406+อุบลราชธานี!L406</f>
        <v>3732450</v>
      </c>
      <c r="M406" s="171"/>
      <c r="N406" s="171">
        <f ca="1">กาฬสินธุ์!N406+ขอนแก่น!N406+ชัยภูมิ!N406+นครพนม!N406+นครราชสีมา!N406+บึงกาฬ!N406+บุรีรัมย์!N406+มหาสารคาม!N406+มุกดาหาร!N406+ยโสธร!N406+ร้อยเอ็ด!N406+เลย!N406+ศรีสะเกษ!N406+สกลนคร!N406+สุรินทร์!N406+หนองคาย!N406+หนองบัวลำภู!N406+อำนาจเจริญ!N406+อุดรธานี!N406+อุบลราชธานี!N406</f>
        <v>266928.8</v>
      </c>
      <c r="O406" s="171">
        <f t="shared" ca="1" si="81"/>
        <v>7.1515706841350859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กาฬสินธุ์!N407+ขอนแก่น!N407+ชัยภูมิ!N407+นครพนม!N407+นครราชสีมา!N407+บึงกาฬ!N407+บุรีรัมย์!N407+มหาสารคาม!N407+มุกดาหาร!N407+ยโสธร!N407+ร้อยเอ็ด!N407+เลย!N407+ศรีสะเกษ!N407+สกลนคร!N407+สุรินทร์!N407+หนองคาย!N407+หนองบัวลำภู!N407+อำนาจเจริญ!N407+อุดรธานี!N407+อุบลราชธานี!N407</f>
        <v>232578.8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กาฬสินธุ์!N408+ขอนแก่น!N408+ชัยภูมิ!N408+นครพนม!N408+นครราชสีมา!N408+บึงกาฬ!N408+บุรีรัมย์!N408+มหาสารคาม!N408+มุกดาหาร!N408+ยโสธร!N408+ร้อยเอ็ด!N408+เลย!N408+ศรีสะเกษ!N408+สกลนคร!N408+สุรินทร์!N408+หนองคาย!N408+หนองบัวลำภู!N408+อำนาจเจริญ!N408+อุดรธานี!N408+อุบลราชธานี!N408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กาฬสินธุ์!N409+ขอนแก่น!N409+ชัยภูมิ!N409+นครพนม!N409+นครราชสีมา!N409+บึงกาฬ!N409+บุรีรัมย์!N409+มหาสารคาม!N409+มุกดาหาร!N409+ยโสธร!N409+ร้อยเอ็ด!N409+เลย!N409+ศรีสะเกษ!N409+สกลนคร!N409+สุรินทร์!N409+หนองคาย!N409+หนองบัวลำภู!N409+อำนาจเจริญ!N409+อุดรธานี!N409+อุบลราชธานี!N409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กาฬสินธุ์!N410+ขอนแก่น!N410+ชัยภูมิ!N410+นครพนม!N410+นครราชสีมา!N410+บึงกาฬ!N410+บุรีรัมย์!N410+มหาสารคาม!N410+มุกดาหาร!N410+ยโสธร!N410+ร้อยเอ็ด!N410+เลย!N410+ศรีสะเกษ!N410+สกลนคร!N410+สุรินทร์!N410+หนองคาย!N410+หนองบัวลำภู!N410+อำนาจเจริญ!N410+อุดรธานี!N410+อุบลราชธานี!N410</f>
        <v>34350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กาฬสินธุ์!J412+ขอนแก่น!J412+ชัยภูมิ!J412+นครพนม!J412+นครราชสีมา!J412+บึงกาฬ!J412+บุรีรัมย์!J412+มหาสารคาม!J412+มุกดาหาร!J412+ยโสธร!J412+ร้อยเอ็ด!J412+เลย!J412+ศรีสะเกษ!J412+สกลนคร!J412+สุรินทร์!J412+หนองคาย!J412+หนองบัวลำภู!J412+อำนาจเจริญ!J412+อุดรธานี!J412+อุบลราชธานี!J412</f>
        <v>1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กาฬสินธุ์!J413+ขอนแก่น!J413+ชัยภูมิ!J413+นครพนม!J413+นครราชสีมา!J413+บึงกาฬ!J413+บุรีรัมย์!J413+มหาสารคาม!J413+มุกดาหาร!J413+ยโสธร!J413+ร้อยเอ็ด!J413+เลย!J413+ศรีสะเกษ!J413+สกลนคร!J413+สุรินทร์!J413+หนองคาย!J413+หนองบัวลำภู!J413+อำนาจเจริญ!J413+อุดรธานี!J413+อุบลราชธานี!J413</f>
        <v>19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กาฬสินธุ์!J414+ขอนแก่น!J414+ชัยภูมิ!J414+นครพนม!J414+นครราชสีมา!J414+บึงกาฬ!J414+บุรีรัมย์!J414+มหาสารคาม!J414+มุกดาหาร!J414+ยโสธร!J414+ร้อยเอ็ด!J414+เลย!J414+ศรีสะเกษ!J414+สกลนคร!J414+สุรินทร์!J414+หนองคาย!J414+หนองบัวลำภู!J414+อำนาจเจริญ!J414+อุดรธานี!J414+อุบลราชธานี!J414</f>
        <v>18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กาฬสินธุ์!J415+ขอนแก่น!J415+ชัยภูมิ!J415+นครพนม!J415+นครราชสีมา!J415+บึงกาฬ!J415+บุรีรัมย์!J415+มหาสารคาม!J415+มุกดาหาร!J415+ยโสธร!J415+ร้อยเอ็ด!J415+เลย!J415+ศรีสะเกษ!J415+สกลนคร!J415+สุรินทร์!J415+หนองคาย!J415+หนองบัวลำภู!J415+อำนาจเจริญ!J415+อุดรธานี!J415+อุบลราชธานี!J415</f>
        <v>9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กาฬสินธุ์!I416+ขอนแก่น!I416+ชัยภูมิ!I416+นครพนม!I416+นครราชสีมา!I416+บึงกาฬ!I416+บุรีรัมย์!I416+มหาสารคาม!I416+มุกดาหาร!I416+ยโสธร!I416+ร้อยเอ็ด!I416+เลย!I416+ศรีสะเกษ!I416+สกลนคร!I416+สุรินทร์!I416+หนองคาย!I416+หนองบัวลำภู!I416+อำนาจเจริญ!I416+อุดรธานี!I416+อุบลราชธานี!I416</f>
        <v>1098</v>
      </c>
      <c r="J416" s="203">
        <f ca="1">กาฬสินธุ์!J416+ขอนแก่น!J416+ชัยภูมิ!J416+นครพนม!J416+นครราชสีมา!J416+บึงกาฬ!J416+บุรีรัมย์!J416+มหาสารคาม!J416+มุกดาหาร!J416+ยโสธร!J416+ร้อยเอ็ด!J416+เลย!J416+ศรีสะเกษ!J416+สกลนคร!J416+สุรินทร์!J416+หนองคาย!J416+หนองบัวลำภู!J416+อำนาจเจริญ!J416+อุดรธานี!J416+อุบลราชธานี!J416</f>
        <v>20</v>
      </c>
      <c r="K416" s="204">
        <f t="shared" ref="K416:K432" ca="1" si="82">IF(I416&gt;0,J416*100/I416,0)</f>
        <v>1.8214936247723132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กาฬสินธุ์!I417+ขอนแก่น!I417+ชัยภูมิ!I417+นครพนม!I417+นครราชสีมา!I417+บึงกาฬ!I417+บุรีรัมย์!I417+มหาสารคาม!I417+มุกดาหาร!I417+ยโสธร!I417+ร้อยเอ็ด!I417+เลย!I417+ศรีสะเกษ!I417+สกลนคร!I417+สุรินทร์!I417+หนองคาย!I417+หนองบัวลำภู!I417+อำนาจเจริญ!I417+อุดรธานี!I417+อุบลราชธานี!I417</f>
        <v>270</v>
      </c>
      <c r="J417" s="379">
        <f ca="1">กาฬสินธุ์!J417+ขอนแก่น!J417+ชัยภูมิ!J417+นครพนม!J417+นครราชสีมา!J417+บึงกาฬ!J417+บุรีรัมย์!J417+มหาสารคาม!J417+มุกดาหาร!J417+ยโสธร!J417+ร้อยเอ็ด!J417+เลย!J417+ศรีสะเกษ!J417+สกลนคร!J417+สุรินทร์!J417+หนองคาย!J417+หนองบัวลำภู!J417+อำนาจเจริญ!J417+อุดรธานี!J417+อุบลราชธานี!J417</f>
        <v>20</v>
      </c>
      <c r="K417" s="204">
        <f t="shared" ca="1" si="82"/>
        <v>7.4074074074074074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กาฬสินธุ์!I418+ขอนแก่น!I418+ชัยภูมิ!I418+นครพนม!I418+นครราชสีมา!I418+บึงกาฬ!I418+บุรีรัมย์!I418+มหาสารคาม!I418+มุกดาหาร!I418+ยโสธร!I418+ร้อยเอ็ด!I418+เลย!I418+ศรีสะเกษ!I418+สกลนคร!I418+สุรินทร์!I418+หนองคาย!I418+หนองบัวลำภู!I418+อำนาจเจริญ!I418+อุดรธานี!I418+อุบลราชธานี!I418</f>
        <v>810</v>
      </c>
      <c r="J418" s="380">
        <f ca="1">กาฬสินธุ์!J418+ขอนแก่น!J418+ชัยภูมิ!J418+นครพนม!J418+นครราชสีมา!J418+บึงกาฬ!J418+บุรีรัมย์!J418+มหาสารคาม!J418+มุกดาหาร!J418+ยโสธร!J418+ร้อยเอ็ด!J418+เลย!J418+ศรีสะเกษ!J418+สกลนคร!J418+สุรินทร์!J418+หนองคาย!J418+หนองบัวลำภู!J418+อำนาจเจริญ!J418+อุดรธานี!J418+อุบลราชธานี!J418</f>
        <v>90</v>
      </c>
      <c r="K418" s="204">
        <f t="shared" ca="1" si="82"/>
        <v>11.111111111111111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กาฬสินธุ์!I419+ขอนแก่น!I419+ชัยภูมิ!I419+นครพนม!I419+นครราชสีมา!I419+บึงกาฬ!I419+บุรีรัมย์!I419+มหาสารคาม!I419+มุกดาหาร!I419+ยโสธร!I419+ร้อยเอ็ด!I419+เลย!I419+ศรีสะเกษ!I419+สกลนคร!I419+สุรินทร์!I419+หนองคาย!I419+หนองบัวลำภู!I419+อำนาจเจริญ!I419+อุดรธานี!I419+อุบลราชธานี!I419</f>
        <v>270</v>
      </c>
      <c r="J419" s="275">
        <f ca="1">กาฬสินธุ์!J419+ขอนแก่น!J419+ชัยภูมิ!J419+นครพนม!J419+นครราชสีมา!J419+บึงกาฬ!J419+บุรีรัมย์!J419+มหาสารคาม!J419+มุกดาหาร!J419+ยโสธร!J419+ร้อยเอ็ด!J419+เลย!J419+ศรีสะเกษ!J419+สกลนคร!J419+สุรินทร์!J419+หนองคาย!J419+หนองบัวลำภู!J419+อำนาจเจริญ!J419+อุดรธานี!J419+อุบลราชธานี!J419</f>
        <v>75</v>
      </c>
      <c r="K419" s="168">
        <f t="shared" ca="1" si="82"/>
        <v>27.777777777777779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กาฬสินธุ์!I420+ขอนแก่น!I420+ชัยภูมิ!I420+นครพนม!I420+นครราชสีมา!I420+บึงกาฬ!I420+บุรีรัมย์!I420+มหาสารคาม!I420+มุกดาหาร!I420+ยโสธร!I420+ร้อยเอ็ด!I420+เลย!I420+ศรีสะเกษ!I420+สกลนคร!I420+สุรินทร์!I420+หนองคาย!I420+หนองบัวลำภู!I420+อำนาจเจริญ!I420+อุดรธานี!I420+อุบลราชธานี!I420</f>
        <v>270</v>
      </c>
      <c r="J420" s="275">
        <f ca="1">กาฬสินธุ์!J420+ขอนแก่น!J420+ชัยภูมิ!J420+นครพนม!J420+นครราชสีมา!J420+บึงกาฬ!J420+บุรีรัมย์!J420+มหาสารคาม!J420+มุกดาหาร!J420+ยโสธร!J420+ร้อยเอ็ด!J420+เลย!J420+ศรีสะเกษ!J420+สกลนคร!J420+สุรินทร์!J420+หนองคาย!J420+หนองบัวลำภู!J420+อำนาจเจริญ!J420+อุดรธานี!J420+อุบลราชธานี!J420</f>
        <v>30</v>
      </c>
      <c r="K420" s="281">
        <f t="shared" ca="1" si="82"/>
        <v>11.111111111111111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กาฬสินธุ์!I421+ขอนแก่น!I421+ชัยภูมิ!I421+นครพนม!I421+นครราชสีมา!I421+บึงกาฬ!I421+บุรีรัมย์!I421+มหาสารคาม!I421+มุกดาหาร!I421+ยโสธร!I421+ร้อยเอ็ด!I421+เลย!I421+ศรีสะเกษ!I421+สกลนคร!I421+สุรินทร์!I421+หนองคาย!I421+หนองบัวลำภู!I421+อำนาจเจริญ!I421+อุดรธานี!I421+อุบลราชธานี!I421</f>
        <v>609</v>
      </c>
      <c r="J421" s="379">
        <f ca="1">กาฬสินธุ์!J421+ขอนแก่น!J421+ชัยภูมิ!J421+นครพนม!J421+นครราชสีมา!J421+บึงกาฬ!J421+บุรีรัมย์!J421+มหาสารคาม!J421+มุกดาหาร!J421+ยโสธร!J421+ร้อยเอ็ด!J421+เลย!J421+ศรีสะเกษ!J421+สกลนคร!J421+สุรินทร์!J421+หนองคาย!J421+หนองบัวลำภู!J421+อำนาจเจริญ!J421+อุดรธานี!J421+อุบลราชธานี!J421</f>
        <v>0</v>
      </c>
      <c r="K421" s="204">
        <f t="shared" ca="1" si="82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กาฬสินธุ์!I422+ขอนแก่น!I422+ชัยภูมิ!I422+นครพนม!I422+นครราชสีมา!I422+บึงกาฬ!I422+บุรีรัมย์!I422+มหาสารคาม!I422+มุกดาหาร!I422+ยโสธร!I422+ร้อยเอ็ด!I422+เลย!I422+ศรีสะเกษ!I422+สกลนคร!I422+สุรินทร์!I422+หนองคาย!I422+หนองบัวลำภู!I422+อำนาจเจริญ!I422+อุดรธานี!I422+อุบลราชธานี!I422</f>
        <v>1827</v>
      </c>
      <c r="J422" s="380">
        <f ca="1">กาฬสินธุ์!J422+ขอนแก่น!J422+ชัยภูมิ!J422+นครพนม!J422+นครราชสีมา!J422+บึงกาฬ!J422+บุรีรัมย์!J422+มหาสารคาม!J422+มุกดาหาร!J422+ยโสธร!J422+ร้อยเอ็ด!J422+เลย!J422+ศรีสะเกษ!J422+สกลนคร!J422+สุรินทร์!J422+หนองคาย!J422+หนองบัวลำภู!J422+อำนาจเจริญ!J422+อุดรธานี!J422+อุบลราชธานี!J422</f>
        <v>75</v>
      </c>
      <c r="K422" s="204">
        <f t="shared" ca="1" si="82"/>
        <v>4.1050903119868636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กาฬสินธุ์!I423+ขอนแก่น!I423+ชัยภูมิ!I423+นครพนม!I423+นครราชสีมา!I423+บึงกาฬ!I423+บุรีรัมย์!I423+มหาสารคาม!I423+มุกดาหาร!I423+ยโสธร!I423+ร้อยเอ็ด!I423+เลย!I423+ศรีสะเกษ!I423+สกลนคร!I423+สุรินทร์!I423+หนองคาย!I423+หนองบัวลำภู!I423+อำนาจเจริญ!I423+อุดรธานี!I423+อุบลราชธานี!I423</f>
        <v>609</v>
      </c>
      <c r="J423" s="275">
        <f ca="1">กาฬสินธุ์!J423+ขอนแก่น!J423+ชัยภูมิ!J423+นครพนม!J423+นครราชสีมา!J423+บึงกาฬ!J423+บุรีรัมย์!J423+มหาสารคาม!J423+มุกดาหาร!J423+ยโสธร!J423+ร้อยเอ็ด!J423+เลย!J423+ศรีสะเกษ!J423+สกลนคร!J423+สุรินทร์!J423+หนองคาย!J423+หนองบัวลำภู!J423+อำนาจเจริญ!J423+อุดรธานี!J423+อุบลราชธานี!J423</f>
        <v>50</v>
      </c>
      <c r="K423" s="168">
        <f t="shared" ca="1" si="82"/>
        <v>8.2101806239737272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กาฬสินธุ์!I424+ขอนแก่น!I424+ชัยภูมิ!I424+นครพนม!I424+นครราชสีมา!I424+บึงกาฬ!I424+บุรีรัมย์!I424+มหาสารคาม!I424+มุกดาหาร!I424+ยโสธร!I424+ร้อยเอ็ด!I424+เลย!I424+ศรีสะเกษ!I424+สกลนคร!I424+สุรินทร์!I424+หนองคาย!I424+หนองบัวลำภู!I424+อำนาจเจริญ!I424+อุดรธานี!I424+อุบลราชธานี!I424</f>
        <v>609</v>
      </c>
      <c r="J424" s="275">
        <f ca="1">กาฬสินธุ์!J424+ขอนแก่น!J424+ชัยภูมิ!J424+นครพนม!J424+นครราชสีมา!J424+บึงกาฬ!J424+บุรีรัมย์!J424+มหาสารคาม!J424+มุกดาหาร!J424+ยโสธร!J424+ร้อยเอ็ด!J424+เลย!J424+ศรีสะเกษ!J424+สกลนคร!J424+สุรินทร์!J424+หนองคาย!J424+หนองบัวลำภู!J424+อำนาจเจริญ!J424+อุดรธานี!J424+อุบลราชธานี!J424</f>
        <v>0</v>
      </c>
      <c r="K424" s="168">
        <f t="shared" ca="1" si="82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กาฬสินธุ์!I425+ขอนแก่น!I425+ชัยภูมิ!I425+นครพนม!I425+นครราชสีมา!I425+บึงกาฬ!I425+บุรีรัมย์!I425+มหาสารคาม!I425+มุกดาหาร!I425+ยโสธร!I425+ร้อยเอ็ด!I425+เลย!I425+ศรีสะเกษ!I425+สกลนคร!I425+สุรินทร์!I425+หนองคาย!I425+หนองบัวลำภู!I425+อำนาจเจริญ!I425+อุดรธานี!I425+อุบลราชธานี!I425</f>
        <v>609</v>
      </c>
      <c r="J425" s="275">
        <f ca="1">กาฬสินธุ์!J425+ขอนแก่น!J425+ชัยภูมิ!J425+นครพนม!J425+นครราชสีมา!J425+บึงกาฬ!J425+บุรีรัมย์!J425+มหาสารคาม!J425+มุกดาหาร!J425+ยโสธร!J425+ร้อยเอ็ด!J425+เลย!J425+ศรีสะเกษ!J425+สกลนคร!J425+สุรินทร์!J425+หนองคาย!J425+หนองบัวลำภู!J425+อำนาจเจริญ!J425+อุดรธานี!J425+อุบลราชธานี!J425</f>
        <v>0</v>
      </c>
      <c r="K425" s="168">
        <f t="shared" ca="1" si="82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กาฬสินธุ์!I426+ขอนแก่น!I426+ชัยภูมิ!I426+นครพนม!I426+นครราชสีมา!I426+บึงกาฬ!I426+บุรีรัมย์!I426+มหาสารคาม!I426+มุกดาหาร!I426+ยโสธร!I426+ร้อยเอ็ด!I426+เลย!I426+ศรีสะเกษ!I426+สกลนคร!I426+สุรินทร์!I426+หนองคาย!I426+หนองบัวลำภู!I426+อำนาจเจริญ!I426+อุดรธานี!I426+อุบลราชธานี!I426</f>
        <v>219</v>
      </c>
      <c r="J426" s="379">
        <f ca="1">กาฬสินธุ์!J426+ขอนแก่น!J426+ชัยภูมิ!J426+นครพนม!J426+นครราชสีมา!J426+บึงกาฬ!J426+บุรีรัมย์!J426+มหาสารคาม!J426+มุกดาหาร!J426+ยโสธร!J426+ร้อยเอ็ด!J426+เลย!J426+ศรีสะเกษ!J426+สกลนคร!J426+สุรินทร์!J426+หนองคาย!J426+หนองบัวลำภู!J426+อำนาจเจริญ!J426+อุดรธานี!J426+อุบลราชธานี!J426</f>
        <v>0</v>
      </c>
      <c r="K426" s="204">
        <f t="shared" ca="1" si="82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กาฬสินธุ์!I427+ขอนแก่น!I427+ชัยภูมิ!I427+นครพนม!I427+นครราชสีมา!I427+บึงกาฬ!I427+บุรีรัมย์!I427+มหาสารคาม!I427+มุกดาหาร!I427+ยโสธร!I427+ร้อยเอ็ด!I427+เลย!I427+ศรีสะเกษ!I427+สกลนคร!I427+สุรินทร์!I427+หนองคาย!I427+หนองบัวลำภู!I427+อำนาจเจริญ!I427+อุดรธานี!I427+อุบลราชธานี!I427</f>
        <v>657</v>
      </c>
      <c r="J427" s="380">
        <f ca="1">กาฬสินธุ์!J427+ขอนแก่น!J427+ชัยภูมิ!J427+นครพนม!J427+นครราชสีมา!J427+บึงกาฬ!J427+บุรีรัมย์!J427+มหาสารคาม!J427+มุกดาหาร!J427+ยโสธร!J427+ร้อยเอ็ด!J427+เลย!J427+ศรีสะเกษ!J427+สกลนคร!J427+สุรินทร์!J427+หนองคาย!J427+หนองบัวลำภู!J427+อำนาจเจริญ!J427+อุดรธานี!J427+อุบลราชธานี!J427</f>
        <v>0</v>
      </c>
      <c r="K427" s="204">
        <f t="shared" ca="1" si="82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กาฬสินธุ์!I428+ขอนแก่น!I428+ชัยภูมิ!I428+นครพนม!I428+นครราชสีมา!I428+บึงกาฬ!I428+บุรีรัมย์!I428+มหาสารคาม!I428+มุกดาหาร!I428+ยโสธร!I428+ร้อยเอ็ด!I428+เลย!I428+ศรีสะเกษ!I428+สกลนคร!I428+สุรินทร์!I428+หนองคาย!I428+หนองบัวลำภู!I428+อำนาจเจริญ!I428+อุดรธานี!I428+อุบลราชธานี!I428</f>
        <v>219</v>
      </c>
      <c r="J428" s="275">
        <f ca="1">กาฬสินธุ์!J428+ขอนแก่น!J428+ชัยภูมิ!J428+นครพนม!J428+นครราชสีมา!J428+บึงกาฬ!J428+บุรีรัมย์!J428+มหาสารคาม!J428+มุกดาหาร!J428+ยโสธร!J428+ร้อยเอ็ด!J428+เลย!J428+ศรีสะเกษ!J428+สกลนคร!J428+สุรินทร์!J428+หนองคาย!J428+หนองบัวลำภู!J428+อำนาจเจริญ!J428+อุดรธานี!J428+อุบลราชธานี!J428</f>
        <v>0</v>
      </c>
      <c r="K428" s="168">
        <f t="shared" ca="1" si="82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กาฬสินธุ์!I429+ขอนแก่น!I429+ชัยภูมิ!I429+นครพนม!I429+นครราชสีมา!I429+บึงกาฬ!I429+บุรีรัมย์!I429+มหาสารคาม!I429+มุกดาหาร!I429+ยโสธร!I429+ร้อยเอ็ด!I429+เลย!I429+ศรีสะเกษ!I429+สกลนคร!I429+สุรินทร์!I429+หนองคาย!I429+หนองบัวลำภู!I429+อำนาจเจริญ!I429+อุดรธานี!I429+อุบลราชธานี!I429</f>
        <v>219</v>
      </c>
      <c r="J429" s="275">
        <f ca="1">กาฬสินธุ์!J429+ขอนแก่น!J429+ชัยภูมิ!J429+นครพนม!J429+นครราชสีมา!J429+บึงกาฬ!J429+บุรีรัมย์!J429+มหาสารคาม!J429+มุกดาหาร!J429+ยโสธร!J429+ร้อยเอ็ด!J429+เลย!J429+ศรีสะเกษ!J429+สกลนคร!J429+สุรินทร์!J429+หนองคาย!J429+หนองบัวลำภู!J429+อำนาจเจริญ!J429+อุดรธานี!J429+อุบลราชธานี!J429</f>
        <v>10</v>
      </c>
      <c r="K429" s="168">
        <f t="shared" ca="1" si="82"/>
        <v>4.5662100456621006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กาฬสินธุ์!I430+ขอนแก่น!I430+ชัยภูมิ!I430+นครพนม!I430+นครราชสีมา!I430+บึงกาฬ!I430+บุรีรัมย์!I430+มหาสารคาม!I430+มุกดาหาร!I430+ยโสธร!I430+ร้อยเอ็ด!I430+เลย!I430+ศรีสะเกษ!I430+สกลนคร!I430+สุรินทร์!I430+หนองคาย!I430+หนองบัวลำภู!I430+อำนาจเจริญ!I430+อุดรธานี!I430+อุบลราชธานี!I430</f>
        <v>879</v>
      </c>
      <c r="J430" s="379">
        <f ca="1">กาฬสินธุ์!J430+ขอนแก่น!J430+ชัยภูมิ!J430+นครพนม!J430+นครราชสีมา!J430+บึงกาฬ!J430+บุรีรัมย์!J430+มหาสารคาม!J430+มุกดาหาร!J430+ยโสธร!J430+ร้อยเอ็ด!J430+เลย!J430+ศรีสะเกษ!J430+สกลนคร!J430+สุรินทร์!J430+หนองคาย!J430+หนองบัวลำภู!J430+อำนาจเจริญ!J430+อุดรธานี!J430+อุบลราชธานี!J430</f>
        <v>0</v>
      </c>
      <c r="K430" s="204">
        <f t="shared" ca="1" si="82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กาฬสินธุ์!I431+ขอนแก่น!I431+ชัยภูมิ!I431+นครพนม!I431+นครราชสีมา!I431+บึงกาฬ!I431+บุรีรัมย์!I431+มหาสารคาม!I431+มุกดาหาร!I431+ยโสธร!I431+ร้อยเอ็ด!I431+เลย!I431+ศรีสะเกษ!I431+สกลนคร!I431+สุรินทร์!I431+หนองคาย!I431+หนองบัวลำภู!I431+อำนาจเจริญ!I431+อุดรธานี!I431+อุบลราชธานี!I431</f>
        <v>270</v>
      </c>
      <c r="J431" s="275">
        <f ca="1">กาฬสินธุ์!J431+ขอนแก่น!J431+ชัยภูมิ!J431+นครพนม!J431+นครราชสีมา!J431+บึงกาฬ!J431+บุรีรัมย์!J431+มหาสารคาม!J431+มุกดาหาร!J431+ยโสธร!J431+ร้อยเอ็ด!J431+เลย!J431+ศรีสะเกษ!J431+สกลนคร!J431+สุรินทร์!J431+หนองคาย!J431+หนองบัวลำภู!J431+อำนาจเจริญ!J431+อุดรธานี!J431+อุบลราชธานี!J431</f>
        <v>0</v>
      </c>
      <c r="K431" s="168">
        <f t="shared" ca="1" si="82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กาฬสินธุ์!I432+ขอนแก่น!I432+ชัยภูมิ!I432+นครพนม!I432+นครราชสีมา!I432+บึงกาฬ!I432+บุรีรัมย์!I432+มหาสารคาม!I432+มุกดาหาร!I432+ยโสธร!I432+ร้อยเอ็ด!I432+เลย!I432+ศรีสะเกษ!I432+สกลนคร!I432+สุรินทร์!I432+หนองคาย!I432+หนองบัวลำภู!I432+อำนาจเจริญ!I432+อุดรธานี!I432+อุบลราชธานี!I432</f>
        <v>609</v>
      </c>
      <c r="J432" s="275">
        <f ca="1">กาฬสินธุ์!J432+ขอนแก่น!J432+ชัยภูมิ!J432+นครพนม!J432+นครราชสีมา!J432+บึงกาฬ!J432+บุรีรัมย์!J432+มหาสารคาม!J432+มุกดาหาร!J432+ยโสธร!J432+ร้อยเอ็ด!J432+เลย!J432+ศรีสะเกษ!J432+สกลนคร!J432+สุรินทร์!J432+หนองคาย!J432+หนองบัวลำภู!J432+อำนาจเจริญ!J432+อุดรธานี!J432+อุบลราชธานี!J432</f>
        <v>0</v>
      </c>
      <c r="K432" s="168">
        <f t="shared" ca="1" si="82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กาฬสินธุ์!J433+ขอนแก่น!J433+ชัยภูมิ!J433+นครพนม!J433+นครราชสีมา!J433+บึงกาฬ!J433+บุรีรัมย์!J433+มหาสารคาม!J433+มุกดาหาร!J433+ยโสธร!J433+ร้อยเอ็ด!J433+เลย!J433+ศรีสะเกษ!J433+สกลนคร!J433+สุรินทร์!J433+หนองคาย!J433+หนองบัวลำภู!J433+อำนาจเจริญ!J433+อุดรธานี!J433+อุบลราชธานี!J433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กาฬสินธุ์!J434+ขอนแก่น!J434+ชัยภูมิ!J434+นครพนม!J434+นครราชสีมา!J434+บึงกาฬ!J434+บุรีรัมย์!J434+มหาสารคาม!J434+มุกดาหาร!J434+ยโสธร!J434+ร้อยเอ็ด!J434+เลย!J434+ศรีสะเกษ!J434+สกลนคร!J434+สุรินทร์!J434+หนองคาย!J434+หนองบัวลำภู!J434+อำนาจเจริญ!J434+อุดรธานี!J434+อุบลราชธานี!J434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กาฬสินธุ์!I435+ขอนแก่น!I435+ชัยภูมิ!I435+นครพนม!I435+นครราชสีมา!I435+บึงกาฬ!I435+บุรีรัมย์!I435+มหาสารคาม!I435+มุกดาหาร!I435+ยโสธร!I435+ร้อยเอ็ด!I435+เลย!I435+ศรีสะเกษ!I435+สกลนคร!I435+สุรินทร์!I435+หนองคาย!I435+หนองบัวลำภู!I435+อำนาจเจริญ!I435+อุดรธานี!I435+อุบลราชธานี!I435</f>
        <v>551</v>
      </c>
      <c r="J435" s="393">
        <f ca="1">กาฬสินธุ์!J435+ขอนแก่น!J435+ชัยภูมิ!J435+นครพนม!J435+นครราชสีมา!J435+บึงกาฬ!J435+บุรีรัมย์!J435+มหาสารคาม!J435+มุกดาหาร!J435+ยโสธร!J435+ร้อยเอ็ด!J435+เลย!J435+ศรีสะเกษ!J435+สกลนคร!J435+สุรินทร์!J435+หนองคาย!J435+หนองบัวลำภู!J435+อำนาจเจริญ!J435+อุดรธานี!J435+อุบลราชธานี!J435</f>
        <v>85</v>
      </c>
      <c r="K435" s="394">
        <f ca="1">IF(I435&gt;0,J435*100/I435,0)</f>
        <v>15.426497277676951</v>
      </c>
      <c r="L435" s="395">
        <f ca="1">กาฬสินธุ์!L435+ขอนแก่น!L435+ชัยภูมิ!L435+นครพนม!L435+นครราชสีมา!L435+บึงกาฬ!L435+บุรีรัมย์!L435+มหาสารคาม!L435+มุกดาหาร!L435+ยโสธร!L435+ร้อยเอ็ด!L435+เลย!L435+ศรีสะเกษ!L435+สกลนคร!L435+สุรินทร์!L435+หนองคาย!L435+หนองบัวลำภู!L435+อำนาจเจริญ!L435+อุดรธานี!L435+อุบลราชธานี!L435</f>
        <v>2206000</v>
      </c>
      <c r="M435" s="395"/>
      <c r="N435" s="395">
        <f ca="1">กาฬสินธุ์!N435+ขอนแก่น!N435+ชัยภูมิ!N435+นครพนม!N435+นครราชสีมา!N435+บึงกาฬ!N435+บุรีรัมย์!N435+มหาสารคาม!N435+มุกดาหาร!N435+ยโสธร!N435+ร้อยเอ็ด!N435+เลย!N435+ศรีสะเกษ!N435+สกลนคร!N435+สุรินทร์!N435+หนองคาย!N435+หนองบัวลำภู!N435+อำนาจเจริญ!N435+อุดรธานี!N435+อุบลราชธานี!N435</f>
        <v>307945.8</v>
      </c>
      <c r="O435" s="395">
        <f t="shared" ref="O435:O439" ca="1" si="83">+IF(L435&gt;0,N435*100/L435,0)</f>
        <v>13.959465095194924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กาฬสินธุ์!L436+ขอนแก่น!L436+ชัยภูมิ!L436+นครพนม!L436+นครราชสีมา!L436+บึงกาฬ!L436+บุรีรัมย์!L436+มหาสารคาม!L436+มุกดาหาร!L436+ยโสธร!L436+ร้อยเอ็ด!L436+เลย!L436+ศรีสะเกษ!L436+สกลนคร!L436+สุรินทร์!L436+หนองคาย!L436+หนองบัวลำภู!L436+อำนาจเจริญ!L436+อุดรธานี!L436+อุบลราชธานี!L436</f>
        <v>0</v>
      </c>
      <c r="M436" s="169"/>
      <c r="N436" s="171">
        <f ca="1">กาฬสินธุ์!N436+ขอนแก่น!N436+ชัยภูมิ!N436+นครพนม!N436+นครราชสีมา!N436+บึงกาฬ!N436+บุรีรัมย์!N436+มหาสารคาม!N436+มุกดาหาร!N436+ยโสธร!N436+ร้อยเอ็ด!N436+เลย!N436+ศรีสะเกษ!N436+สกลนคร!N436+สุรินทร์!N436+หนองคาย!N436+หนองบัวลำภู!N436+อำนาจเจริญ!N436+อุดรธานี!N436+อุบลราชธานี!N436</f>
        <v>0</v>
      </c>
      <c r="O436" s="171">
        <f t="shared" ca="1" si="83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กาฬสินธุ์!L437+ขอนแก่น!L437+ชัยภูมิ!L437+นครพนม!L437+นครราชสีมา!L437+บึงกาฬ!L437+บุรีรัมย์!L437+มหาสารคาม!L437+มุกดาหาร!L437+ยโสธร!L437+ร้อยเอ็ด!L437+เลย!L437+ศรีสะเกษ!L437+สกลนคร!L437+สุรินทร์!L437+หนองคาย!L437+หนองบัวลำภู!L437+อำนาจเจริญ!L437+อุดรธานี!L437+อุบลราชธานี!L437</f>
        <v>2206000</v>
      </c>
      <c r="M437" s="169"/>
      <c r="N437" s="171">
        <f ca="1">กาฬสินธุ์!N437+ขอนแก่น!N437+ชัยภูมิ!N437+นครพนม!N437+นครราชสีมา!N437+บึงกาฬ!N437+บุรีรัมย์!N437+มหาสารคาม!N437+มุกดาหาร!N437+ยโสธร!N437+ร้อยเอ็ด!N437+เลย!N437+ศรีสะเกษ!N437+สกลนคร!N437+สุรินทร์!N437+หนองคาย!N437+หนองบัวลำภู!N437+อำนาจเจริญ!N437+อุดรธานี!N437+อุบลราชธานี!N437</f>
        <v>307945.8</v>
      </c>
      <c r="O437" s="171">
        <f t="shared" ca="1" si="83"/>
        <v>13.959465095194924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กาฬสินธุ์!L438+ขอนแก่น!L438+ชัยภูมิ!L438+นครพนม!L438+นครราชสีมา!L438+บึงกาฬ!L438+บุรีรัมย์!L438+มหาสารคาม!L438+มุกดาหาร!L438+ยโสธร!L438+ร้อยเอ็ด!L438+เลย!L438+ศรีสะเกษ!L438+สกลนคร!L438+สุรินทร์!L438+หนองคาย!L438+หนองบัวลำภู!L438+อำนาจเจริญ!L438+อุดรธานี!L438+อุบลราชธานี!L438</f>
        <v>0</v>
      </c>
      <c r="M438" s="171"/>
      <c r="N438" s="171">
        <f ca="1">กาฬสินธุ์!N438+ขอนแก่น!N438+ชัยภูมิ!N438+นครพนม!N438+นครราชสีมา!N438+บึงกาฬ!N438+บุรีรัมย์!N438+มหาสารคาม!N438+มุกดาหาร!N438+ยโสธร!N438+ร้อยเอ็ด!N438+เลย!N438+ศรีสะเกษ!N438+สกลนคร!N438+สุรินทร์!N438+หนองคาย!N438+หนองบัวลำภู!N438+อำนาจเจริญ!N438+อุดรธานี!N438+อุบลราชธานี!N438</f>
        <v>0</v>
      </c>
      <c r="O438" s="171">
        <f t="shared" ca="1" si="83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กาฬสินธุ์!L439+ขอนแก่น!L439+ชัยภูมิ!L439+นครพนม!L439+นครราชสีมา!L439+บึงกาฬ!L439+บุรีรัมย์!L439+มหาสารคาม!L439+มุกดาหาร!L439+ยโสธร!L439+ร้อยเอ็ด!L439+เลย!L439+ศรีสะเกษ!L439+สกลนคร!L439+สุรินทร์!L439+หนองคาย!L439+หนองบัวลำภู!L439+อำนาจเจริญ!L439+อุดรธานี!L439+อุบลราชธานี!L439</f>
        <v>2206000</v>
      </c>
      <c r="M439" s="171"/>
      <c r="N439" s="171">
        <f ca="1">กาฬสินธุ์!N439+ขอนแก่น!N439+ชัยภูมิ!N439+นครพนม!N439+นครราชสีมา!N439+บึงกาฬ!N439+บุรีรัมย์!N439+มหาสารคาม!N439+มุกดาหาร!N439+ยโสธร!N439+ร้อยเอ็ด!N439+เลย!N439+ศรีสะเกษ!N439+สกลนคร!N439+สุรินทร์!N439+หนองคาย!N439+หนองบัวลำภู!N439+อำนาจเจริญ!N439+อุดรธานี!N439+อุบลราชธานี!N439</f>
        <v>307945.8</v>
      </c>
      <c r="O439" s="171">
        <f t="shared" ca="1" si="83"/>
        <v>13.959465095194924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กาฬสินธุ์!N440+ขอนแก่น!N440+ชัยภูมิ!N440+นครพนม!N440+นครราชสีมา!N440+บึงกาฬ!N440+บุรีรัมย์!N440+มหาสารคาม!N440+มุกดาหาร!N440+ยโสธร!N440+ร้อยเอ็ด!N440+เลย!N440+ศรีสะเกษ!N440+สกลนคร!N440+สุรินทร์!N440+หนองคาย!N440+หนองบัวลำภู!N440+อำนาจเจริญ!N440+อุดรธานี!N440+อุบลราชธานี!N440</f>
        <v>200974.8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กาฬสินธุ์!N441+ขอนแก่น!N441+ชัยภูมิ!N441+นครพนม!N441+นครราชสีมา!N441+บึงกาฬ!N441+บุรีรัมย์!N441+มหาสารคาม!N441+มุกดาหาร!N441+ยโสธร!N441+ร้อยเอ็ด!N441+เลย!N441+ศรีสะเกษ!N441+สกลนคร!N441+สุรินทร์!N441+หนองคาย!N441+หนองบัวลำภู!N441+อำนาจเจริญ!N441+อุดรธานี!N441+อุบลราชธานี!N441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กาฬสินธุ์!N442+ขอนแก่น!N442+ชัยภูมิ!N442+นครพนม!N442+นครราชสีมา!N442+บึงกาฬ!N442+บุรีรัมย์!N442+มหาสารคาม!N442+มุกดาหาร!N442+ยโสธร!N442+ร้อยเอ็ด!N442+เลย!N442+ศรีสะเกษ!N442+สกลนคร!N442+สุรินทร์!N442+หนองคาย!N442+หนองบัวลำภู!N442+อำนาจเจริญ!N442+อุดรธานี!N442+อุบลราชธานี!N442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กาฬสินธุ์!N443+ขอนแก่น!N443+ชัยภูมิ!N443+นครพนม!N443+นครราชสีมา!N443+บึงกาฬ!N443+บุรีรัมย์!N443+มหาสารคาม!N443+มุกดาหาร!N443+ยโสธร!N443+ร้อยเอ็ด!N443+เลย!N443+ศรีสะเกษ!N443+สกลนคร!N443+สุรินทร์!N443+หนองคาย!N443+หนองบัวลำภู!N443+อำนาจเจริญ!N443+อุดรธานี!N443+อุบลราชธานี!N443</f>
        <v>106971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กาฬสินธุ์!J445+ขอนแก่น!J445+ชัยภูมิ!J445+นครพนม!J445+นครราชสีมา!J445+บึงกาฬ!J445+บุรีรัมย์!J445+มหาสารคาม!J445+มุกดาหาร!J445+ยโสธร!J445+ร้อยเอ็ด!J445+เลย!J445+ศรีสะเกษ!J445+สกลนคร!J445+สุรินทร์!J445+หนองคาย!J445+หนองบัวลำภู!J445+อำนาจเจริญ!J445+อุดรธานี!J445+อุบลราชธานี!J445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กาฬสินธุ์!J446+ขอนแก่น!J446+ชัยภูมิ!J446+นครพนม!J446+นครราชสีมา!J446+บึงกาฬ!J446+บุรีรัมย์!J446+มหาสารคาม!J446+มุกดาหาร!J446+ยโสธร!J446+ร้อยเอ็ด!J446+เลย!J446+ศรีสะเกษ!J446+สกลนคร!J446+สุรินทร์!J446+หนองคาย!J446+หนองบัวลำภู!J446+อำนาจเจริญ!J446+อุดรธานี!J446+อุบลราชธานี!J446</f>
        <v>20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กาฬสินธุ์!J447+ขอนแก่น!J447+ชัยภูมิ!J447+นครพนม!J447+นครราชสีมา!J447+บึงกาฬ!J447+บุรีรัมย์!J447+มหาสารคาม!J447+มุกดาหาร!J447+ยโสธร!J447+ร้อยเอ็ด!J447+เลย!J447+ศรีสะเกษ!J447+สกลนคร!J447+สุรินทร์!J447+หนองคาย!J447+หนองบัวลำภู!J447+อำนาจเจริญ!J447+อุดรธานี!J447+อุบลราชธานี!J447</f>
        <v>16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กาฬสินธุ์!J448+ขอนแก่น!J448+ชัยภูมิ!J448+นครพนม!J448+นครราชสีมา!J448+บึงกาฬ!J448+บุรีรัมย์!J448+มหาสารคาม!J448+มุกดาหาร!J448+ยโสธร!J448+ร้อยเอ็ด!J448+เลย!J448+ศรีสะเกษ!J448+สกลนคร!J448+สุรินทร์!J448+หนองคาย!J448+หนองบัวลำภู!J448+อำนาจเจริญ!J448+อุดรธานี!J448+อุบลราชธานี!J448</f>
        <v>12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กาฬสินธุ์!I449+ขอนแก่น!I449+ชัยภูมิ!I449+นครพนม!I449+นครราชสีมา!I449+บึงกาฬ!I449+บุรีรัมย์!I449+มหาสารคาม!I449+มุกดาหาร!I449+ยโสธร!I449+ร้อยเอ็ด!I449+เลย!I449+ศรีสะเกษ!I449+สกลนคร!I449+สุรินทร์!I449+หนองคาย!I449+หนองบัวลำภู!I449+อำนาจเจริญ!I449+อุดรธานี!I449+อุบลราชธานี!I449</f>
        <v>551</v>
      </c>
      <c r="J449" s="203">
        <f ca="1">กาฬสินธุ์!J449+ขอนแก่น!J449+ชัยภูมิ!J449+นครพนม!J449+นครราชสีมา!J449+บึงกาฬ!J449+บุรีรัมย์!J449+มหาสารคาม!J449+มุกดาหาร!J449+ยโสธร!J449+ร้อยเอ็ด!J449+เลย!J449+ศรีสะเกษ!J449+สกลนคร!J449+สุรินทร์!J449+หนองคาย!J449+หนองบัวลำภู!J449+อำนาจเจริญ!J449+อุดรธานี!J449+อุบลราชธานี!J449</f>
        <v>85</v>
      </c>
      <c r="K449" s="168">
        <f t="shared" ref="K449:K452" ca="1" si="84">IF(I449&gt;0,J449*100/I449,0)</f>
        <v>15.426497277676951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กาฬสินธุ์!I450+ขอนแก่น!I450+ชัยภูมิ!I450+นครพนม!I450+นครราชสีมา!I450+บึงกาฬ!I450+บุรีรัมย์!I450+มหาสารคาม!I450+มุกดาหาร!I450+ยโสธร!I450+ร้อยเอ็ด!I450+เลย!I450+ศรีสะเกษ!I450+สกลนคร!I450+สุรินทร์!I450+หนองคาย!I450+หนองบัวลำภู!I450+อำนาจเจริญ!I450+อุดรธานี!I450+อุบลราชธานี!I450</f>
        <v>476</v>
      </c>
      <c r="J450" s="192">
        <f ca="1">กาฬสินธุ์!J450+ขอนแก่น!J450+ชัยภูมิ!J450+นครพนม!J450+นครราชสีมา!J450+บึงกาฬ!J450+บุรีรัมย์!J450+มหาสารคาม!J450+มุกดาหาร!J450+ยโสธร!J450+ร้อยเอ็ด!J450+เลย!J450+ศรีสะเกษ!J450+สกลนคร!J450+สุรินทร์!J450+หนองคาย!J450+หนองบัวลำภู!J450+อำนาจเจริญ!J450+อุดรธานี!J450+อุบลราชธานี!J450</f>
        <v>85</v>
      </c>
      <c r="K450" s="168">
        <f t="shared" ca="1" si="84"/>
        <v>17.857142857142858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กาฬสินธุ์!I451+ขอนแก่น!I451+ชัยภูมิ!I451+นครพนม!I451+นครราชสีมา!I451+บึงกาฬ!I451+บุรีรัมย์!I451+มหาสารคาม!I451+มุกดาหาร!I451+ยโสธร!I451+ร้อยเอ็ด!I451+เลย!I451+ศรีสะเกษ!I451+สกลนคร!I451+สุรินทร์!I451+หนองคาย!I451+หนองบัวลำภู!I451+อำนาจเจริญ!I451+อุดรธานี!I451+อุบลราชธานี!I451</f>
        <v>75</v>
      </c>
      <c r="J451" s="191">
        <f ca="1">กาฬสินธุ์!J451+ขอนแก่น!J451+ชัยภูมิ!J451+นครพนม!J451+นครราชสีมา!J451+บึงกาฬ!J451+บุรีรัมย์!J451+มหาสารคาม!J451+มุกดาหาร!J451+ยโสธร!J451+ร้อยเอ็ด!J451+เลย!J451+ศรีสะเกษ!J451+สกลนคร!J451+สุรินทร์!J451+หนองคาย!J451+หนองบัวลำภู!J451+อำนาจเจริญ!J451+อุดรธานี!J451+อุบลราชธานี!J451</f>
        <v>0</v>
      </c>
      <c r="K451" s="168">
        <f t="shared" ca="1" si="84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กาฬสินธุ์!I452+ขอนแก่น!I452+ชัยภูมิ!I452+นครพนม!I452+นครราชสีมา!I452+บึงกาฬ!I452+บุรีรัมย์!I452+มหาสารคาม!I452+มุกดาหาร!I452+ยโสธร!I452+ร้อยเอ็ด!I452+เลย!I452+ศรีสะเกษ!I452+สกลนคร!I452+สุรินทร์!I452+หนองคาย!I452+หนองบัวลำภู!I452+อำนาจเจริญ!I452+อุดรธานี!I452+อุบลราชธานี!I452</f>
        <v>0</v>
      </c>
      <c r="J452" s="191">
        <f ca="1">กาฬสินธุ์!J452+ขอนแก่น!J452+ชัยภูมิ!J452+นครพนม!J452+นครราชสีมา!J452+บึงกาฬ!J452+บุรีรัมย์!J452+มหาสารคาม!J452+มุกดาหาร!J452+ยโสธร!J452+ร้อยเอ็ด!J452+เลย!J452+ศรีสะเกษ!J452+สกลนคร!J452+สุรินทร์!J452+หนองคาย!J452+หนองบัวลำภู!J452+อำนาจเจริญ!J452+อุดรธานี!J452+อุบลราชธานี!J452</f>
        <v>0</v>
      </c>
      <c r="K452" s="168">
        <f t="shared" ca="1" si="84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กาฬสินธุ์!J453+ขอนแก่น!J453+ชัยภูมิ!J453+นครพนม!J453+นครราชสีมา!J453+บึงกาฬ!J453+บุรีรัมย์!J453+มหาสารคาม!J453+มุกดาหาร!J453+ยโสธร!J453+ร้อยเอ็ด!J453+เลย!J453+ศรีสะเกษ!J453+สกลนคร!J453+สุรินทร์!J453+หนองคาย!J453+หนองบัวลำภู!J453+อำนาจเจริญ!J453+อุดรธานี!J453+อุบลราชธานี!J453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กาฬสินธุ์!J454+ขอนแก่น!J454+ชัยภูมิ!J454+นครพนม!J454+นครราชสีมา!J454+บึงกาฬ!J454+บุรีรัมย์!J454+มหาสารคาม!J454+มุกดาหาร!J454+ยโสธร!J454+ร้อยเอ็ด!J454+เลย!J454+ศรีสะเกษ!J454+สกลนคร!J454+สุรินทร์!J454+หนองคาย!J454+หนองบัวลำภู!J454+อำนาจเจริญ!J454+อุดรธานี!J454+อุบลราชธานี!J454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กาฬสินธุ์!I455+ขอนแก่น!I455+ชัยภูมิ!I455+นครพนม!I455+นครราชสีมา!I455+บึงกาฬ!I455+บุรีรัมย์!I455+มหาสารคาม!I455+มุกดาหาร!I455+ยโสธร!I455+ร้อยเอ็ด!I455+เลย!I455+ศรีสะเกษ!I455+สกลนคร!I455+สุรินทร์!I455+หนองคาย!I455+หนองบัวลำภู!I455+อำนาจเจริญ!I455+อุดรธานี!I455+อุบลราชธานี!I455</f>
        <v>808886</v>
      </c>
      <c r="J455" s="360">
        <f ca="1">กาฬสินธุ์!J455+ขอนแก่น!J455+ชัยภูมิ!J455+นครพนม!J455+นครราชสีมา!J455+บึงกาฬ!J455+บุรีรัมย์!J455+มหาสารคาม!J455+มุกดาหาร!J455+ยโสธร!J455+ร้อยเอ็ด!J455+เลย!J455+ศรีสะเกษ!J455+สกลนคร!J455+สุรินทร์!J455+หนองคาย!J455+หนองบัวลำภู!J455+อำนาจเจริญ!J455+อุดรธานี!J455+อุบลราชธานี!J455</f>
        <v>0</v>
      </c>
      <c r="K455" s="361">
        <f ca="1">IF(I455&gt;0,J455*100/I455,0)</f>
        <v>0</v>
      </c>
      <c r="L455" s="362">
        <f ca="1">กาฬสินธุ์!L455+ขอนแก่น!L455+ชัยภูมิ!L455+นครพนม!L455+นครราชสีมา!L455+บึงกาฬ!L455+บุรีรัมย์!L455+มหาสารคาม!L455+มุกดาหาร!L455+ยโสธร!L455+ร้อยเอ็ด!L455+เลย!L455+ศรีสะเกษ!L455+สกลนคร!L455+สุรินทร์!L455+หนองคาย!L455+หนองบัวลำภู!L455+อำนาจเจริญ!L455+อุดรธานี!L455+อุบลราชธานี!L455</f>
        <v>10836169</v>
      </c>
      <c r="M455" s="362"/>
      <c r="N455" s="362">
        <f ca="1">กาฬสินธุ์!N455+ขอนแก่น!N455+ชัยภูมิ!N455+นครพนม!N455+นครราชสีมา!N455+บึงกาฬ!N455+บุรีรัมย์!N455+มหาสารคาม!N455+มุกดาหาร!N455+ยโสธร!N455+ร้อยเอ็ด!N455+เลย!N455+ศรีสะเกษ!N455+สกลนคร!N455+สุรินทร์!N455+หนองคาย!N455+หนองบัวลำภู!N455+อำนาจเจริญ!N455+อุดรธานี!N455+อุบลราชธานี!N455</f>
        <v>745826.74999999977</v>
      </c>
      <c r="O455" s="362">
        <f t="shared" ref="O455:O459" ca="1" si="85">+IF(L455&gt;0,N455*100/L455,0)</f>
        <v>6.8827530283073264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กาฬสินธุ์!L456+ขอนแก่น!L456+ชัยภูมิ!L456+นครพนม!L456+นครราชสีมา!L456+บึงกาฬ!L456+บุรีรัมย์!L456+มหาสารคาม!L456+มุกดาหาร!L456+ยโสธร!L456+ร้อยเอ็ด!L456+เลย!L456+ศรีสะเกษ!L456+สกลนคร!L456+สุรินทร์!L456+หนองคาย!L456+หนองบัวลำภู!L456+อำนาจเจริญ!L456+อุดรธานี!L456+อุบลราชธานี!L456</f>
        <v>0</v>
      </c>
      <c r="M456" s="169"/>
      <c r="N456" s="171">
        <f ca="1">กาฬสินธุ์!N456+ขอนแก่น!N456+ชัยภูมิ!N456+นครพนม!N456+นครราชสีมา!N456+บึงกาฬ!N456+บุรีรัมย์!N456+มหาสารคาม!N456+มุกดาหาร!N456+ยโสธร!N456+ร้อยเอ็ด!N456+เลย!N456+ศรีสะเกษ!N456+สกลนคร!N456+สุรินทร์!N456+หนองคาย!N456+หนองบัวลำภู!N456+อำนาจเจริญ!N456+อุดรธานี!N456+อุบลราชธานี!N456</f>
        <v>0</v>
      </c>
      <c r="O456" s="171">
        <f t="shared" ca="1" si="85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กาฬสินธุ์!L457+ขอนแก่น!L457+ชัยภูมิ!L457+นครพนม!L457+นครราชสีมา!L457+บึงกาฬ!L457+บุรีรัมย์!L457+มหาสารคาม!L457+มุกดาหาร!L457+ยโสธร!L457+ร้อยเอ็ด!L457+เลย!L457+ศรีสะเกษ!L457+สกลนคร!L457+สุรินทร์!L457+หนองคาย!L457+หนองบัวลำภู!L457+อำนาจเจริญ!L457+อุดรธานี!L457+อุบลราชธานี!L457</f>
        <v>10836169</v>
      </c>
      <c r="M457" s="169"/>
      <c r="N457" s="171">
        <f ca="1">กาฬสินธุ์!N457+ขอนแก่น!N457+ชัยภูมิ!N457+นครพนม!N457+นครราชสีมา!N457+บึงกาฬ!N457+บุรีรัมย์!N457+มหาสารคาม!N457+มุกดาหาร!N457+ยโสธร!N457+ร้อยเอ็ด!N457+เลย!N457+ศรีสะเกษ!N457+สกลนคร!N457+สุรินทร์!N457+หนองคาย!N457+หนองบัวลำภู!N457+อำนาจเจริญ!N457+อุดรธานี!N457+อุบลราชธานี!N457</f>
        <v>745826.74999999977</v>
      </c>
      <c r="O457" s="171">
        <f t="shared" ca="1" si="85"/>
        <v>6.8827530283073264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กาฬสินธุ์!L458+ขอนแก่น!L458+ชัยภูมิ!L458+นครพนม!L458+นครราชสีมา!L458+บึงกาฬ!L458+บุรีรัมย์!L458+มหาสารคาม!L458+มุกดาหาร!L458+ยโสธร!L458+ร้อยเอ็ด!L458+เลย!L458+ศรีสะเกษ!L458+สกลนคร!L458+สุรินทร์!L458+หนองคาย!L458+หนองบัวลำภู!L458+อำนาจเจริญ!L458+อุดรธานี!L458+อุบลราชธานี!L458</f>
        <v>0</v>
      </c>
      <c r="M458" s="171"/>
      <c r="N458" s="171">
        <f ca="1">กาฬสินธุ์!N458+ขอนแก่น!N458+ชัยภูมิ!N458+นครพนม!N458+นครราชสีมา!N458+บึงกาฬ!N458+บุรีรัมย์!N458+มหาสารคาม!N458+มุกดาหาร!N458+ยโสธร!N458+ร้อยเอ็ด!N458+เลย!N458+ศรีสะเกษ!N458+สกลนคร!N458+สุรินทร์!N458+หนองคาย!N458+หนองบัวลำภู!N458+อำนาจเจริญ!N458+อุดรธานี!N458+อุบลราชธานี!N458</f>
        <v>0</v>
      </c>
      <c r="O458" s="171">
        <f t="shared" ca="1" si="85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กาฬสินธุ์!L459+ขอนแก่น!L459+ชัยภูมิ!L459+นครพนม!L459+นครราชสีมา!L459+บึงกาฬ!L459+บุรีรัมย์!L459+มหาสารคาม!L459+มุกดาหาร!L459+ยโสธร!L459+ร้อยเอ็ด!L459+เลย!L459+ศรีสะเกษ!L459+สกลนคร!L459+สุรินทร์!L459+หนองคาย!L459+หนองบัวลำภู!L459+อำนาจเจริญ!L459+อุดรธานี!L459+อุบลราชธานี!L459</f>
        <v>10836169</v>
      </c>
      <c r="M459" s="171"/>
      <c r="N459" s="171">
        <f ca="1">กาฬสินธุ์!N459+ขอนแก่น!N459+ชัยภูมิ!N459+นครพนม!N459+นครราชสีมา!N459+บึงกาฬ!N459+บุรีรัมย์!N459+มหาสารคาม!N459+มุกดาหาร!N459+ยโสธร!N459+ร้อยเอ็ด!N459+เลย!N459+ศรีสะเกษ!N459+สกลนคร!N459+สุรินทร์!N459+หนองคาย!N459+หนองบัวลำภู!N459+อำนาจเจริญ!N459+อุดรธานี!N459+อุบลราชธานี!N459</f>
        <v>745826.74999999977</v>
      </c>
      <c r="O459" s="171">
        <f t="shared" ca="1" si="85"/>
        <v>6.8827530283073264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กาฬสินธุ์!N460+ขอนแก่น!N460+ชัยภูมิ!N460+นครพนม!N460+นครราชสีมา!N460+บึงกาฬ!N460+บุรีรัมย์!N460+มหาสารคาม!N460+มุกดาหาร!N460+ยโสธร!N460+ร้อยเอ็ด!N460+เลย!N460+ศรีสะเกษ!N460+สกลนคร!N460+สุรินทร์!N460+หนองคาย!N460+หนองบัวลำภู!N460+อำนาจเจริญ!N460+อุดรธานี!N460+อุบลราชธานี!N460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กาฬสินธุ์!N461+ขอนแก่น!N461+ชัยภูมิ!N461+นครพนม!N461+นครราชสีมา!N461+บึงกาฬ!N461+บุรีรัมย์!N461+มหาสารคาม!N461+มุกดาหาร!N461+ยโสธร!N461+ร้อยเอ็ด!N461+เลย!N461+ศรีสะเกษ!N461+สกลนคร!N461+สุรินทร์!N461+หนองคาย!N461+หนองบัวลำภู!N461+อำนาจเจริญ!N461+อุดรธานี!N461+อุบลราชธานี!N461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กาฬสินธุ์!N462+ขอนแก่น!N462+ชัยภูมิ!N462+นครพนม!N462+นครราชสีมา!N462+บึงกาฬ!N462+บุรีรัมย์!N462+มหาสารคาม!N462+มุกดาหาร!N462+ยโสธร!N462+ร้อยเอ็ด!N462+เลย!N462+ศรีสะเกษ!N462+สกลนคร!N462+สุรินทร์!N462+หนองคาย!N462+หนองบัวลำภู!N462+อำนาจเจริญ!N462+อุดรธานี!N462+อุบลราชธานี!N462</f>
        <v>288043.57000000007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กาฬสินธุ์!N463+ขอนแก่น!N463+ชัยภูมิ!N463+นครพนม!N463+นครราชสีมา!N463+บึงกาฬ!N463+บุรีรัมย์!N463+มหาสารคาม!N463+มุกดาหาร!N463+ยโสธร!N463+ร้อยเอ็ด!N463+เลย!N463+ศรีสะเกษ!N463+สกลนคร!N463+สุรินทร์!N463+หนองคาย!N463+หนองบัวลำภู!N463+อำนาจเจริญ!N463+อุดรธานี!N463+อุบลราชธานี!N463</f>
        <v>457783.18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กาฬสินธุ์!I464+ขอนแก่น!I464+ชัยภูมิ!I464+นครพนม!I464+นครราชสีมา!I464+บึงกาฬ!I464+บุรีรัมย์!I464+มหาสารคาม!I464+มุกดาหาร!I464+ยโสธร!I464+ร้อยเอ็ด!I464+เลย!I464+ศรีสะเกษ!I464+สกลนคร!I464+สุรินทร์!I464+หนองคาย!I464+หนองบัวลำภู!I464+อำนาจเจริญ!I464+อุดรธานี!I464+อุบลราชธานี!I464</f>
        <v>808886</v>
      </c>
      <c r="J464" s="264">
        <f ca="1">กาฬสินธุ์!J464+ขอนแก่น!J464+ชัยภูมิ!J464+นครพนม!J464+นครราชสีมา!J464+บึงกาฬ!J464+บุรีรัมย์!J464+มหาสารคาม!J464+มุกดาหาร!J464+ยโสธร!J464+ร้อยเอ็ด!J464+เลย!J464+ศรีสะเกษ!J464+สกลนคร!J464+สุรินทร์!J464+หนองคาย!J464+หนองบัวลำภู!J464+อำนาจเจริญ!J464+อุดรธานี!J464+อุบลราชธานี!J464</f>
        <v>0</v>
      </c>
      <c r="K464" s="265">
        <f t="shared" ref="K464:K515" ca="1" si="86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กาฬสินธุ์!I465+ขอนแก่น!I465+ชัยภูมิ!I465+นครพนม!I465+นครราชสีมา!I465+บึงกาฬ!I465+บุรีรัมย์!I465+มหาสารคาม!I465+มุกดาหาร!I465+ยโสธร!I465+ร้อยเอ็ด!I465+เลย!I465+ศรีสะเกษ!I465+สกลนคร!I465+สุรินทร์!I465+หนองคาย!I465+หนองบัวลำภู!I465+อำนาจเจริญ!I465+อุดรธานี!I465+อุบลราชธานี!I465</f>
        <v>808886</v>
      </c>
      <c r="J465" s="401">
        <f ca="1">กาฬสินธุ์!J465+ขอนแก่น!J465+ชัยภูมิ!J465+นครพนม!J465+นครราชสีมา!J465+บึงกาฬ!J465+บุรีรัมย์!J465+มหาสารคาม!J465+มุกดาหาร!J465+ยโสธร!J465+ร้อยเอ็ด!J465+เลย!J465+ศรีสะเกษ!J465+สกลนคร!J465+สุรินทร์!J465+หนองคาย!J465+หนองบัวลำภู!J465+อำนาจเจริญ!J465+อุดรธานี!J465+อุบลราชธานี!J465</f>
        <v>115138.11999999991</v>
      </c>
      <c r="K465" s="204">
        <f t="shared" ca="1" si="86"/>
        <v>14.234159078040651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กาฬสินธุ์!I466+ขอนแก่น!I466+ชัยภูมิ!I466+นครพนม!I466+นครราชสีมา!I466+บึงกาฬ!I466+บุรีรัมย์!I466+มหาสารคาม!I466+มุกดาหาร!I466+ยโสธร!I466+ร้อยเอ็ด!I466+เลย!I466+ศรีสะเกษ!I466+สกลนคร!I466+สุรินทร์!I466+หนองคาย!I466+หนองบัวลำภู!I466+อำนาจเจริญ!I466+อุดรธานี!I466+อุบลราชธานี!I466</f>
        <v>102872</v>
      </c>
      <c r="J466" s="401">
        <f ca="1">กาฬสินธุ์!J466+ขอนแก่น!J466+ชัยภูมิ!J466+นครพนม!J466+นครราชสีมา!J466+บึงกาฬ!J466+บุรีรัมย์!J466+มหาสารคาม!J466+มุกดาหาร!J466+ยโสธร!J466+ร้อยเอ็ด!J466+เลย!J466+ศรีสะเกษ!J466+สกลนคร!J466+สุรินทร์!J466+หนองคาย!J466+หนองบัวลำภู!J466+อำนาจเจริญ!J466+อุดรธานี!J466+อุบลราชธานี!J466</f>
        <v>13152</v>
      </c>
      <c r="K466" s="204">
        <f t="shared" ca="1" si="86"/>
        <v>12.784819970448712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กาฬสินธุ์!I467+ขอนแก่น!I467+ชัยภูมิ!I467+นครพนม!I467+นครราชสีมา!I467+บึงกาฬ!I467+บุรีรัมย์!I467+มหาสารคาม!I467+มุกดาหาร!I467+ยโสธร!I467+ร้อยเอ็ด!I467+เลย!I467+ศรีสะเกษ!I467+สกลนคร!I467+สุรินทร์!I467+หนองคาย!I467+หนองบัวลำภู!I467+อำนาจเจริญ!I467+อุดรธานี!I467+อุบลราชธานี!I467</f>
        <v>0</v>
      </c>
      <c r="J467" s="192">
        <f ca="1">กาฬสินธุ์!J467+ขอนแก่น!J467+ชัยภูมิ!J467+นครพนม!J467+นครราชสีมา!J467+บึงกาฬ!J467+บุรีรัมย์!J467+มหาสารคาม!J467+มุกดาหาร!J467+ยโสธร!J467+ร้อยเอ็ด!J467+เลย!J467+ศรีสะเกษ!J467+สกลนคร!J467+สุรินทร์!J467+หนองคาย!J467+หนองบัวลำภู!J467+อำนาจเจริญ!J467+อุดรธานี!J467+อุบลราชธานี!J467</f>
        <v>94929</v>
      </c>
      <c r="K467" s="168">
        <f t="shared" ca="1" si="86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กาฬสินธุ์!I468+ขอนแก่น!I468+ชัยภูมิ!I468+นครพนม!I468+นครราชสีมา!I468+บึงกาฬ!I468+บุรีรัมย์!I468+มหาสารคาม!I468+มุกดาหาร!I468+ยโสธร!I468+ร้อยเอ็ด!I468+เลย!I468+ศรีสะเกษ!I468+สกลนคร!I468+สุรินทร์!I468+หนองคาย!I468+หนองบัวลำภู!I468+อำนาจเจริญ!I468+อุดรธานี!I468+อุบลราชธานี!I468</f>
        <v>0</v>
      </c>
      <c r="J468" s="192">
        <f ca="1">กาฬสินธุ์!J468+ขอนแก่น!J468+ชัยภูมิ!J468+นครพนม!J468+นครราชสีมา!J468+บึงกาฬ!J468+บุรีรัมย์!J468+มหาสารคาม!J468+มุกดาหาร!J468+ยโสธร!J468+ร้อยเอ็ด!J468+เลย!J468+ศรีสะเกษ!J468+สกลนคร!J468+สุรินทร์!J468+หนองคาย!J468+หนองบัวลำภู!J468+อำนาจเจริญ!J468+อุดรธานี!J468+อุบลราชธานี!J468</f>
        <v>11227</v>
      </c>
      <c r="K468" s="168">
        <f t="shared" ca="1" si="86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กาฬสินธุ์!I469+ขอนแก่น!I469+ชัยภูมิ!I469+นครพนม!I469+นครราชสีมา!I469+บึงกาฬ!I469+บุรีรัมย์!I469+มหาสารคาม!I469+มุกดาหาร!I469+ยโสธร!I469+ร้อยเอ็ด!I469+เลย!I469+ศรีสะเกษ!I469+สกลนคร!I469+สุรินทร์!I469+หนองคาย!I469+หนองบัวลำภู!I469+อำนาจเจริญ!I469+อุดรธานี!I469+อุบลราชธานี!I469</f>
        <v>0</v>
      </c>
      <c r="J469" s="192">
        <f ca="1">กาฬสินธุ์!J469+ขอนแก่น!J469+ชัยภูมิ!J469+นครพนม!J469+นครราชสีมา!J469+บึงกาฬ!J469+บุรีรัมย์!J469+มหาสารคาม!J469+มุกดาหาร!J469+ยโสธร!J469+ร้อยเอ็ด!J469+เลย!J469+ศรีสะเกษ!J469+สกลนคร!J469+สุรินทร์!J469+หนองคาย!J469+หนองบัวลำภู!J469+อำนาจเจริญ!J469+อุดรธานี!J469+อุบลราชธานี!J469</f>
        <v>14739.119999999999</v>
      </c>
      <c r="K469" s="168">
        <f t="shared" ca="1" si="86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กาฬสินธุ์!I470+ขอนแก่น!I470+ชัยภูมิ!I470+นครพนม!I470+นครราชสีมา!I470+บึงกาฬ!I470+บุรีรัมย์!I470+มหาสารคาม!I470+มุกดาหาร!I470+ยโสธร!I470+ร้อยเอ็ด!I470+เลย!I470+ศรีสะเกษ!I470+สกลนคร!I470+สุรินทร์!I470+หนองคาย!I470+หนองบัวลำภู!I470+อำนาจเจริญ!I470+อุดรธานี!I470+อุบลราชธานี!I470</f>
        <v>0</v>
      </c>
      <c r="J470" s="192">
        <f ca="1">กาฬสินธุ์!J470+ขอนแก่น!J470+ชัยภูมิ!J470+นครพนม!J470+นครราชสีมา!J470+บึงกาฬ!J470+บุรีรัมย์!J470+มหาสารคาม!J470+มุกดาหาร!J470+ยโสธร!J470+ร้อยเอ็ด!J470+เลย!J470+ศรีสะเกษ!J470+สกลนคร!J470+สุรินทร์!J470+หนองคาย!J470+หนองบัวลำภู!J470+อำนาจเจริญ!J470+อุดรธานี!J470+อุบลราชธานี!J470</f>
        <v>1308</v>
      </c>
      <c r="K470" s="168">
        <f t="shared" ca="1" si="86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กาฬสินธุ์!I471+ขอนแก่น!I471+ชัยภูมิ!I471+นครพนม!I471+นครราชสีมา!I471+บึงกาฬ!I471+บุรีรัมย์!I471+มหาสารคาม!I471+มุกดาหาร!I471+ยโสธร!I471+ร้อยเอ็ด!I471+เลย!I471+ศรีสะเกษ!I471+สกลนคร!I471+สุรินทร์!I471+หนองคาย!I471+หนองบัวลำภู!I471+อำนาจเจริญ!I471+อุดรธานี!I471+อุบลราชธานี!I471</f>
        <v>0</v>
      </c>
      <c r="J471" s="192">
        <f ca="1">กาฬสินธุ์!J471+ขอนแก่น!J471+ชัยภูมิ!J471+นครพนม!J471+นครราชสีมา!J471+บึงกาฬ!J471+บุรีรัมย์!J471+มหาสารคาม!J471+มุกดาหาร!J471+ยโสธร!J471+ร้อยเอ็ด!J471+เลย!J471+ศรีสะเกษ!J471+สกลนคร!J471+สุรินทร์!J471+หนองคาย!J471+หนองบัวลำภู!J471+อำนาจเจริญ!J471+อุดรธานี!J471+อุบลราชธานี!J471</f>
        <v>5470</v>
      </c>
      <c r="K471" s="168">
        <f t="shared" ca="1" si="86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กาฬสินธุ์!I472+ขอนแก่น!I472+ชัยภูมิ!I472+นครพนม!I472+นครราชสีมา!I472+บึงกาฬ!I472+บุรีรัมย์!I472+มหาสารคาม!I472+มุกดาหาร!I472+ยโสธร!I472+ร้อยเอ็ด!I472+เลย!I472+ศรีสะเกษ!I472+สกลนคร!I472+สุรินทร์!I472+หนองคาย!I472+หนองบัวลำภู!I472+อำนาจเจริญ!I472+อุดรธานี!I472+อุบลราชธานี!I472</f>
        <v>0</v>
      </c>
      <c r="J472" s="192">
        <f ca="1">กาฬสินธุ์!J472+ขอนแก่น!J472+ชัยภูมิ!J472+นครพนม!J472+นครราชสีมา!J472+บึงกาฬ!J472+บุรีรัมย์!J472+มหาสารคาม!J472+มุกดาหาร!J472+ยโสธร!J472+ร้อยเอ็ด!J472+เลย!J472+ศรีสะเกษ!J472+สกลนคร!J472+สุรินทร์!J472+หนองคาย!J472+หนองบัวลำภู!J472+อำนาจเจริญ!J472+อุดรธานี!J472+อุบลราชธานี!J472</f>
        <v>617</v>
      </c>
      <c r="K472" s="168">
        <f t="shared" ca="1" si="86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กาฬสินธุ์!I473+ขอนแก่น!I473+ชัยภูมิ!I473+นครพนม!I473+นครราชสีมา!I473+บึงกาฬ!I473+บุรีรัมย์!I473+มหาสารคาม!I473+มุกดาหาร!I473+ยโสธร!I473+ร้อยเอ็ด!I473+เลย!I473+ศรีสะเกษ!I473+สกลนคร!I473+สุรินทร์!I473+หนองคาย!I473+หนองบัวลำภู!I473+อำนาจเจริญ!I473+อุดรธานี!I473+อุบลราชธานี!I473</f>
        <v>808886</v>
      </c>
      <c r="J473" s="401">
        <f ca="1">กาฬสินธุ์!J473+ขอนแก่น!J473+ชัยภูมิ!J473+นครพนม!J473+นครราชสีมา!J473+บึงกาฬ!J473+บุรีรัมย์!J473+มหาสารคาม!J473+มุกดาหาร!J473+ยโสธร!J473+ร้อยเอ็ด!J473+เลย!J473+ศรีสะเกษ!J473+สกลนคร!J473+สุรินทร์!J473+หนองคาย!J473+หนองบัวลำภู!J473+อำนาจเจริญ!J473+อุดรธานี!J473+อุบลราชธานี!J473</f>
        <v>0</v>
      </c>
      <c r="K473" s="204">
        <f t="shared" ca="1" si="86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กาฬสินธุ์!I474+ขอนแก่น!I474+ชัยภูมิ!I474+นครพนม!I474+นครราชสีมา!I474+บึงกาฬ!I474+บุรีรัมย์!I474+มหาสารคาม!I474+มุกดาหาร!I474+ยโสธร!I474+ร้อยเอ็ด!I474+เลย!I474+ศรีสะเกษ!I474+สกลนคร!I474+สุรินทร์!I474+หนองคาย!I474+หนองบัวลำภู!I474+อำนาจเจริญ!I474+อุดรธานี!I474+อุบลราชธานี!I474</f>
        <v>102872</v>
      </c>
      <c r="J474" s="401">
        <f ca="1">กาฬสินธุ์!J474+ขอนแก่น!J474+ชัยภูมิ!J474+นครพนม!J474+นครราชสีมา!J474+บึงกาฬ!J474+บุรีรัมย์!J474+มหาสารคาม!J474+มุกดาหาร!J474+ยโสธร!J474+ร้อยเอ็ด!J474+เลย!J474+ศรีสะเกษ!J474+สกลนคร!J474+สุรินทร์!J474+หนองคาย!J474+หนองบัวลำภู!J474+อำนาจเจริญ!J474+อุดรธานี!J474+อุบลราชธานี!J474</f>
        <v>0</v>
      </c>
      <c r="K474" s="168">
        <f t="shared" ca="1" si="86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กาฬสินธุ์!I475+ขอนแก่น!I475+ชัยภูมิ!I475+นครพนม!I475+นครราชสีมา!I475+บึงกาฬ!I475+บุรีรัมย์!I475+มหาสารคาม!I475+มุกดาหาร!I475+ยโสธร!I475+ร้อยเอ็ด!I475+เลย!I475+ศรีสะเกษ!I475+สกลนคร!I475+สุรินทร์!I475+หนองคาย!I475+หนองบัวลำภู!I475+อำนาจเจริญ!I475+อุดรธานี!I475+อุบลราชธานี!I475</f>
        <v>0</v>
      </c>
      <c r="J475" s="192">
        <f ca="1">กาฬสินธุ์!J475+ขอนแก่น!J475+ชัยภูมิ!J475+นครพนม!J475+นครราชสีมา!J475+บึงกาฬ!J475+บุรีรัมย์!J475+มหาสารคาม!J475+มุกดาหาร!J475+ยโสธร!J475+ร้อยเอ็ด!J475+เลย!J475+ศรีสะเกษ!J475+สกลนคร!J475+สุรินทร์!J475+หนองคาย!J475+หนองบัวลำภู!J475+อำนาจเจริญ!J475+อุดรธานี!J475+อุบลราชธานี!J475</f>
        <v>0</v>
      </c>
      <c r="K475" s="168">
        <f t="shared" ca="1" si="86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กาฬสินธุ์!I476+ขอนแก่น!I476+ชัยภูมิ!I476+นครพนม!I476+นครราชสีมา!I476+บึงกาฬ!I476+บุรีรัมย์!I476+มหาสารคาม!I476+มุกดาหาร!I476+ยโสธร!I476+ร้อยเอ็ด!I476+เลย!I476+ศรีสะเกษ!I476+สกลนคร!I476+สุรินทร์!I476+หนองคาย!I476+หนองบัวลำภู!I476+อำนาจเจริญ!I476+อุดรธานี!I476+อุบลราชธานี!I476</f>
        <v>0</v>
      </c>
      <c r="J476" s="192">
        <f ca="1">กาฬสินธุ์!J476+ขอนแก่น!J476+ชัยภูมิ!J476+นครพนม!J476+นครราชสีมา!J476+บึงกาฬ!J476+บุรีรัมย์!J476+มหาสารคาม!J476+มุกดาหาร!J476+ยโสธร!J476+ร้อยเอ็ด!J476+เลย!J476+ศรีสะเกษ!J476+สกลนคร!J476+สุรินทร์!J476+หนองคาย!J476+หนองบัวลำภู!J476+อำนาจเจริญ!J476+อุดรธานี!J476+อุบลราชธานี!J476</f>
        <v>0</v>
      </c>
      <c r="K476" s="168">
        <f t="shared" ca="1" si="86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กาฬสินธุ์!I477+ขอนแก่น!I477+ชัยภูมิ!I477+นครพนม!I477+นครราชสีมา!I477+บึงกาฬ!I477+บุรีรัมย์!I477+มหาสารคาม!I477+มุกดาหาร!I477+ยโสธร!I477+ร้อยเอ็ด!I477+เลย!I477+ศรีสะเกษ!I477+สกลนคร!I477+สุรินทร์!I477+หนองคาย!I477+หนองบัวลำภู!I477+อำนาจเจริญ!I477+อุดรธานี!I477+อุบลราชธานี!I477</f>
        <v>0</v>
      </c>
      <c r="J477" s="192">
        <f ca="1">กาฬสินธุ์!J477+ขอนแก่น!J477+ชัยภูมิ!J477+นครพนม!J477+นครราชสีมา!J477+บึงกาฬ!J477+บุรีรัมย์!J477+มหาสารคาม!J477+มุกดาหาร!J477+ยโสธร!J477+ร้อยเอ็ด!J477+เลย!J477+ศรีสะเกษ!J477+สกลนคร!J477+สุรินทร์!J477+หนองคาย!J477+หนองบัวลำภู!J477+อำนาจเจริญ!J477+อุดรธานี!J477+อุบลราชธานี!J477</f>
        <v>0</v>
      </c>
      <c r="K477" s="168">
        <f t="shared" ca="1" si="86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กาฬสินธุ์!I478+ขอนแก่น!I478+ชัยภูมิ!I478+นครพนม!I478+นครราชสีมา!I478+บึงกาฬ!I478+บุรีรัมย์!I478+มหาสารคาม!I478+มุกดาหาร!I478+ยโสธร!I478+ร้อยเอ็ด!I478+เลย!I478+ศรีสะเกษ!I478+สกลนคร!I478+สุรินทร์!I478+หนองคาย!I478+หนองบัวลำภู!I478+อำนาจเจริญ!I478+อุดรธานี!I478+อุบลราชธานี!I478</f>
        <v>0</v>
      </c>
      <c r="J478" s="192">
        <f ca="1">กาฬสินธุ์!J478+ขอนแก่น!J478+ชัยภูมิ!J478+นครพนม!J478+นครราชสีมา!J478+บึงกาฬ!J478+บุรีรัมย์!J478+มหาสารคาม!J478+มุกดาหาร!J478+ยโสธร!J478+ร้อยเอ็ด!J478+เลย!J478+ศรีสะเกษ!J478+สกลนคร!J478+สุรินทร์!J478+หนองคาย!J478+หนองบัวลำภู!J478+อำนาจเจริญ!J478+อุดรธานี!J478+อุบลราชธานี!J478</f>
        <v>0</v>
      </c>
      <c r="K478" s="168">
        <f t="shared" ca="1" si="86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กาฬสินธุ์!I479+ขอนแก่น!I479+ชัยภูมิ!I479+นครพนม!I479+นครราชสีมา!I479+บึงกาฬ!I479+บุรีรัมย์!I479+มหาสารคาม!I479+มุกดาหาร!I479+ยโสธร!I479+ร้อยเอ็ด!I479+เลย!I479+ศรีสะเกษ!I479+สกลนคร!I479+สุรินทร์!I479+หนองคาย!I479+หนองบัวลำภู!I479+อำนาจเจริญ!I479+อุดรธานี!I479+อุบลราชธานี!I479</f>
        <v>0</v>
      </c>
      <c r="J479" s="192">
        <f ca="1">กาฬสินธุ์!J479+ขอนแก่น!J479+ชัยภูมิ!J479+นครพนม!J479+นครราชสีมา!J479+บึงกาฬ!J479+บุรีรัมย์!J479+มหาสารคาม!J479+มุกดาหาร!J479+ยโสธร!J479+ร้อยเอ็ด!J479+เลย!J479+ศรีสะเกษ!J479+สกลนคร!J479+สุรินทร์!J479+หนองคาย!J479+หนองบัวลำภู!J479+อำนาจเจริญ!J479+อุดรธานี!J479+อุบลราชธานี!J479</f>
        <v>0</v>
      </c>
      <c r="K479" s="168">
        <f t="shared" ca="1" si="86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กาฬสินธุ์!I480+ขอนแก่น!I480+ชัยภูมิ!I480+นครพนม!I480+นครราชสีมา!I480+บึงกาฬ!I480+บุรีรัมย์!I480+มหาสารคาม!I480+มุกดาหาร!I480+ยโสธร!I480+ร้อยเอ็ด!I480+เลย!I480+ศรีสะเกษ!I480+สกลนคร!I480+สุรินทร์!I480+หนองคาย!I480+หนองบัวลำภู!I480+อำนาจเจริญ!I480+อุดรธานี!I480+อุบลราชธานี!I480</f>
        <v>0</v>
      </c>
      <c r="J480" s="192">
        <f ca="1">กาฬสินธุ์!J480+ขอนแก่น!J480+ชัยภูมิ!J480+นครพนม!J480+นครราชสีมา!J480+บึงกาฬ!J480+บุรีรัมย์!J480+มหาสารคาม!J480+มุกดาหาร!J480+ยโสธร!J480+ร้อยเอ็ด!J480+เลย!J480+ศรีสะเกษ!J480+สกลนคร!J480+สุรินทร์!J480+หนองคาย!J480+หนองบัวลำภู!J480+อำนาจเจริญ!J480+อุดรธานี!J480+อุบลราชธานี!J480</f>
        <v>0</v>
      </c>
      <c r="K480" s="168">
        <f t="shared" ca="1" si="86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กาฬสินธุ์!I481+ขอนแก่น!I481+ชัยภูมิ!I481+นครพนม!I481+นครราชสีมา!I481+บึงกาฬ!I481+บุรีรัมย์!I481+มหาสารคาม!I481+มุกดาหาร!I481+ยโสธร!I481+ร้อยเอ็ด!I481+เลย!I481+ศรีสะเกษ!I481+สกลนคร!I481+สุรินทร์!I481+หนองคาย!I481+หนองบัวลำภู!I481+อำนาจเจริญ!I481+อุดรธานี!I481+อุบลราชธานี!I481</f>
        <v>808886</v>
      </c>
      <c r="J481" s="401">
        <f ca="1">กาฬสินธุ์!J481+ขอนแก่น!J481+ชัยภูมิ!J481+นครพนม!J481+นครราชสีมา!J481+บึงกาฬ!J481+บุรีรัมย์!J481+มหาสารคาม!J481+มุกดาหาร!J481+ยโสธร!J481+ร้อยเอ็ด!J481+เลย!J481+ศรีสะเกษ!J481+สกลนคร!J481+สุรินทร์!J481+หนองคาย!J481+หนองบัวลำภู!J481+อำนาจเจริญ!J481+อุดรธานี!J481+อุบลราชธานี!J481</f>
        <v>0</v>
      </c>
      <c r="K481" s="204">
        <f t="shared" ca="1" si="86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กาฬสินธุ์!I482+ขอนแก่น!I482+ชัยภูมิ!I482+นครพนม!I482+นครราชสีมา!I482+บึงกาฬ!I482+บุรีรัมย์!I482+มหาสารคาม!I482+มุกดาหาร!I482+ยโสธร!I482+ร้อยเอ็ด!I482+เลย!I482+ศรีสะเกษ!I482+สกลนคร!I482+สุรินทร์!I482+หนองคาย!I482+หนองบัวลำภู!I482+อำนาจเจริญ!I482+อุดรธานี!I482+อุบลราชธานี!I482</f>
        <v>102872</v>
      </c>
      <c r="J482" s="401">
        <f ca="1">กาฬสินธุ์!J482+ขอนแก่น!J482+ชัยภูมิ!J482+นครพนม!J482+นครราชสีมา!J482+บึงกาฬ!J482+บุรีรัมย์!J482+มหาสารคาม!J482+มุกดาหาร!J482+ยโสธร!J482+ร้อยเอ็ด!J482+เลย!J482+ศรีสะเกษ!J482+สกลนคร!J482+สุรินทร์!J482+หนองคาย!J482+หนองบัวลำภู!J482+อำนาจเจริญ!J482+อุดรธานี!J482+อุบลราชธานี!J482</f>
        <v>0</v>
      </c>
      <c r="K482" s="168">
        <f t="shared" ca="1" si="86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กาฬสินธุ์!I483+ขอนแก่น!I483+ชัยภูมิ!I483+นครพนม!I483+นครราชสีมา!I483+บึงกาฬ!I483+บุรีรัมย์!I483+มหาสารคาม!I483+มุกดาหาร!I483+ยโสธร!I483+ร้อยเอ็ด!I483+เลย!I483+ศรีสะเกษ!I483+สกลนคร!I483+สุรินทร์!I483+หนองคาย!I483+หนองบัวลำภู!I483+อำนาจเจริญ!I483+อุดรธานี!I483+อุบลราชธานี!I483</f>
        <v>0</v>
      </c>
      <c r="J483" s="192">
        <f ca="1">กาฬสินธุ์!J483+ขอนแก่น!J483+ชัยภูมิ!J483+นครพนม!J483+นครราชสีมา!J483+บึงกาฬ!J483+บุรีรัมย์!J483+มหาสารคาม!J483+มุกดาหาร!J483+ยโสธร!J483+ร้อยเอ็ด!J483+เลย!J483+ศรีสะเกษ!J483+สกลนคร!J483+สุรินทร์!J483+หนองคาย!J483+หนองบัวลำภู!J483+อำนาจเจริญ!J483+อุดรธานี!J483+อุบลราชธานี!J483</f>
        <v>0</v>
      </c>
      <c r="K483" s="168">
        <f t="shared" ca="1" si="86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กาฬสินธุ์!I484+ขอนแก่น!I484+ชัยภูมิ!I484+นครพนม!I484+นครราชสีมา!I484+บึงกาฬ!I484+บุรีรัมย์!I484+มหาสารคาม!I484+มุกดาหาร!I484+ยโสธร!I484+ร้อยเอ็ด!I484+เลย!I484+ศรีสะเกษ!I484+สกลนคร!I484+สุรินทร์!I484+หนองคาย!I484+หนองบัวลำภู!I484+อำนาจเจริญ!I484+อุดรธานี!I484+อุบลราชธานี!I484</f>
        <v>0</v>
      </c>
      <c r="J484" s="192">
        <f ca="1">กาฬสินธุ์!J484+ขอนแก่น!J484+ชัยภูมิ!J484+นครพนม!J484+นครราชสีมา!J484+บึงกาฬ!J484+บุรีรัมย์!J484+มหาสารคาม!J484+มุกดาหาร!J484+ยโสธร!J484+ร้อยเอ็ด!J484+เลย!J484+ศรีสะเกษ!J484+สกลนคร!J484+สุรินทร์!J484+หนองคาย!J484+หนองบัวลำภู!J484+อำนาจเจริญ!J484+อุดรธานี!J484+อุบลราชธานี!J484</f>
        <v>0</v>
      </c>
      <c r="K484" s="168">
        <f t="shared" ca="1" si="86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กาฬสินธุ์!I485+ขอนแก่น!I485+ชัยภูมิ!I485+นครพนม!I485+นครราชสีมา!I485+บึงกาฬ!I485+บุรีรัมย์!I485+มหาสารคาม!I485+มุกดาหาร!I485+ยโสธร!I485+ร้อยเอ็ด!I485+เลย!I485+ศรีสะเกษ!I485+สกลนคร!I485+สุรินทร์!I485+หนองคาย!I485+หนองบัวลำภู!I485+อำนาจเจริญ!I485+อุดรธานี!I485+อุบลราชธานี!I485</f>
        <v>0</v>
      </c>
      <c r="J485" s="192">
        <f ca="1">กาฬสินธุ์!J485+ขอนแก่น!J485+ชัยภูมิ!J485+นครพนม!J485+นครราชสีมา!J485+บึงกาฬ!J485+บุรีรัมย์!J485+มหาสารคาม!J485+มุกดาหาร!J485+ยโสธร!J485+ร้อยเอ็ด!J485+เลย!J485+ศรีสะเกษ!J485+สกลนคร!J485+สุรินทร์!J485+หนองคาย!J485+หนองบัวลำภู!J485+อำนาจเจริญ!J485+อุดรธานี!J485+อุบลราชธานี!J485</f>
        <v>0</v>
      </c>
      <c r="K485" s="168">
        <f t="shared" ca="1" si="86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กาฬสินธุ์!I486+ขอนแก่น!I486+ชัยภูมิ!I486+นครพนม!I486+นครราชสีมา!I486+บึงกาฬ!I486+บุรีรัมย์!I486+มหาสารคาม!I486+มุกดาหาร!I486+ยโสธร!I486+ร้อยเอ็ด!I486+เลย!I486+ศรีสะเกษ!I486+สกลนคร!I486+สุรินทร์!I486+หนองคาย!I486+หนองบัวลำภู!I486+อำนาจเจริญ!I486+อุดรธานี!I486+อุบลราชธานี!I486</f>
        <v>0</v>
      </c>
      <c r="J486" s="192">
        <f ca="1">กาฬสินธุ์!J486+ขอนแก่น!J486+ชัยภูมิ!J486+นครพนม!J486+นครราชสีมา!J486+บึงกาฬ!J486+บุรีรัมย์!J486+มหาสารคาม!J486+มุกดาหาร!J486+ยโสธร!J486+ร้อยเอ็ด!J486+เลย!J486+ศรีสะเกษ!J486+สกลนคร!J486+สุรินทร์!J486+หนองคาย!J486+หนองบัวลำภู!J486+อำนาจเจริญ!J486+อุดรธานี!J486+อุบลราชธานี!J486</f>
        <v>0</v>
      </c>
      <c r="K486" s="168">
        <f t="shared" ca="1" si="86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กาฬสินธุ์!I487+ขอนแก่น!I487+ชัยภูมิ!I487+นครพนม!I487+นครราชสีมา!I487+บึงกาฬ!I487+บุรีรัมย์!I487+มหาสารคาม!I487+มุกดาหาร!I487+ยโสธร!I487+ร้อยเอ็ด!I487+เลย!I487+ศรีสะเกษ!I487+สกลนคร!I487+สุรินทร์!I487+หนองคาย!I487+หนองบัวลำภู!I487+อำนาจเจริญ!I487+อุดรธานี!I487+อุบลราชธานี!I487</f>
        <v>0</v>
      </c>
      <c r="J487" s="401">
        <f ca="1">กาฬสินธุ์!J487+ขอนแก่น!J487+ชัยภูมิ!J487+นครพนม!J487+นครราชสีมา!J487+บึงกาฬ!J487+บุรีรัมย์!J487+มหาสารคาม!J487+มุกดาหาร!J487+ยโสธร!J487+ร้อยเอ็ด!J487+เลย!J487+ศรีสะเกษ!J487+สกลนคร!J487+สุรินทร์!J487+หนองคาย!J487+หนองบัวลำภู!J487+อำนาจเจริญ!J487+อุดรธานี!J487+อุบลราชธานี!J487</f>
        <v>0</v>
      </c>
      <c r="K487" s="168">
        <f t="shared" ca="1" si="86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กาฬสินธุ์!I488+ขอนแก่น!I488+ชัยภูมิ!I488+นครพนม!I488+นครราชสีมา!I488+บึงกาฬ!I488+บุรีรัมย์!I488+มหาสารคาม!I488+มุกดาหาร!I488+ยโสธร!I488+ร้อยเอ็ด!I488+เลย!I488+ศรีสะเกษ!I488+สกลนคร!I488+สุรินทร์!I488+หนองคาย!I488+หนองบัวลำภู!I488+อำนาจเจริญ!I488+อุดรธานี!I488+อุบลราชธานี!I488</f>
        <v>0</v>
      </c>
      <c r="J488" s="401">
        <f ca="1">กาฬสินธุ์!J488+ขอนแก่น!J488+ชัยภูมิ!J488+นครพนม!J488+นครราชสีมา!J488+บึงกาฬ!J488+บุรีรัมย์!J488+มหาสารคาม!J488+มุกดาหาร!J488+ยโสธร!J488+ร้อยเอ็ด!J488+เลย!J488+ศรีสะเกษ!J488+สกลนคร!J488+สุรินทร์!J488+หนองคาย!J488+หนองบัวลำภู!J488+อำนาจเจริญ!J488+อุดรธานี!J488+อุบลราชธานี!J488</f>
        <v>0</v>
      </c>
      <c r="K488" s="168">
        <f t="shared" ca="1" si="86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กาฬสินธุ์!I489+ขอนแก่น!I489+ชัยภูมิ!I489+นครพนม!I489+นครราชสีมา!I489+บึงกาฬ!I489+บุรีรัมย์!I489+มหาสารคาม!I489+มุกดาหาร!I489+ยโสธร!I489+ร้อยเอ็ด!I489+เลย!I489+ศรีสะเกษ!I489+สกลนคร!I489+สุรินทร์!I489+หนองคาย!I489+หนองบัวลำภู!I489+อำนาจเจริญ!I489+อุดรธานี!I489+อุบลราชธานี!I489</f>
        <v>0</v>
      </c>
      <c r="J489" s="192">
        <f ca="1">กาฬสินธุ์!J489+ขอนแก่น!J489+ชัยภูมิ!J489+นครพนม!J489+นครราชสีมา!J489+บึงกาฬ!J489+บุรีรัมย์!J489+มหาสารคาม!J489+มุกดาหาร!J489+ยโสธร!J489+ร้อยเอ็ด!J489+เลย!J489+ศรีสะเกษ!J489+สกลนคร!J489+สุรินทร์!J489+หนองคาย!J489+หนองบัวลำภู!J489+อำนาจเจริญ!J489+อุดรธานี!J489+อุบลราชธานี!J489</f>
        <v>0</v>
      </c>
      <c r="K489" s="168">
        <f t="shared" ca="1" si="86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กาฬสินธุ์!I490+ขอนแก่น!I490+ชัยภูมิ!I490+นครพนม!I490+นครราชสีมา!I490+บึงกาฬ!I490+บุรีรัมย์!I490+มหาสารคาม!I490+มุกดาหาร!I490+ยโสธร!I490+ร้อยเอ็ด!I490+เลย!I490+ศรีสะเกษ!I490+สกลนคร!I490+สุรินทร์!I490+หนองคาย!I490+หนองบัวลำภู!I490+อำนาจเจริญ!I490+อุดรธานี!I490+อุบลราชธานี!I490</f>
        <v>0</v>
      </c>
      <c r="J490" s="192">
        <f ca="1">กาฬสินธุ์!J490+ขอนแก่น!J490+ชัยภูมิ!J490+นครพนม!J490+นครราชสีมา!J490+บึงกาฬ!J490+บุรีรัมย์!J490+มหาสารคาม!J490+มุกดาหาร!J490+ยโสธร!J490+ร้อยเอ็ด!J490+เลย!J490+ศรีสะเกษ!J490+สกลนคร!J490+สุรินทร์!J490+หนองคาย!J490+หนองบัวลำภู!J490+อำนาจเจริญ!J490+อุดรธานี!J490+อุบลราชธานี!J490</f>
        <v>0</v>
      </c>
      <c r="K490" s="168">
        <f t="shared" ca="1" si="86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กาฬสินธุ์!I491+ขอนแก่น!I491+ชัยภูมิ!I491+นครพนม!I491+นครราชสีมา!I491+บึงกาฬ!I491+บุรีรัมย์!I491+มหาสารคาม!I491+มุกดาหาร!I491+ยโสธร!I491+ร้อยเอ็ด!I491+เลย!I491+ศรีสะเกษ!I491+สกลนคร!I491+สุรินทร์!I491+หนองคาย!I491+หนองบัวลำภู!I491+อำนาจเจริญ!I491+อุดรธานี!I491+อุบลราชธานี!I491</f>
        <v>0</v>
      </c>
      <c r="J491" s="192">
        <f ca="1">กาฬสินธุ์!J491+ขอนแก่น!J491+ชัยภูมิ!J491+นครพนม!J491+นครราชสีมา!J491+บึงกาฬ!J491+บุรีรัมย์!J491+มหาสารคาม!J491+มุกดาหาร!J491+ยโสธร!J491+ร้อยเอ็ด!J491+เลย!J491+ศรีสะเกษ!J491+สกลนคร!J491+สุรินทร์!J491+หนองคาย!J491+หนองบัวลำภู!J491+อำนาจเจริญ!J491+อุดรธานี!J491+อุบลราชธานี!J491</f>
        <v>0</v>
      </c>
      <c r="K491" s="168">
        <f t="shared" ca="1" si="86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กาฬสินธุ์!I492+ขอนแก่น!I492+ชัยภูมิ!I492+นครพนม!I492+นครราชสีมา!I492+บึงกาฬ!I492+บุรีรัมย์!I492+มหาสารคาม!I492+มุกดาหาร!I492+ยโสธร!I492+ร้อยเอ็ด!I492+เลย!I492+ศรีสะเกษ!I492+สกลนคร!I492+สุรินทร์!I492+หนองคาย!I492+หนองบัวลำภู!I492+อำนาจเจริญ!I492+อุดรธานี!I492+อุบลราชธานี!I492</f>
        <v>0</v>
      </c>
      <c r="J492" s="192">
        <f ca="1">กาฬสินธุ์!J492+ขอนแก่น!J492+ชัยภูมิ!J492+นครพนม!J492+นครราชสีมา!J492+บึงกาฬ!J492+บุรีรัมย์!J492+มหาสารคาม!J492+มุกดาหาร!J492+ยโสธร!J492+ร้อยเอ็ด!J492+เลย!J492+ศรีสะเกษ!J492+สกลนคร!J492+สุรินทร์!J492+หนองคาย!J492+หนองบัวลำภู!J492+อำนาจเจริญ!J492+อุดรธานี!J492+อุบลราชธานี!J492</f>
        <v>0</v>
      </c>
      <c r="K492" s="168">
        <f t="shared" ca="1" si="86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กาฬสินธุ์!I493+ขอนแก่น!I493+ชัยภูมิ!I493+นครพนม!I493+นครราชสีมา!I493+บึงกาฬ!I493+บุรีรัมย์!I493+มหาสารคาม!I493+มุกดาหาร!I493+ยโสธร!I493+ร้อยเอ็ด!I493+เลย!I493+ศรีสะเกษ!I493+สกลนคร!I493+สุรินทร์!I493+หนองคาย!I493+หนองบัวลำภู!I493+อำนาจเจริญ!I493+อุดรธานี!I493+อุบลราชธานี!I493</f>
        <v>0</v>
      </c>
      <c r="J493" s="192">
        <f ca="1">กาฬสินธุ์!J493+ขอนแก่น!J493+ชัยภูมิ!J493+นครพนม!J493+นครราชสีมา!J493+บึงกาฬ!J493+บุรีรัมย์!J493+มหาสารคาม!J493+มุกดาหาร!J493+ยโสธร!J493+ร้อยเอ็ด!J493+เลย!J493+ศรีสะเกษ!J493+สกลนคร!J493+สุรินทร์!J493+หนองคาย!J493+หนองบัวลำภู!J493+อำนาจเจริญ!J493+อุดรธานี!J493+อุบลราชธานี!J493</f>
        <v>0</v>
      </c>
      <c r="K493" s="168">
        <f t="shared" ca="1" si="86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กาฬสินธุ์!I494+ขอนแก่น!I494+ชัยภูมิ!I494+นครพนม!I494+นครราชสีมา!I494+บึงกาฬ!I494+บุรีรัมย์!I494+มหาสารคาม!I494+มุกดาหาร!I494+ยโสธร!I494+ร้อยเอ็ด!I494+เลย!I494+ศรีสะเกษ!I494+สกลนคร!I494+สุรินทร์!I494+หนองคาย!I494+หนองบัวลำภู!I494+อำนาจเจริญ!I494+อุดรธานี!I494+อุบลราชธานี!I494</f>
        <v>0</v>
      </c>
      <c r="J494" s="417">
        <f ca="1">กาฬสินธุ์!J494+ขอนแก่น!J494+ชัยภูมิ!J494+นครพนม!J494+นครราชสีมา!J494+บึงกาฬ!J494+บุรีรัมย์!J494+มหาสารคาม!J494+มุกดาหาร!J494+ยโสธร!J494+ร้อยเอ็ด!J494+เลย!J494+ศรีสะเกษ!J494+สกลนคร!J494+สุรินทร์!J494+หนองคาย!J494+หนองบัวลำภู!J494+อำนาจเจริญ!J494+อุดรธานี!J494+อุบลราชธานี!J494</f>
        <v>0</v>
      </c>
      <c r="K494" s="281">
        <f t="shared" ca="1" si="86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กาฬสินธุ์!I495+ขอนแก่น!I495+ชัยภูมิ!I495+นครพนม!I495+นครราชสีมา!I495+บึงกาฬ!I495+บุรีรัมย์!I495+มหาสารคาม!I495+มุกดาหาร!I495+ยโสธร!I495+ร้อยเอ็ด!I495+เลย!I495+ศรีสะเกษ!I495+สกลนคร!I495+สุรินทร์!I495+หนองคาย!I495+หนองบัวลำภู!I495+อำนาจเจริญ!I495+อุดรธานี!I495+อุบลราชธานี!I495</f>
        <v>0</v>
      </c>
      <c r="J495" s="417">
        <f ca="1">กาฬสินธุ์!J495+ขอนแก่น!J495+ชัยภูมิ!J495+นครพนม!J495+นครราชสีมา!J495+บึงกาฬ!J495+บุรีรัมย์!J495+มหาสารคาม!J495+มุกดาหาร!J495+ยโสธร!J495+ร้อยเอ็ด!J495+เลย!J495+ศรีสะเกษ!J495+สกลนคร!J495+สุรินทร์!J495+หนองคาย!J495+หนองบัวลำภู!J495+อำนาจเจริญ!J495+อุดรธานี!J495+อุบลราชธานี!J495</f>
        <v>0</v>
      </c>
      <c r="K495" s="168">
        <f t="shared" ca="1" si="86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กาฬสินธุ์!I496+ขอนแก่น!I496+ชัยภูมิ!I496+นครพนม!I496+นครราชสีมา!I496+บึงกาฬ!I496+บุรีรัมย์!I496+มหาสารคาม!I496+มุกดาหาร!I496+ยโสธร!I496+ร้อยเอ็ด!I496+เลย!I496+ศรีสะเกษ!I496+สกลนคร!I496+สุรินทร์!I496+หนองคาย!I496+หนองบัวลำภู!I496+อำนาจเจริญ!I496+อุดรธานี!I496+อุบลราชธานี!I496</f>
        <v>0</v>
      </c>
      <c r="J496" s="417">
        <f ca="1">กาฬสินธุ์!J496+ขอนแก่น!J496+ชัยภูมิ!J496+นครพนม!J496+นครราชสีมา!J496+บึงกาฬ!J496+บุรีรัมย์!J496+มหาสารคาม!J496+มุกดาหาร!J496+ยโสธร!J496+ร้อยเอ็ด!J496+เลย!J496+ศรีสะเกษ!J496+สกลนคร!J496+สุรินทร์!J496+หนองคาย!J496+หนองบัวลำภู!J496+อำนาจเจริญ!J496+อุดรธานี!J496+อุบลราชธานี!J496</f>
        <v>0</v>
      </c>
      <c r="K496" s="281">
        <f t="shared" ca="1" si="86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กาฬสินธุ์!I497+ขอนแก่น!I497+ชัยภูมิ!I497+นครพนม!I497+นครราชสีมา!I497+บึงกาฬ!I497+บุรีรัมย์!I497+มหาสารคาม!I497+มุกดาหาร!I497+ยโสธร!I497+ร้อยเอ็ด!I497+เลย!I497+ศรีสะเกษ!I497+สกลนคร!I497+สุรินทร์!I497+หนองคาย!I497+หนองบัวลำภู!I497+อำนาจเจริญ!I497+อุดรธานี!I497+อุบลราชธานี!I497</f>
        <v>88137</v>
      </c>
      <c r="J497" s="424">
        <f ca="1">กาฬสินธุ์!J497+ขอนแก่น!J497+ชัยภูมิ!J497+นครพนม!J497+นครราชสีมา!J497+บึงกาฬ!J497+บุรีรัมย์!J497+มหาสารคาม!J497+มุกดาหาร!J497+ยโสธร!J497+ร้อยเอ็ด!J497+เลย!J497+ศรีสะเกษ!J497+สกลนคร!J497+สุรินทร์!J497+หนองคาย!J497+หนองบัวลำภู!J497+อำนาจเจริญ!J497+อุดรธานี!J497+อุบลราชธานี!J497</f>
        <v>117</v>
      </c>
      <c r="K497" s="425">
        <f t="shared" ca="1" si="86"/>
        <v>0.13274788113958949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กาฬสินธุ์!I498+ขอนแก่น!I498+ชัยภูมิ!I498+นครพนม!I498+นครราชสีมา!I498+บึงกาฬ!I498+บุรีรัมย์!I498+มหาสารคาม!I498+มุกดาหาร!I498+ยโสธร!I498+ร้อยเอ็ด!I498+เลย!I498+ศรีสะเกษ!I498+สกลนคร!I498+สุรินทร์!I498+หนองคาย!I498+หนองบัวลำภู!I498+อำนาจเจริญ!I498+อุดรธานี!I498+อุบลราชธานี!I498</f>
        <v>88137</v>
      </c>
      <c r="J498" s="401">
        <f ca="1">กาฬสินธุ์!J498+ขอนแก่น!J498+ชัยภูมิ!J498+นครพนม!J498+นครราชสีมา!J498+บึงกาฬ!J498+บุรีรัมย์!J498+มหาสารคาม!J498+มุกดาหาร!J498+ยโสธร!J498+ร้อยเอ็ด!J498+เลย!J498+ศรีสะเกษ!J498+สกลนคร!J498+สุรินทร์!J498+หนองคาย!J498+หนองบัวลำภู!J498+อำนาจเจริญ!J498+อุดรธานี!J498+อุบลราชธานี!J498</f>
        <v>117</v>
      </c>
      <c r="K498" s="168">
        <f t="shared" ca="1" si="86"/>
        <v>0.13274788113958949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กาฬสินธุ์!I499+ขอนแก่น!I499+ชัยภูมิ!I499+นครพนม!I499+นครราชสีมา!I499+บึงกาฬ!I499+บุรีรัมย์!I499+มหาสารคาม!I499+มุกดาหาร!I499+ยโสธร!I499+ร้อยเอ็ด!I499+เลย!I499+ศรีสะเกษ!I499+สกลนคร!I499+สุรินทร์!I499+หนองคาย!I499+หนองบัวลำภู!I499+อำนาจเจริญ!I499+อุดรธานี!I499+อุบลราชธานี!I499</f>
        <v>9379</v>
      </c>
      <c r="J499" s="401">
        <f ca="1">กาฬสินธุ์!J499+ขอนแก่น!J499+ชัยภูมิ!J499+นครพนม!J499+นครราชสีมา!J499+บึงกาฬ!J499+บุรีรัมย์!J499+มหาสารคาม!J499+มุกดาหาร!J499+ยโสธร!J499+ร้อยเอ็ด!J499+เลย!J499+ศรีสะเกษ!J499+สกลนคร!J499+สุรินทร์!J499+หนองคาย!J499+หนองบัวลำภู!J499+อำนาจเจริญ!J499+อุดรธานี!J499+อุบลราชธานี!J499</f>
        <v>12</v>
      </c>
      <c r="K499" s="204">
        <f t="shared" ca="1" si="86"/>
        <v>0.12794540995841774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กาฬสินธุ์!I500+ขอนแก่น!I500+ชัยภูมิ!I500+นครพนม!I500+นครราชสีมา!I500+บึงกาฬ!I500+บุรีรัมย์!I500+มหาสารคาม!I500+มุกดาหาร!I500+ยโสธร!I500+ร้อยเอ็ด!I500+เลย!I500+ศรีสะเกษ!I500+สกลนคร!I500+สุรินทร์!I500+หนองคาย!I500+หนองบัวลำภู!I500+อำนาจเจริญ!I500+อุดรธานี!I500+อุบลราชธานี!I500</f>
        <v>0</v>
      </c>
      <c r="J500" s="167">
        <f ca="1">กาฬสินธุ์!J500+ขอนแก่น!J500+ชัยภูมิ!J500+นครพนม!J500+นครราชสีมา!J500+บึงกาฬ!J500+บุรีรัมย์!J500+มหาสารคาม!J500+มุกดาหาร!J500+ยโสธร!J500+ร้อยเอ็ด!J500+เลย!J500+ศรีสะเกษ!J500+สกลนคร!J500+สุรินทร์!J500+หนองคาย!J500+หนองบัวลำภู!J500+อำนาจเจริญ!J500+อุดรธานี!J500+อุบลราชธานี!J500</f>
        <v>117</v>
      </c>
      <c r="K500" s="168">
        <f t="shared" ca="1" si="86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กาฬสินธุ์!I501+ขอนแก่น!I501+ชัยภูมิ!I501+นครพนม!I501+นครราชสีมา!I501+บึงกาฬ!I501+บุรีรัมย์!I501+มหาสารคาม!I501+มุกดาหาร!I501+ยโสธร!I501+ร้อยเอ็ด!I501+เลย!I501+ศรีสะเกษ!I501+สกลนคร!I501+สุรินทร์!I501+หนองคาย!I501+หนองบัวลำภู!I501+อำนาจเจริญ!I501+อุดรธานี!I501+อุบลราชธานี!I501</f>
        <v>0</v>
      </c>
      <c r="J501" s="167">
        <f ca="1">กาฬสินธุ์!J501+ขอนแก่น!J501+ชัยภูมิ!J501+นครพนม!J501+นครราชสีมา!J501+บึงกาฬ!J501+บุรีรัมย์!J501+มหาสารคาม!J501+มุกดาหาร!J501+ยโสธร!J501+ร้อยเอ็ด!J501+เลย!J501+ศรีสะเกษ!J501+สกลนคร!J501+สุรินทร์!J501+หนองคาย!J501+หนองบัวลำภู!J501+อำนาจเจริญ!J501+อุดรธานี!J501+อุบลราชธานี!J501</f>
        <v>12</v>
      </c>
      <c r="K501" s="168">
        <f t="shared" ca="1" si="86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กาฬสินธุ์!I502+ขอนแก่น!I502+ชัยภูมิ!I502+นครพนม!I502+นครราชสีมา!I502+บึงกาฬ!I502+บุรีรัมย์!I502+มหาสารคาม!I502+มุกดาหาร!I502+ยโสธร!I502+ร้อยเอ็ด!I502+เลย!I502+ศรีสะเกษ!I502+สกลนคร!I502+สุรินทร์!I502+หนองคาย!I502+หนองบัวลำภู!I502+อำนาจเจริญ!I502+อุดรธานี!I502+อุบลราชธานี!I502</f>
        <v>0</v>
      </c>
      <c r="J502" s="192">
        <f ca="1">กาฬสินธุ์!J502+ขอนแก่น!J502+ชัยภูมิ!J502+นครพนม!J502+นครราชสีมา!J502+บึงกาฬ!J502+บุรีรัมย์!J502+มหาสารคาม!J502+มุกดาหาร!J502+ยโสธร!J502+ร้อยเอ็ด!J502+เลย!J502+ศรีสะเกษ!J502+สกลนคร!J502+สุรินทร์!J502+หนองคาย!J502+หนองบัวลำภู!J502+อำนาจเจริญ!J502+อุดรธานี!J502+อุบลราชธานี!J502</f>
        <v>117</v>
      </c>
      <c r="K502" s="168">
        <f t="shared" ca="1" si="86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กาฬสินธุ์!I503+ขอนแก่น!I503+ชัยภูมิ!I503+นครพนม!I503+นครราชสีมา!I503+บึงกาฬ!I503+บุรีรัมย์!I503+มหาสารคาม!I503+มุกดาหาร!I503+ยโสธร!I503+ร้อยเอ็ด!I503+เลย!I503+ศรีสะเกษ!I503+สกลนคร!I503+สุรินทร์!I503+หนองคาย!I503+หนองบัวลำภู!I503+อำนาจเจริญ!I503+อุดรธานี!I503+อุบลราชธานี!I503</f>
        <v>0</v>
      </c>
      <c r="J503" s="192">
        <f ca="1">กาฬสินธุ์!J503+ขอนแก่น!J503+ชัยภูมิ!J503+นครพนม!J503+นครราชสีมา!J503+บึงกาฬ!J503+บุรีรัมย์!J503+มหาสารคาม!J503+มุกดาหาร!J503+ยโสธร!J503+ร้อยเอ็ด!J503+เลย!J503+ศรีสะเกษ!J503+สกลนคร!J503+สุรินทร์!J503+หนองคาย!J503+หนองบัวลำภู!J503+อำนาจเจริญ!J503+อุดรธานี!J503+อุบลราชธานี!J503</f>
        <v>12</v>
      </c>
      <c r="K503" s="168">
        <f t="shared" ca="1" si="86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กาฬสินธุ์!I504+ขอนแก่น!I504+ชัยภูมิ!I504+นครพนม!I504+นครราชสีมา!I504+บึงกาฬ!I504+บุรีรัมย์!I504+มหาสารคาม!I504+มุกดาหาร!I504+ยโสธร!I504+ร้อยเอ็ด!I504+เลย!I504+ศรีสะเกษ!I504+สกลนคร!I504+สุรินทร์!I504+หนองคาย!I504+หนองบัวลำภู!I504+อำนาจเจริญ!I504+อุดรธานี!I504+อุบลราชธานี!I504</f>
        <v>0</v>
      </c>
      <c r="J504" s="192">
        <f ca="1">กาฬสินธุ์!J504+ขอนแก่น!J504+ชัยภูมิ!J504+นครพนม!J504+นครราชสีมา!J504+บึงกาฬ!J504+บุรีรัมย์!J504+มหาสารคาม!J504+มุกดาหาร!J504+ยโสธร!J504+ร้อยเอ็ด!J504+เลย!J504+ศรีสะเกษ!J504+สกลนคร!J504+สุรินทร์!J504+หนองคาย!J504+หนองบัวลำภู!J504+อำนาจเจริญ!J504+อุดรธานี!J504+อุบลราชธานี!J504</f>
        <v>0</v>
      </c>
      <c r="K504" s="168">
        <f t="shared" ca="1" si="86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กาฬสินธุ์!I505+ขอนแก่น!I505+ชัยภูมิ!I505+นครพนม!I505+นครราชสีมา!I505+บึงกาฬ!I505+บุรีรัมย์!I505+มหาสารคาม!I505+มุกดาหาร!I505+ยโสธร!I505+ร้อยเอ็ด!I505+เลย!I505+ศรีสะเกษ!I505+สกลนคร!I505+สุรินทร์!I505+หนองคาย!I505+หนองบัวลำภู!I505+อำนาจเจริญ!I505+อุดรธานี!I505+อุบลราชธานี!I505</f>
        <v>0</v>
      </c>
      <c r="J505" s="192">
        <f ca="1">กาฬสินธุ์!J505+ขอนแก่น!J505+ชัยภูมิ!J505+นครพนม!J505+นครราชสีมา!J505+บึงกาฬ!J505+บุรีรัมย์!J505+มหาสารคาม!J505+มุกดาหาร!J505+ยโสธร!J505+ร้อยเอ็ด!J505+เลย!J505+ศรีสะเกษ!J505+สกลนคร!J505+สุรินทร์!J505+หนองคาย!J505+หนองบัวลำภู!J505+อำนาจเจริญ!J505+อุดรธานี!J505+อุบลราชธานี!J505</f>
        <v>0</v>
      </c>
      <c r="K505" s="168">
        <f t="shared" ca="1" si="86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กาฬสินธุ์!I506+ขอนแก่น!I506+ชัยภูมิ!I506+นครพนม!I506+นครราชสีมา!I506+บึงกาฬ!I506+บุรีรัมย์!I506+มหาสารคาม!I506+มุกดาหาร!I506+ยโสธร!I506+ร้อยเอ็ด!I506+เลย!I506+ศรีสะเกษ!I506+สกลนคร!I506+สุรินทร์!I506+หนองคาย!I506+หนองบัวลำภู!I506+อำนาจเจริญ!I506+อุดรธานี!I506+อุบลราชธานี!I506</f>
        <v>0</v>
      </c>
      <c r="J506" s="192">
        <f ca="1">กาฬสินธุ์!J506+ขอนแก่น!J506+ชัยภูมิ!J506+นครพนม!J506+นครราชสีมา!J506+บึงกาฬ!J506+บุรีรัมย์!J506+มหาสารคาม!J506+มุกดาหาร!J506+ยโสธร!J506+ร้อยเอ็ด!J506+เลย!J506+ศรีสะเกษ!J506+สกลนคร!J506+สุรินทร์!J506+หนองคาย!J506+หนองบัวลำภู!J506+อำนาจเจริญ!J506+อุดรธานี!J506+อุบลราชธานี!J506</f>
        <v>0</v>
      </c>
      <c r="K506" s="168">
        <f t="shared" ca="1" si="86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กาฬสินธุ์!I507+ขอนแก่น!I507+ชัยภูมิ!I507+นครพนม!I507+นครราชสีมา!I507+บึงกาฬ!I507+บุรีรัมย์!I507+มหาสารคาม!I507+มุกดาหาร!I507+ยโสธร!I507+ร้อยเอ็ด!I507+เลย!I507+ศรีสะเกษ!I507+สกลนคร!I507+สุรินทร์!I507+หนองคาย!I507+หนองบัวลำภู!I507+อำนาจเจริญ!I507+อุดรธานี!I507+อุบลราชธานี!I507</f>
        <v>0</v>
      </c>
      <c r="J507" s="192">
        <f ca="1">กาฬสินธุ์!J507+ขอนแก่น!J507+ชัยภูมิ!J507+นครพนม!J507+นครราชสีมา!J507+บึงกาฬ!J507+บุรีรัมย์!J507+มหาสารคาม!J507+มุกดาหาร!J507+ยโสธร!J507+ร้อยเอ็ด!J507+เลย!J507+ศรีสะเกษ!J507+สกลนคร!J507+สุรินทร์!J507+หนองคาย!J507+หนองบัวลำภู!J507+อำนาจเจริญ!J507+อุดรธานี!J507+อุบลราชธานี!J507</f>
        <v>0</v>
      </c>
      <c r="K507" s="168">
        <f t="shared" ca="1" si="86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กาฬสินธุ์!I508+ขอนแก่น!I508+ชัยภูมิ!I508+นครพนม!I508+นครราชสีมา!I508+บึงกาฬ!I508+บุรีรัมย์!I508+มหาสารคาม!I508+มุกดาหาร!I508+ยโสธร!I508+ร้อยเอ็ด!I508+เลย!I508+ศรีสะเกษ!I508+สกลนคร!I508+สุรินทร์!I508+หนองคาย!I508+หนองบัวลำภู!I508+อำนาจเจริญ!I508+อุดรธานี!I508+อุบลราชธานี!I508</f>
        <v>0</v>
      </c>
      <c r="J508" s="167">
        <f ca="1">กาฬสินธุ์!J508+ขอนแก่น!J508+ชัยภูมิ!J508+นครพนม!J508+นครราชสีมา!J508+บึงกาฬ!J508+บุรีรัมย์!J508+มหาสารคาม!J508+มุกดาหาร!J508+ยโสธร!J508+ร้อยเอ็ด!J508+เลย!J508+ศรีสะเกษ!J508+สกลนคร!J508+สุรินทร์!J508+หนองคาย!J508+หนองบัวลำภู!J508+อำนาจเจริญ!J508+อุดรธานี!J508+อุบลราชธานี!J508</f>
        <v>0</v>
      </c>
      <c r="K508" s="168">
        <f t="shared" ca="1" si="86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กาฬสินธุ์!I509+ขอนแก่น!I509+ชัยภูมิ!I509+นครพนม!I509+นครราชสีมา!I509+บึงกาฬ!I509+บุรีรัมย์!I509+มหาสารคาม!I509+มุกดาหาร!I509+ยโสธร!I509+ร้อยเอ็ด!I509+เลย!I509+ศรีสะเกษ!I509+สกลนคร!I509+สุรินทร์!I509+หนองคาย!I509+หนองบัวลำภู!I509+อำนาจเจริญ!I509+อุดรธานี!I509+อุบลราชธานี!I509</f>
        <v>0</v>
      </c>
      <c r="J509" s="167">
        <f ca="1">กาฬสินธุ์!J509+ขอนแก่น!J509+ชัยภูมิ!J509+นครพนม!J509+นครราชสีมา!J509+บึงกาฬ!J509+บุรีรัมย์!J509+มหาสารคาม!J509+มุกดาหาร!J509+ยโสธร!J509+ร้อยเอ็ด!J509+เลย!J509+ศรีสะเกษ!J509+สกลนคร!J509+สุรินทร์!J509+หนองคาย!J509+หนองบัวลำภู!J509+อำนาจเจริญ!J509+อุดรธานี!J509+อุบลราชธานี!J509</f>
        <v>0</v>
      </c>
      <c r="K509" s="168">
        <f t="shared" ca="1" si="86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กาฬสินธุ์!I510+ขอนแก่น!I510+ชัยภูมิ!I510+นครพนม!I510+นครราชสีมา!I510+บึงกาฬ!I510+บุรีรัมย์!I510+มหาสารคาม!I510+มุกดาหาร!I510+ยโสธร!I510+ร้อยเอ็ด!I510+เลย!I510+ศรีสะเกษ!I510+สกลนคร!I510+สุรินทร์!I510+หนองคาย!I510+หนองบัวลำภู!I510+อำนาจเจริญ!I510+อุดรธานี!I510+อุบลราชธานี!I510</f>
        <v>0</v>
      </c>
      <c r="J510" s="192">
        <f ca="1">กาฬสินธุ์!J510+ขอนแก่น!J510+ชัยภูมิ!J510+นครพนม!J510+นครราชสีมา!J510+บึงกาฬ!J510+บุรีรัมย์!J510+มหาสารคาม!J510+มุกดาหาร!J510+ยโสธร!J510+ร้อยเอ็ด!J510+เลย!J510+ศรีสะเกษ!J510+สกลนคร!J510+สุรินทร์!J510+หนองคาย!J510+หนองบัวลำภู!J510+อำนาจเจริญ!J510+อุดรธานี!J510+อุบลราชธานี!J510</f>
        <v>0</v>
      </c>
      <c r="K510" s="168">
        <f t="shared" ca="1" si="86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กาฬสินธุ์!I511+ขอนแก่น!I511+ชัยภูมิ!I511+นครพนม!I511+นครราชสีมา!I511+บึงกาฬ!I511+บุรีรัมย์!I511+มหาสารคาม!I511+มุกดาหาร!I511+ยโสธร!I511+ร้อยเอ็ด!I511+เลย!I511+ศรีสะเกษ!I511+สกลนคร!I511+สุรินทร์!I511+หนองคาย!I511+หนองบัวลำภู!I511+อำนาจเจริญ!I511+อุดรธานี!I511+อุบลราชธานี!I511</f>
        <v>0</v>
      </c>
      <c r="J511" s="192">
        <f ca="1">กาฬสินธุ์!J511+ขอนแก่น!J511+ชัยภูมิ!J511+นครพนม!J511+นครราชสีมา!J511+บึงกาฬ!J511+บุรีรัมย์!J511+มหาสารคาม!J511+มุกดาหาร!J511+ยโสธร!J511+ร้อยเอ็ด!J511+เลย!J511+ศรีสะเกษ!J511+สกลนคร!J511+สุรินทร์!J511+หนองคาย!J511+หนองบัวลำภู!J511+อำนาจเจริญ!J511+อุดรธานี!J511+อุบลราชธานี!J511</f>
        <v>0</v>
      </c>
      <c r="K511" s="168">
        <f t="shared" ca="1" si="86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กาฬสินธุ์!I512+ขอนแก่น!I512+ชัยภูมิ!I512+นครพนม!I512+นครราชสีมา!I512+บึงกาฬ!I512+บุรีรัมย์!I512+มหาสารคาม!I512+มุกดาหาร!I512+ยโสธร!I512+ร้อยเอ็ด!I512+เลย!I512+ศรีสะเกษ!I512+สกลนคร!I512+สุรินทร์!I512+หนองคาย!I512+หนองบัวลำภู!I512+อำนาจเจริญ!I512+อุดรธานี!I512+อุบลราชธานี!I512</f>
        <v>0</v>
      </c>
      <c r="J512" s="192">
        <f ca="1">กาฬสินธุ์!J512+ขอนแก่น!J512+ชัยภูมิ!J512+นครพนม!J512+นครราชสีมา!J512+บึงกาฬ!J512+บุรีรัมย์!J512+มหาสารคาม!J512+มุกดาหาร!J512+ยโสธร!J512+ร้อยเอ็ด!J512+เลย!J512+ศรีสะเกษ!J512+สกลนคร!J512+สุรินทร์!J512+หนองคาย!J512+หนองบัวลำภู!J512+อำนาจเจริญ!J512+อุดรธานี!J512+อุบลราชธานี!J512</f>
        <v>0</v>
      </c>
      <c r="K512" s="168">
        <f t="shared" ca="1" si="86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กาฬสินธุ์!I513+ขอนแก่น!I513+ชัยภูมิ!I513+นครพนม!I513+นครราชสีมา!I513+บึงกาฬ!I513+บุรีรัมย์!I513+มหาสารคาม!I513+มุกดาหาร!I513+ยโสธร!I513+ร้อยเอ็ด!I513+เลย!I513+ศรีสะเกษ!I513+สกลนคร!I513+สุรินทร์!I513+หนองคาย!I513+หนองบัวลำภู!I513+อำนาจเจริญ!I513+อุดรธานี!I513+อุบลราชธานี!I513</f>
        <v>0</v>
      </c>
      <c r="J513" s="192">
        <f ca="1">กาฬสินธุ์!J513+ขอนแก่น!J513+ชัยภูมิ!J513+นครพนม!J513+นครราชสีมา!J513+บึงกาฬ!J513+บุรีรัมย์!J513+มหาสารคาม!J513+มุกดาหาร!J513+ยโสธร!J513+ร้อยเอ็ด!J513+เลย!J513+ศรีสะเกษ!J513+สกลนคร!J513+สุรินทร์!J513+หนองคาย!J513+หนองบัวลำภู!J513+อำนาจเจริญ!J513+อุดรธานี!J513+อุบลราชธานี!J513</f>
        <v>0</v>
      </c>
      <c r="K513" s="168">
        <f t="shared" ca="1" si="86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กาฬสินธุ์!I514+ขอนแก่น!I514+ชัยภูมิ!I514+นครพนม!I514+นครราชสีมา!I514+บึงกาฬ!I514+บุรีรัมย์!I514+มหาสารคาม!I514+มุกดาหาร!I514+ยโสธร!I514+ร้อยเอ็ด!I514+เลย!I514+ศรีสะเกษ!I514+สกลนคร!I514+สุรินทร์!I514+หนองคาย!I514+หนองบัวลำภู!I514+อำนาจเจริญ!I514+อุดรธานี!I514+อุบลราชธานี!I514</f>
        <v>0</v>
      </c>
      <c r="J514" s="192">
        <f ca="1">กาฬสินธุ์!J514+ขอนแก่น!J514+ชัยภูมิ!J514+นครพนม!J514+นครราชสีมา!J514+บึงกาฬ!J514+บุรีรัมย์!J514+มหาสารคาม!J514+มุกดาหาร!J514+ยโสธร!J514+ร้อยเอ็ด!J514+เลย!J514+ศรีสะเกษ!J514+สกลนคร!J514+สุรินทร์!J514+หนองคาย!J514+หนองบัวลำภู!J514+อำนาจเจริญ!J514+อุดรธานี!J514+อุบลราชธานี!J514</f>
        <v>0</v>
      </c>
      <c r="K514" s="168">
        <f t="shared" ca="1" si="86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กาฬสินธุ์!I515+ขอนแก่น!I515+ชัยภูมิ!I515+นครพนม!I515+นครราชสีมา!I515+บึงกาฬ!I515+บุรีรัมย์!I515+มหาสารคาม!I515+มุกดาหาร!I515+ยโสธร!I515+ร้อยเอ็ด!I515+เลย!I515+ศรีสะเกษ!I515+สกลนคร!I515+สุรินทร์!I515+หนองคาย!I515+หนองบัวลำภู!I515+อำนาจเจริญ!I515+อุดรธานี!I515+อุบลราชธานี!I515</f>
        <v>0</v>
      </c>
      <c r="J515" s="192">
        <f ca="1">กาฬสินธุ์!J515+ขอนแก่น!J515+ชัยภูมิ!J515+นครพนม!J515+นครราชสีมา!J515+บึงกาฬ!J515+บุรีรัมย์!J515+มหาสารคาม!J515+มุกดาหาร!J515+ยโสธร!J515+ร้อยเอ็ด!J515+เลย!J515+ศรีสะเกษ!J515+สกลนคร!J515+สุรินทร์!J515+หนองคาย!J515+หนองบัวลำภู!J515+อำนาจเจริญ!J515+อุดรธานี!J515+อุบลราชธานี!J515</f>
        <v>0</v>
      </c>
      <c r="K515" s="168">
        <f t="shared" ca="1" si="86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กาฬสินธุ์!I516+ขอนแก่น!I516+ชัยภูมิ!I516+นครพนม!I516+นครราชสีมา!I516+บึงกาฬ!I516+บุรีรัมย์!I516+มหาสารคาม!I516+มุกดาหาร!I516+ยโสธร!I516+ร้อยเอ็ด!I516+เลย!I516+ศรีสะเกษ!I516+สกลนคร!I516+สุรินทร์!I516+หนองคาย!I516+หนองบัวลำภู!I516+อำนาจเจริญ!I516+อุดรธานี!I516+อุบลราชธานี!I516</f>
        <v>0</v>
      </c>
      <c r="J516" s="264">
        <f ca="1">กาฬสินธุ์!J516+ขอนแก่น!J516+ชัยภูมิ!J516+นครพนม!J516+นครราชสีมา!J516+บึงกาฬ!J516+บุรีรัมย์!J516+มหาสารคาม!J516+มุกดาหาร!J516+ยโสธร!J516+ร้อยเอ็ด!J516+เลย!J516+ศรีสะเกษ!J516+สกลนคร!J516+สุรินทร์!J516+หนองคาย!J516+หนองบัวลำภู!J516+อำนาจเจริญ!J516+อุดรธานี!J516+อุบลราชธานี!J516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กาฬสินธุ์!I517+ขอนแก่น!I517+ชัยภูมิ!I517+นครพนม!I517+นครราชสีมา!I517+บึงกาฬ!I517+บุรีรัมย์!I517+มหาสารคาม!I517+มุกดาหาร!I517+ยโสธร!I517+ร้อยเอ็ด!I517+เลย!I517+ศรีสะเกษ!I517+สกลนคร!I517+สุรินทร์!I517+หนองคาย!I517+หนองบัวลำภู!I517+อำนาจเจริญ!I517+อุดรธานี!I517+อุบลราชธานี!I517</f>
        <v>0</v>
      </c>
      <c r="J517" s="277">
        <f ca="1">กาฬสินธุ์!J517+ขอนแก่น!J517+ชัยภูมิ!J517+นครพนม!J517+นครราชสีมา!J517+บึงกาฬ!J517+บุรีรัมย์!J517+มหาสารคาม!J517+มุกดาหาร!J517+ยโสธร!J517+ร้อยเอ็ด!J517+เลย!J517+ศรีสะเกษ!J517+สกลนคร!J517+สุรินทร์!J517+หนองคาย!J517+หนองบัวลำภู!J517+อำนาจเจริญ!J517+อุดรธานี!J517+อุบลราชธานี!J517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กาฬสินธุ์!I518+ขอนแก่น!I518+ชัยภูมิ!I518+นครพนม!I518+นครราชสีมา!I518+บึงกาฬ!I518+บุรีรัมย์!I518+มหาสารคาม!I518+มุกดาหาร!I518+ยโสธร!I518+ร้อยเอ็ด!I518+เลย!I518+ศรีสะเกษ!I518+สกลนคร!I518+สุรินทร์!I518+หนองคาย!I518+หนองบัวลำภู!I518+อำนาจเจริญ!I518+อุดรธานี!I518+อุบลราชธานี!I518</f>
        <v>0</v>
      </c>
      <c r="J518" s="277">
        <f ca="1">กาฬสินธุ์!J518+ขอนแก่น!J518+ชัยภูมิ!J518+นครพนม!J518+นครราชสีมา!J518+บึงกาฬ!J518+บุรีรัมย์!J518+มหาสารคาม!J518+มุกดาหาร!J518+ยโสธร!J518+ร้อยเอ็ด!J518+เลย!J518+ศรีสะเกษ!J518+สกลนคร!J518+สุรินทร์!J518+หนองคาย!J518+หนองบัวลำภู!J518+อำนาจเจริญ!J518+อุดรธานี!J518+อุบลราชธานี!J518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กาฬสินธุ์!I519+ขอนแก่น!I519+ชัยภูมิ!I519+นครพนม!I519+นครราชสีมา!I519+บึงกาฬ!I519+บุรีรัมย์!I519+มหาสารคาม!I519+มุกดาหาร!I519+ยโสธร!I519+ร้อยเอ็ด!I519+เลย!I519+ศรีสะเกษ!I519+สกลนคร!I519+สุรินทร์!I519+หนองคาย!I519+หนองบัวลำภู!I519+อำนาจเจริญ!I519+อุดรธานี!I519+อุบลราชธานี!I519</f>
        <v>0</v>
      </c>
      <c r="J519" s="191">
        <f ca="1">กาฬสินธุ์!J519+ขอนแก่น!J519+ชัยภูมิ!J519+นครพนม!J519+นครราชสีมา!J519+บึงกาฬ!J519+บุรีรัมย์!J519+มหาสารคาม!J519+มุกดาหาร!J519+ยโสธร!J519+ร้อยเอ็ด!J519+เลย!J519+ศรีสะเกษ!J519+สกลนคร!J519+สุรินทร์!J519+หนองคาย!J519+หนองบัวลำภู!J519+อำนาจเจริญ!J519+อุดรธานี!J519+อุบลราชธานี!J519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กาฬสินธุ์!I520+ขอนแก่น!I520+ชัยภูมิ!I520+นครพนม!I520+นครราชสีมา!I520+บึงกาฬ!I520+บุรีรัมย์!I520+มหาสารคาม!I520+มุกดาหาร!I520+ยโสธร!I520+ร้อยเอ็ด!I520+เลย!I520+ศรีสะเกษ!I520+สกลนคร!I520+สุรินทร์!I520+หนองคาย!I520+หนองบัวลำภู!I520+อำนาจเจริญ!I520+อุดรธานี!I520+อุบลราชธานี!I520</f>
        <v>0</v>
      </c>
      <c r="J520" s="191">
        <f ca="1">กาฬสินธุ์!J520+ขอนแก่น!J520+ชัยภูมิ!J520+นครพนม!J520+นครราชสีมา!J520+บึงกาฬ!J520+บุรีรัมย์!J520+มหาสารคาม!J520+มุกดาหาร!J520+ยโสธร!J520+ร้อยเอ็ด!J520+เลย!J520+ศรีสะเกษ!J520+สกลนคร!J520+สุรินทร์!J520+หนองคาย!J520+หนองบัวลำภู!J520+อำนาจเจริญ!J520+อุดรธานี!J520+อุบลราชธานี!J520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กาฬสินธุ์!I521+ขอนแก่น!I521+ชัยภูมิ!I521+นครพนม!I521+นครราชสีมา!I521+บึงกาฬ!I521+บุรีรัมย์!I521+มหาสารคาม!I521+มุกดาหาร!I521+ยโสธร!I521+ร้อยเอ็ด!I521+เลย!I521+ศรีสะเกษ!I521+สกลนคร!I521+สุรินทร์!I521+หนองคาย!I521+หนองบัวลำภู!I521+อำนาจเจริญ!I521+อุดรธานี!I521+อุบลราชธานี!I521</f>
        <v>0</v>
      </c>
      <c r="J521" s="191">
        <f ca="1">กาฬสินธุ์!J521+ขอนแก่น!J521+ชัยภูมิ!J521+นครพนม!J521+นครราชสีมา!J521+บึงกาฬ!J521+บุรีรัมย์!J521+มหาสารคาม!J521+มุกดาหาร!J521+ยโสธร!J521+ร้อยเอ็ด!J521+เลย!J521+ศรีสะเกษ!J521+สกลนคร!J521+สุรินทร์!J521+หนองคาย!J521+หนองบัวลำภู!J521+อำนาจเจริญ!J521+อุดรธานี!J521+อุบลราชธานี!J521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กาฬสินธุ์!I522+ขอนแก่น!I522+ชัยภูมิ!I522+นครพนม!I522+นครราชสีมา!I522+บึงกาฬ!I522+บุรีรัมย์!I522+มหาสารคาม!I522+มุกดาหาร!I522+ยโสธร!I522+ร้อยเอ็ด!I522+เลย!I522+ศรีสะเกษ!I522+สกลนคร!I522+สุรินทร์!I522+หนองคาย!I522+หนองบัวลำภู!I522+อำนาจเจริญ!I522+อุดรธานี!I522+อุบลราชธานี!I522</f>
        <v>0</v>
      </c>
      <c r="J522" s="191">
        <f ca="1">กาฬสินธุ์!J522+ขอนแก่น!J522+ชัยภูมิ!J522+นครพนม!J522+นครราชสีมา!J522+บึงกาฬ!J522+บุรีรัมย์!J522+มหาสารคาม!J522+มุกดาหาร!J522+ยโสธร!J522+ร้อยเอ็ด!J522+เลย!J522+ศรีสะเกษ!J522+สกลนคร!J522+สุรินทร์!J522+หนองคาย!J522+หนองบัวลำภู!J522+อำนาจเจริญ!J522+อุดรธานี!J522+อุบลราชธานี!J522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กาฬสินธุ์!I523+ขอนแก่น!I523+ชัยภูมิ!I523+นครพนม!I523+นครราชสีมา!I523+บึงกาฬ!I523+บุรีรัมย์!I523+มหาสารคาม!I523+มุกดาหาร!I523+ยโสธร!I523+ร้อยเอ็ด!I523+เลย!I523+ศรีสะเกษ!I523+สกลนคร!I523+สุรินทร์!I523+หนองคาย!I523+หนองบัวลำภู!I523+อำนาจเจริญ!I523+อุดรธานี!I523+อุบลราชธานี!I523</f>
        <v>0</v>
      </c>
      <c r="J523" s="191">
        <f ca="1">กาฬสินธุ์!J523+ขอนแก่น!J523+ชัยภูมิ!J523+นครพนม!J523+นครราชสีมา!J523+บึงกาฬ!J523+บุรีรัมย์!J523+มหาสารคาม!J523+มุกดาหาร!J523+ยโสธร!J523+ร้อยเอ็ด!J523+เลย!J523+ศรีสะเกษ!J523+สกลนคร!J523+สุรินทร์!J523+หนองคาย!J523+หนองบัวลำภู!J523+อำนาจเจริญ!J523+อุดรธานี!J523+อุบลราชธานี!J523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กาฬสินธุ์!I524+ขอนแก่น!I524+ชัยภูมิ!I524+นครพนม!I524+นครราชสีมา!I524+บึงกาฬ!I524+บุรีรัมย์!I524+มหาสารคาม!I524+มุกดาหาร!I524+ยโสธร!I524+ร้อยเอ็ด!I524+เลย!I524+ศรีสะเกษ!I524+สกลนคร!I524+สุรินทร์!I524+หนองคาย!I524+หนองบัวลำภู!I524+อำนาจเจริญ!I524+อุดรธานี!I524+อุบลราชธานี!I524</f>
        <v>0</v>
      </c>
      <c r="J524" s="191">
        <f ca="1">กาฬสินธุ์!J524+ขอนแก่น!J524+ชัยภูมิ!J524+นครพนม!J524+นครราชสีมา!J524+บึงกาฬ!J524+บุรีรัมย์!J524+มหาสารคาม!J524+มุกดาหาร!J524+ยโสธร!J524+ร้อยเอ็ด!J524+เลย!J524+ศรีสะเกษ!J524+สกลนคร!J524+สุรินทร์!J524+หนองคาย!J524+หนองบัวลำภู!J524+อำนาจเจริญ!J524+อุดรธานี!J524+อุบลราชธานี!J524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กาฬสินธุ์!I525+ขอนแก่น!I525+ชัยภูมิ!I525+นครพนม!I525+นครราชสีมา!I525+บึงกาฬ!I525+บุรีรัมย์!I525+มหาสารคาม!I525+มุกดาหาร!I525+ยโสธร!I525+ร้อยเอ็ด!I525+เลย!I525+ศรีสะเกษ!I525+สกลนคร!I525+สุรินทร์!I525+หนองคาย!I525+หนองบัวลำภู!I525+อำนาจเจริญ!I525+อุดรธานี!I525+อุบลราชธานี!I525</f>
        <v>0</v>
      </c>
      <c r="J525" s="277">
        <f ca="1">กาฬสินธุ์!J525+ขอนแก่น!J525+ชัยภูมิ!J525+นครพนม!J525+นครราชสีมา!J525+บึงกาฬ!J525+บุรีรัมย์!J525+มหาสารคาม!J525+มุกดาหาร!J525+ยโสธร!J525+ร้อยเอ็ด!J525+เลย!J525+ศรีสะเกษ!J525+สกลนคร!J525+สุรินทร์!J525+หนองคาย!J525+หนองบัวลำภู!J525+อำนาจเจริญ!J525+อุดรธานี!J525+อุบลราชธานี!J525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กาฬสินธุ์!I526+ขอนแก่น!I526+ชัยภูมิ!I526+นครพนม!I526+นครราชสีมา!I526+บึงกาฬ!I526+บุรีรัมย์!I526+มหาสารคาม!I526+มุกดาหาร!I526+ยโสธร!I526+ร้อยเอ็ด!I526+เลย!I526+ศรีสะเกษ!I526+สกลนคร!I526+สุรินทร์!I526+หนองคาย!I526+หนองบัวลำภู!I526+อำนาจเจริญ!I526+อุดรธานี!I526+อุบลราชธานี!I526</f>
        <v>0</v>
      </c>
      <c r="J526" s="277">
        <f ca="1">กาฬสินธุ์!J526+ขอนแก่น!J526+ชัยภูมิ!J526+นครพนม!J526+นครราชสีมา!J526+บึงกาฬ!J526+บุรีรัมย์!J526+มหาสารคาม!J526+มุกดาหาร!J526+ยโสธร!J526+ร้อยเอ็ด!J526+เลย!J526+ศรีสะเกษ!J526+สกลนคร!J526+สุรินทร์!J526+หนองคาย!J526+หนองบัวลำภู!J526+อำนาจเจริญ!J526+อุดรธานี!J526+อุบลราชธานี!J526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กาฬสินธุ์!I527+ขอนแก่น!I527+ชัยภูมิ!I527+นครพนม!I527+นครราชสีมา!I527+บึงกาฬ!I527+บุรีรัมย์!I527+มหาสารคาม!I527+มุกดาหาร!I527+ยโสธร!I527+ร้อยเอ็ด!I527+เลย!I527+ศรีสะเกษ!I527+สกลนคร!I527+สุรินทร์!I527+หนองคาย!I527+หนองบัวลำภู!I527+อำนาจเจริญ!I527+อุดรธานี!I527+อุบลราชธานี!I527</f>
        <v>0</v>
      </c>
      <c r="J527" s="192">
        <f ca="1">กาฬสินธุ์!J527+ขอนแก่น!J527+ชัยภูมิ!J527+นครพนม!J527+นครราชสีมา!J527+บึงกาฬ!J527+บุรีรัมย์!J527+มหาสารคาม!J527+มุกดาหาร!J527+ยโสธร!J527+ร้อยเอ็ด!J527+เลย!J527+ศรีสะเกษ!J527+สกลนคร!J527+สุรินทร์!J527+หนองคาย!J527+หนองบัวลำภู!J527+อำนาจเจริญ!J527+อุดรธานี!J527+อุบลราชธานี!J527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กาฬสินธุ์!I528+ขอนแก่น!I528+ชัยภูมิ!I528+นครพนม!I528+นครราชสีมา!I528+บึงกาฬ!I528+บุรีรัมย์!I528+มหาสารคาม!I528+มุกดาหาร!I528+ยโสธร!I528+ร้อยเอ็ด!I528+เลย!I528+ศรีสะเกษ!I528+สกลนคร!I528+สุรินทร์!I528+หนองคาย!I528+หนองบัวลำภู!I528+อำนาจเจริญ!I528+อุดรธานี!I528+อุบลราชธานี!I528</f>
        <v>0</v>
      </c>
      <c r="J528" s="192">
        <f ca="1">กาฬสินธุ์!J528+ขอนแก่น!J528+ชัยภูมิ!J528+นครพนม!J528+นครราชสีมา!J528+บึงกาฬ!J528+บุรีรัมย์!J528+มหาสารคาม!J528+มุกดาหาร!J528+ยโสธร!J528+ร้อยเอ็ด!J528+เลย!J528+ศรีสะเกษ!J528+สกลนคร!J528+สุรินทร์!J528+หนองคาย!J528+หนองบัวลำภู!J528+อำนาจเจริญ!J528+อุดรธานี!J528+อุบลราชธานี!J528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กาฬสินธุ์!I529+ขอนแก่น!I529+ชัยภูมิ!I529+นครพนม!I529+นครราชสีมา!I529+บึงกาฬ!I529+บุรีรัมย์!I529+มหาสารคาม!I529+มุกดาหาร!I529+ยโสธร!I529+ร้อยเอ็ด!I529+เลย!I529+ศรีสะเกษ!I529+สกลนคร!I529+สุรินทร์!I529+หนองคาย!I529+หนองบัวลำภู!I529+อำนาจเจริญ!I529+อุดรธานี!I529+อุบลราชธานี!I529</f>
        <v>0</v>
      </c>
      <c r="J529" s="192">
        <f ca="1">กาฬสินธุ์!J529+ขอนแก่น!J529+ชัยภูมิ!J529+นครพนม!J529+นครราชสีมา!J529+บึงกาฬ!J529+บุรีรัมย์!J529+มหาสารคาม!J529+มุกดาหาร!J529+ยโสธร!J529+ร้อยเอ็ด!J529+เลย!J529+ศรีสะเกษ!J529+สกลนคร!J529+สุรินทร์!J529+หนองคาย!J529+หนองบัวลำภู!J529+อำนาจเจริญ!J529+อุดรธานี!J529+อุบลราชธานี!J529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กาฬสินธุ์!I530+ขอนแก่น!I530+ชัยภูมิ!I530+นครพนม!I530+นครราชสีมา!I530+บึงกาฬ!I530+บุรีรัมย์!I530+มหาสารคาม!I530+มุกดาหาร!I530+ยโสธร!I530+ร้อยเอ็ด!I530+เลย!I530+ศรีสะเกษ!I530+สกลนคร!I530+สุรินทร์!I530+หนองคาย!I530+หนองบัวลำภู!I530+อำนาจเจริญ!I530+อุดรธานี!I530+อุบลราชธานี!I530</f>
        <v>0</v>
      </c>
      <c r="J530" s="192">
        <f ca="1">กาฬสินธุ์!J530+ขอนแก่น!J530+ชัยภูมิ!J530+นครพนม!J530+นครราชสีมา!J530+บึงกาฬ!J530+บุรีรัมย์!J530+มหาสารคาม!J530+มุกดาหาร!J530+ยโสธร!J530+ร้อยเอ็ด!J530+เลย!J530+ศรีสะเกษ!J530+สกลนคร!J530+สุรินทร์!J530+หนองคาย!J530+หนองบัวลำภู!J530+อำนาจเจริญ!J530+อุดรธานี!J530+อุบลราชธานี!J530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กาฬสินธุ์!I531+ขอนแก่น!I531+ชัยภูมิ!I531+นครพนม!I531+นครราชสีมา!I531+บึงกาฬ!I531+บุรีรัมย์!I531+มหาสารคาม!I531+มุกดาหาร!I531+ยโสธร!I531+ร้อยเอ็ด!I531+เลย!I531+ศรีสะเกษ!I531+สกลนคร!I531+สุรินทร์!I531+หนองคาย!I531+หนองบัวลำภู!I531+อำนาจเจริญ!I531+อุดรธานี!I531+อุบลราชธานี!I531</f>
        <v>0</v>
      </c>
      <c r="J531" s="192">
        <f ca="1">กาฬสินธุ์!J531+ขอนแก่น!J531+ชัยภูมิ!J531+นครพนม!J531+นครราชสีมา!J531+บึงกาฬ!J531+บุรีรัมย์!J531+มหาสารคาม!J531+มุกดาหาร!J531+ยโสธร!J531+ร้อยเอ็ด!J531+เลย!J531+ศรีสะเกษ!J531+สกลนคร!J531+สุรินทร์!J531+หนองคาย!J531+หนองบัวลำภู!J531+อำนาจเจริญ!J531+อุดรธานี!J531+อุบลราชธานี!J531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กาฬสินธุ์!I532+ขอนแก่น!I532+ชัยภูมิ!I532+นครพนม!I532+นครราชสีมา!I532+บึงกาฬ!I532+บุรีรัมย์!I532+มหาสารคาม!I532+มุกดาหาร!I532+ยโสธร!I532+ร้อยเอ็ด!I532+เลย!I532+ศรีสะเกษ!I532+สกลนคร!I532+สุรินทร์!I532+หนองคาย!I532+หนองบัวลำภู!I532+อำนาจเจริญ!I532+อุดรธานี!I532+อุบลราชธานี!I532</f>
        <v>0</v>
      </c>
      <c r="J532" s="445">
        <f ca="1">กาฬสินธุ์!J532+ขอนแก่น!J532+ชัยภูมิ!J532+นครพนม!J532+นครราชสีมา!J532+บึงกาฬ!J532+บุรีรัมย์!J532+มหาสารคาม!J532+มุกดาหาร!J532+ยโสธร!J532+ร้อยเอ็ด!J532+เลย!J532+ศรีสะเกษ!J532+สกลนคร!J532+สุรินทร์!J532+หนองคาย!J532+หนองบัวลำภู!J532+อำนาจเจริญ!J532+อุดรธานี!J532+อุบลราชธานี!J532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กาฬสินธุ์!I533+ขอนแก่น!I533+ชัยภูมิ!I533+นครพนม!I533+นครราชสีมา!I533+บึงกาฬ!I533+บุรีรัมย์!I533+มหาสารคาม!I533+มุกดาหาร!I533+ยโสธร!I533+ร้อยเอ็ด!I533+เลย!I533+ศรีสะเกษ!I533+สกลนคร!I533+สุรินทร์!I533+หนองคาย!I533+หนองบัวลำภู!I533+อำนาจเจริญ!I533+อุดรธานี!I533+อุบลราชธานี!I533</f>
        <v>462</v>
      </c>
      <c r="J533" s="393">
        <f ca="1">กาฬสินธุ์!J533+ขอนแก่น!J533+ชัยภูมิ!J533+นครพนม!J533+นครราชสีมา!J533+บึงกาฬ!J533+บุรีรัมย์!J533+มหาสารคาม!J533+มุกดาหาร!J533+ยโสธร!J533+ร้อยเอ็ด!J533+เลย!J533+ศรีสะเกษ!J533+สกลนคร!J533+สุรินทร์!J533+หนองคาย!J533+หนองบัวลำภู!J533+อำนาจเจริญ!J533+อุดรธานี!J533+อุบลราชธานี!J533</f>
        <v>372</v>
      </c>
      <c r="K533" s="394">
        <f ca="1">IF(I533&gt;0,J533*100/I533,0)</f>
        <v>80.519480519480524</v>
      </c>
      <c r="L533" s="395">
        <f ca="1">กาฬสินธุ์!L533+ขอนแก่น!L533+ชัยภูมิ!L533+นครพนม!L533+นครราชสีมา!L533+บึงกาฬ!L533+บุรีรัมย์!L533+มหาสารคาม!L533+มุกดาหาร!L533+ยโสธร!L533+ร้อยเอ็ด!L533+เลย!L533+ศรีสะเกษ!L533+สกลนคร!L533+สุรินทร์!L533+หนองคาย!L533+หนองบัวลำภู!L533+อำนาจเจริญ!L533+อุดรธานี!L533+อุบลราชธานี!L533</f>
        <v>705510</v>
      </c>
      <c r="M533" s="395"/>
      <c r="N533" s="395">
        <f ca="1">กาฬสินธุ์!N533+ขอนแก่น!N533+ชัยภูมิ!N533+นครพนม!N533+นครราชสีมา!N533+บึงกาฬ!N533+บุรีรัมย์!N533+มหาสารคาม!N533+มุกดาหาร!N533+ยโสธร!N533+ร้อยเอ็ด!N533+เลย!N533+ศรีสะเกษ!N533+สกลนคร!N533+สุรินทร์!N533+หนองคาย!N533+หนองบัวลำภู!N533+อำนาจเจริญ!N533+อุดรธานี!N533+อุบลราชธานี!N533</f>
        <v>390175.2</v>
      </c>
      <c r="O533" s="395">
        <f t="shared" ref="O533:O537" ca="1" si="87">+IF(L533&gt;0,N533*100/L533,0)</f>
        <v>55.303992856231659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กาฬสินธุ์!L534+ขอนแก่น!L534+ชัยภูมิ!L534+นครพนม!L534+นครราชสีมา!L534+บึงกาฬ!L534+บุรีรัมย์!L534+มหาสารคาม!L534+มุกดาหาร!L534+ยโสธร!L534+ร้อยเอ็ด!L534+เลย!L534+ศรีสะเกษ!L534+สกลนคร!L534+สุรินทร์!L534+หนองคาย!L534+หนองบัวลำภู!L534+อำนาจเจริญ!L534+อุดรธานี!L534+อุบลราชธานี!L534</f>
        <v>0</v>
      </c>
      <c r="M534" s="169"/>
      <c r="N534" s="171">
        <f ca="1">กาฬสินธุ์!N534+ขอนแก่น!N534+ชัยภูมิ!N534+นครพนม!N534+นครราชสีมา!N534+บึงกาฬ!N534+บุรีรัมย์!N534+มหาสารคาม!N534+มุกดาหาร!N534+ยโสธร!N534+ร้อยเอ็ด!N534+เลย!N534+ศรีสะเกษ!N534+สกลนคร!N534+สุรินทร์!N534+หนองคาย!N534+หนองบัวลำภู!N534+อำนาจเจริญ!N534+อุดรธานี!N534+อุบลราชธานี!N534</f>
        <v>0</v>
      </c>
      <c r="O534" s="171">
        <f t="shared" ca="1" si="87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กาฬสินธุ์!L535+ขอนแก่น!L535+ชัยภูมิ!L535+นครพนม!L535+นครราชสีมา!L535+บึงกาฬ!L535+บุรีรัมย์!L535+มหาสารคาม!L535+มุกดาหาร!L535+ยโสธร!L535+ร้อยเอ็ด!L535+เลย!L535+ศรีสะเกษ!L535+สกลนคร!L535+สุรินทร์!L535+หนองคาย!L535+หนองบัวลำภู!L535+อำนาจเจริญ!L535+อุดรธานี!L535+อุบลราชธานี!L535</f>
        <v>705510</v>
      </c>
      <c r="M535" s="169"/>
      <c r="N535" s="171">
        <f ca="1">กาฬสินธุ์!N535+ขอนแก่น!N535+ชัยภูมิ!N535+นครพนม!N535+นครราชสีมา!N535+บึงกาฬ!N535+บุรีรัมย์!N535+มหาสารคาม!N535+มุกดาหาร!N535+ยโสธร!N535+ร้อยเอ็ด!N535+เลย!N535+ศรีสะเกษ!N535+สกลนคร!N535+สุรินทร์!N535+หนองคาย!N535+หนองบัวลำภู!N535+อำนาจเจริญ!N535+อุดรธานี!N535+อุบลราชธานี!N535</f>
        <v>390175.2</v>
      </c>
      <c r="O535" s="171">
        <f t="shared" ca="1" si="87"/>
        <v>55.303992856231659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กาฬสินธุ์!L536+ขอนแก่น!L536+ชัยภูมิ!L536+นครพนม!L536+นครราชสีมา!L536+บึงกาฬ!L536+บุรีรัมย์!L536+มหาสารคาม!L536+มุกดาหาร!L536+ยโสธร!L536+ร้อยเอ็ด!L536+เลย!L536+ศรีสะเกษ!L536+สกลนคร!L536+สุรินทร์!L536+หนองคาย!L536+หนองบัวลำภู!L536+อำนาจเจริญ!L536+อุดรธานี!L536+อุบลราชธานี!L536</f>
        <v>0</v>
      </c>
      <c r="M536" s="171"/>
      <c r="N536" s="171">
        <f ca="1">กาฬสินธุ์!N536+ขอนแก่น!N536+ชัยภูมิ!N536+นครพนม!N536+นครราชสีมา!N536+บึงกาฬ!N536+บุรีรัมย์!N536+มหาสารคาม!N536+มุกดาหาร!N536+ยโสธร!N536+ร้อยเอ็ด!N536+เลย!N536+ศรีสะเกษ!N536+สกลนคร!N536+สุรินทร์!N536+หนองคาย!N536+หนองบัวลำภู!N536+อำนาจเจริญ!N536+อุดรธานี!N536+อุบลราชธานี!N536</f>
        <v>0</v>
      </c>
      <c r="O536" s="171">
        <f t="shared" ca="1" si="87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กาฬสินธุ์!L537+ขอนแก่น!L537+ชัยภูมิ!L537+นครพนม!L537+นครราชสีมา!L537+บึงกาฬ!L537+บุรีรัมย์!L537+มหาสารคาม!L537+มุกดาหาร!L537+ยโสธร!L537+ร้อยเอ็ด!L537+เลย!L537+ศรีสะเกษ!L537+สกลนคร!L537+สุรินทร์!L537+หนองคาย!L537+หนองบัวลำภู!L537+อำนาจเจริญ!L537+อุดรธานี!L537+อุบลราชธานี!L537</f>
        <v>705510</v>
      </c>
      <c r="M537" s="171"/>
      <c r="N537" s="171">
        <f ca="1">กาฬสินธุ์!N537+ขอนแก่น!N537+ชัยภูมิ!N537+นครพนม!N537+นครราชสีมา!N537+บึงกาฬ!N537+บุรีรัมย์!N537+มหาสารคาม!N537+มุกดาหาร!N537+ยโสธร!N537+ร้อยเอ็ด!N537+เลย!N537+ศรีสะเกษ!N537+สกลนคร!N537+สุรินทร์!N537+หนองคาย!N537+หนองบัวลำภู!N537+อำนาจเจริญ!N537+อุดรธานี!N537+อุบลราชธานี!N537</f>
        <v>390175.2</v>
      </c>
      <c r="O537" s="171">
        <f t="shared" ca="1" si="87"/>
        <v>55.303992856231659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กาฬสินธุ์!N538+ขอนแก่น!N538+ชัยภูมิ!N538+นครพนม!N538+นครราชสีมา!N538+บึงกาฬ!N538+บุรีรัมย์!N538+มหาสารคาม!N538+มุกดาหาร!N538+ยโสธร!N538+ร้อยเอ็ด!N538+เลย!N538+ศรีสะเกษ!N538+สกลนคร!N538+สุรินทร์!N538+หนองคาย!N538+หนองบัวลำภู!N538+อำนาจเจริญ!N538+อุดรธานี!N538+อุบลราชธานี!N538</f>
        <v>232377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กาฬสินธุ์!N539+ขอนแก่น!N539+ชัยภูมิ!N539+นครพนม!N539+นครราชสีมา!N539+บึงกาฬ!N539+บุรีรัมย์!N539+มหาสารคาม!N539+มุกดาหาร!N539+ยโสธร!N539+ร้อยเอ็ด!N539+เลย!N539+ศรีสะเกษ!N539+สกลนคร!N539+สุรินทร์!N539+หนองคาย!N539+หนองบัวลำภู!N539+อำนาจเจริญ!N539+อุดรธานี!N539+อุบลราชธานี!N539</f>
        <v>12412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กาฬสินธุ์!N540+ขอนแก่น!N540+ชัยภูมิ!N540+นครพนม!N540+นครราชสีมา!N540+บึงกาฬ!N540+บุรีรัมย์!N540+มหาสารคาม!N540+มุกดาหาร!N540+ยโสธร!N540+ร้อยเอ็ด!N540+เลย!N540+ศรีสะเกษ!N540+สกลนคร!N540+สุรินทร์!N540+หนองคาย!N540+หนองบัวลำภู!N540+อำนาจเจริญ!N540+อุดรธานี!N540+อุบลราชธานี!N540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กาฬสินธุ์!N541+ขอนแก่น!N541+ชัยภูมิ!N541+นครพนม!N541+นครราชสีมา!N541+บึงกาฬ!N541+บุรีรัมย์!N541+มหาสารคาม!N541+มุกดาหาร!N541+ยโสธร!N541+ร้อยเอ็ด!N541+เลย!N541+ศรีสะเกษ!N541+สกลนคร!N541+สุรินทร์!N541+หนองคาย!N541+หนองบัวลำภู!N541+อำนาจเจริญ!N541+อุดรธานี!N541+อุบลราชธานี!N541</f>
        <v>145386.20000000001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กาฬสินธุ์!J543+ขอนแก่น!J543+ชัยภูมิ!J543+นครพนม!J543+นครราชสีมา!J543+บึงกาฬ!J543+บุรีรัมย์!J543+มหาสารคาม!J543+มุกดาหาร!J543+ยโสธร!J543+ร้อยเอ็ด!J543+เลย!J543+ศรีสะเกษ!J543+สกลนคร!J543+สุรินทร์!J543+หนองคาย!J543+หนองบัวลำภู!J543+อำนาจเจริญ!J543+อุดรธานี!J543+อุบลราชธานี!J543</f>
        <v>1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กาฬสินธุ์!J544+ขอนแก่น!J544+ชัยภูมิ!J544+นครพนม!J544+นครราชสีมา!J544+บึงกาฬ!J544+บุรีรัมย์!J544+มหาสารคาม!J544+มุกดาหาร!J544+ยโสธร!J544+ร้อยเอ็ด!J544+เลย!J544+ศรีสะเกษ!J544+สกลนคร!J544+สุรินทร์!J544+หนองคาย!J544+หนองบัวลำภู!J544+อำนาจเจริญ!J544+อุดรธานี!J544+อุบลราชธานี!J544</f>
        <v>16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กาฬสินธุ์!J545+ขอนแก่น!J545+ชัยภูมิ!J545+นครพนม!J545+นครราชสีมา!J545+บึงกาฬ!J545+บุรีรัมย์!J545+มหาสารคาม!J545+มุกดาหาร!J545+ยโสธร!J545+ร้อยเอ็ด!J545+เลย!J545+ศรีสะเกษ!J545+สกลนคร!J545+สุรินทร์!J545+หนองคาย!J545+หนองบัวลำภู!J545+อำนาจเจริญ!J545+อุดรธานี!J545+อุบลราชธานี!J545</f>
        <v>15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กาฬสินธุ์!J546+ขอนแก่น!J546+ชัยภูมิ!J546+นครพนม!J546+นครราชสีมา!J546+บึงกาฬ!J546+บุรีรัมย์!J546+มหาสารคาม!J546+มุกดาหาร!J546+ยโสธร!J546+ร้อยเอ็ด!J546+เลย!J546+ศรีสะเกษ!J546+สกลนคร!J546+สุรินทร์!J546+หนองคาย!J546+หนองบัวลำภู!J546+อำนาจเจริญ!J546+อุดรธานี!J546+อุบลราชธานี!J546</f>
        <v>14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กาฬสินธุ์!I547+ขอนแก่น!I547+ชัยภูมิ!I547+นครพนม!I547+นครราชสีมา!I547+บึงกาฬ!I547+บุรีรัมย์!I547+มหาสารคาม!I547+มุกดาหาร!I547+ยโสธร!I547+ร้อยเอ็ด!I547+เลย!I547+ศรีสะเกษ!I547+สกลนคร!I547+สุรินทร์!I547+หนองคาย!I547+หนองบัวลำภู!I547+อำนาจเจริญ!I547+อุดรธานี!I547+อุบลราชธานี!I547</f>
        <v>462</v>
      </c>
      <c r="J547" s="192">
        <f ca="1">กาฬสินธุ์!J547+ขอนแก่น!J547+ชัยภูมิ!J547+นครพนม!J547+นครราชสีมา!J547+บึงกาฬ!J547+บุรีรัมย์!J547+มหาสารคาม!J547+มุกดาหาร!J547+ยโสธร!J547+ร้อยเอ็ด!J547+เลย!J547+ศรีสะเกษ!J547+สกลนคร!J547+สุรินทร์!J547+หนองคาย!J547+หนองบัวลำภู!J547+อำนาจเจริญ!J547+อุดรธานี!J547+อุบลราชธานี!J547</f>
        <v>372</v>
      </c>
      <c r="K547" s="168">
        <f t="shared" ref="K547:K548" ca="1" si="88">IF(I547&gt;0,J547*100/I547,0)</f>
        <v>80.519480519480524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กาฬสินธุ์!J548+ขอนแก่น!J548+ชัยภูมิ!J548+นครพนม!J548+นครราชสีมา!J548+บึงกาฬ!J548+บุรีรัมย์!J548+มหาสารคาม!J548+มุกดาหาร!J548+ยโสธร!J548+ร้อยเอ็ด!J548+เลย!J548+ศรีสะเกษ!J548+สกลนคร!J548+สุรินทร์!J548+หนองคาย!J548+หนองบัวลำภู!J548+อำนาจเจริญ!J548+อุดรธานี!J548+อุบลราชธานี!J548</f>
        <v>0</v>
      </c>
      <c r="K548" s="168">
        <f t="shared" ca="1" si="88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กาฬสินธุ์!J549+ขอนแก่น!J549+ชัยภูมิ!J549+นครพนม!J549+นครราชสีมา!J549+บึงกาฬ!J549+บุรีรัมย์!J549+มหาสารคาม!J549+มุกดาหาร!J549+ยโสธร!J549+ร้อยเอ็ด!J549+เลย!J549+ศรีสะเกษ!J549+สกลนคร!J549+สุรินทร์!J549+หนองคาย!J549+หนองบัวลำภู!J549+อำนาจเจริญ!J549+อุดรธานี!J549+อุบลราชธานี!J549</f>
        <v>2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กาฬสินธุ์!J550+ขอนแก่น!J550+ชัยภูมิ!J550+นครพนม!J550+นครราชสีมา!J550+บึงกาฬ!J550+บุรีรัมย์!J550+มหาสารคาม!J550+มุกดาหาร!J550+ยโสธร!J550+ร้อยเอ็ด!J550+เลย!J550+ศรีสะเกษ!J550+สกลนคร!J550+สุรินทร์!J550+หนองคาย!J550+หนองบัวลำภู!J550+อำนาจเจริญ!J550+อุดรธานี!J550+อุบลราชธานี!J550</f>
        <v>3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กาฬสินธุ์!I551+ขอนแก่น!I551+ชัยภูมิ!I551+นครพนม!I551+นครราชสีมา!I551+บึงกาฬ!I551+บุรีรัมย์!I551+มหาสารคาม!I551+มุกดาหาร!I551+ยโสธร!I551+ร้อยเอ็ด!I551+เลย!I551+ศรีสะเกษ!I551+สกลนคร!I551+สุรินทร์!I551+หนองคาย!I551+หนองบัวลำภู!I551+อำนาจเจริญ!I551+อุดรธานี!I551+อุบลราชธานี!I551</f>
        <v>25000</v>
      </c>
      <c r="J551" s="393">
        <f ca="1">กาฬสินธุ์!J551+ขอนแก่น!J551+ชัยภูมิ!J551+นครพนม!J551+นครราชสีมา!J551+บึงกาฬ!J551+บุรีรัมย์!J551+มหาสารคาม!J551+มุกดาหาร!J551+ยโสธร!J551+ร้อยเอ็ด!J551+เลย!J551+ศรีสะเกษ!J551+สกลนคร!J551+สุรินทร์!J551+หนองคาย!J551+หนองบัวลำภู!J551+อำนาจเจริญ!J551+อุดรธานี!J551+อุบลราชธานี!J551</f>
        <v>1865</v>
      </c>
      <c r="K551" s="394">
        <f ca="1">IF(I551&gt;0,J551*100/I551,0)</f>
        <v>7.46</v>
      </c>
      <c r="L551" s="395">
        <f ca="1">กาฬสินธุ์!L551+ขอนแก่น!L551+ชัยภูมิ!L551+นครพนม!L551+นครราชสีมา!L551+บึงกาฬ!L551+บุรีรัมย์!L551+มหาสารคาม!L551+มุกดาหาร!L551+ยโสธร!L551+ร้อยเอ็ด!L551+เลย!L551+ศรีสะเกษ!L551+สกลนคร!L551+สุรินทร์!L551+หนองคาย!L551+หนองบัวลำภู!L551+อำนาจเจริญ!L551+อุดรธานี!L551+อุบลราชธานี!L551</f>
        <v>1580000</v>
      </c>
      <c r="M551" s="395"/>
      <c r="N551" s="395">
        <f ca="1">กาฬสินธุ์!N551+ขอนแก่น!N551+ชัยภูมิ!N551+นครพนม!N551+นครราชสีมา!N551+บึงกาฬ!N551+บุรีรัมย์!N551+มหาสารคาม!N551+มุกดาหาร!N551+ยโสธร!N551+ร้อยเอ็ด!N551+เลย!N551+ศรีสะเกษ!N551+สกลนคร!N551+สุรินทร์!N551+หนองคาย!N551+หนองบัวลำภู!N551+อำนาจเจริญ!N551+อุดรธานี!N551+อุบลราชธานี!N551</f>
        <v>171206.02000000002</v>
      </c>
      <c r="O551" s="395">
        <f t="shared" ref="O551:O555" ca="1" si="89">+IF(L551&gt;0,N551*100/L551,0)</f>
        <v>10.835824050632912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กาฬสินธุ์!L552+ขอนแก่น!L552+ชัยภูมิ!L552+นครพนม!L552+นครราชสีมา!L552+บึงกาฬ!L552+บุรีรัมย์!L552+มหาสารคาม!L552+มุกดาหาร!L552+ยโสธร!L552+ร้อยเอ็ด!L552+เลย!L552+ศรีสะเกษ!L552+สกลนคร!L552+สุรินทร์!L552+หนองคาย!L552+หนองบัวลำภู!L552+อำนาจเจริญ!L552+อุดรธานี!L552+อุบลราชธานี!L552</f>
        <v>0</v>
      </c>
      <c r="M552" s="169"/>
      <c r="N552" s="171">
        <f ca="1">กาฬสินธุ์!N552+ขอนแก่น!N552+ชัยภูมิ!N552+นครพนม!N552+นครราชสีมา!N552+บึงกาฬ!N552+บุรีรัมย์!N552+มหาสารคาม!N552+มุกดาหาร!N552+ยโสธร!N552+ร้อยเอ็ด!N552+เลย!N552+ศรีสะเกษ!N552+สกลนคร!N552+สุรินทร์!N552+หนองคาย!N552+หนองบัวลำภู!N552+อำนาจเจริญ!N552+อุดรธานี!N552+อุบลราชธานี!N552</f>
        <v>0</v>
      </c>
      <c r="O552" s="171">
        <f t="shared" ca="1" si="89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กาฬสินธุ์!L553+ขอนแก่น!L553+ชัยภูมิ!L553+นครพนม!L553+นครราชสีมา!L553+บึงกาฬ!L553+บุรีรัมย์!L553+มหาสารคาม!L553+มุกดาหาร!L553+ยโสธร!L553+ร้อยเอ็ด!L553+เลย!L553+ศรีสะเกษ!L553+สกลนคร!L553+สุรินทร์!L553+หนองคาย!L553+หนองบัวลำภู!L553+อำนาจเจริญ!L553+อุดรธานี!L553+อุบลราชธานี!L553</f>
        <v>1580000</v>
      </c>
      <c r="M553" s="169"/>
      <c r="N553" s="171">
        <f ca="1">กาฬสินธุ์!N553+ขอนแก่น!N553+ชัยภูมิ!N553+นครพนม!N553+นครราชสีมา!N553+บึงกาฬ!N553+บุรีรัมย์!N553+มหาสารคาม!N553+มุกดาหาร!N553+ยโสธร!N553+ร้อยเอ็ด!N553+เลย!N553+ศรีสะเกษ!N553+สกลนคร!N553+สุรินทร์!N553+หนองคาย!N553+หนองบัวลำภู!N553+อำนาจเจริญ!N553+อุดรธานี!N553+อุบลราชธานี!N553</f>
        <v>171206.02000000002</v>
      </c>
      <c r="O553" s="171">
        <f t="shared" ca="1" si="89"/>
        <v>10.835824050632912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กาฬสินธุ์!L554+ขอนแก่น!L554+ชัยภูมิ!L554+นครพนม!L554+นครราชสีมา!L554+บึงกาฬ!L554+บุรีรัมย์!L554+มหาสารคาม!L554+มุกดาหาร!L554+ยโสธร!L554+ร้อยเอ็ด!L554+เลย!L554+ศรีสะเกษ!L554+สกลนคร!L554+สุรินทร์!L554+หนองคาย!L554+หนองบัวลำภู!L554+อำนาจเจริญ!L554+อุดรธานี!L554+อุบลราชธานี!L554</f>
        <v>0</v>
      </c>
      <c r="M554" s="171"/>
      <c r="N554" s="171">
        <f ca="1">กาฬสินธุ์!N554+ขอนแก่น!N554+ชัยภูมิ!N554+นครพนม!N554+นครราชสีมา!N554+บึงกาฬ!N554+บุรีรัมย์!N554+มหาสารคาม!N554+มุกดาหาร!N554+ยโสธร!N554+ร้อยเอ็ด!N554+เลย!N554+ศรีสะเกษ!N554+สกลนคร!N554+สุรินทร์!N554+หนองคาย!N554+หนองบัวลำภู!N554+อำนาจเจริญ!N554+อุดรธานี!N554+อุบลราชธานี!N554</f>
        <v>0</v>
      </c>
      <c r="O554" s="171">
        <f t="shared" ca="1" si="89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กาฬสินธุ์!L555+ขอนแก่น!L555+ชัยภูมิ!L555+นครพนม!L555+นครราชสีมา!L555+บึงกาฬ!L555+บุรีรัมย์!L555+มหาสารคาม!L555+มุกดาหาร!L555+ยโสธร!L555+ร้อยเอ็ด!L555+เลย!L555+ศรีสะเกษ!L555+สกลนคร!L555+สุรินทร์!L555+หนองคาย!L555+หนองบัวลำภู!L555+อำนาจเจริญ!L555+อุดรธานี!L555+อุบลราชธานี!L555</f>
        <v>1580000</v>
      </c>
      <c r="M555" s="171"/>
      <c r="N555" s="171">
        <f ca="1">กาฬสินธุ์!N555+ขอนแก่น!N555+ชัยภูมิ!N555+นครพนม!N555+นครราชสีมา!N555+บึงกาฬ!N555+บุรีรัมย์!N555+มหาสารคาม!N555+มุกดาหาร!N555+ยโสธร!N555+ร้อยเอ็ด!N555+เลย!N555+ศรีสะเกษ!N555+สกลนคร!N555+สุรินทร์!N555+หนองคาย!N555+หนองบัวลำภู!N555+อำนาจเจริญ!N555+อุดรธานี!N555+อุบลราชธานี!N555</f>
        <v>171206.02000000002</v>
      </c>
      <c r="O555" s="171">
        <f t="shared" ca="1" si="89"/>
        <v>10.835824050632912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กาฬสินธุ์!N556+ขอนแก่น!N556+ชัยภูมิ!N556+นครพนม!N556+นครราชสีมา!N556+บึงกาฬ!N556+บุรีรัมย์!N556+มหาสารคาม!N556+มุกดาหาร!N556+ยโสธร!N556+ร้อยเอ็ด!N556+เลย!N556+ศรีสะเกษ!N556+สกลนคร!N556+สุรินทร์!N556+หนองคาย!N556+หนองบัวลำภู!N556+อำนาจเจริญ!N556+อุดรธานี!N556+อุบลราชธานี!N556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กาฬสินธุ์!N557+ขอนแก่น!N557+ชัยภูมิ!N557+นครพนม!N557+นครราชสีมา!N557+บึงกาฬ!N557+บุรีรัมย์!N557+มหาสารคาม!N557+มุกดาหาร!N557+ยโสธร!N557+ร้อยเอ็ด!N557+เลย!N557+ศรีสะเกษ!N557+สกลนคร!N557+สุรินทร์!N557+หนองคาย!N557+หนองบัวลำภู!N557+อำนาจเจริญ!N557+อุดรธานี!N557+อุบลราชธานี!N557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กาฬสินธุ์!N558+ขอนแก่น!N558+ชัยภูมิ!N558+นครพนม!N558+นครราชสีมา!N558+บึงกาฬ!N558+บุรีรัมย์!N558+มหาสารคาม!N558+มุกดาหาร!N558+ยโสธร!N558+ร้อยเอ็ด!N558+เลย!N558+ศรีสะเกษ!N558+สกลนคร!N558+สุรินทร์!N558+หนองคาย!N558+หนองบัวลำภู!N558+อำนาจเจริญ!N558+อุดรธานี!N558+อุบลราชธานี!N558</f>
        <v>18000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กาฬสินธุ์!N559+ขอนแก่น!N559+ชัยภูมิ!N559+นครพนม!N559+นครราชสีมา!N559+บึงกาฬ!N559+บุรีรัมย์!N559+มหาสารคาม!N559+มุกดาหาร!N559+ยโสธร!N559+ร้อยเอ็ด!N559+เลย!N559+ศรีสะเกษ!N559+สกลนคร!N559+สุรินทร์!N559+หนองคาย!N559+หนองบัวลำภู!N559+อำนาจเจริญ!N559+อุดรธานี!N559+อุบลราชธานี!N559</f>
        <v>153206.02000000002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กาฬสินธุ์!I560+ขอนแก่น!I560+ชัยภูมิ!I560+นครพนม!I560+นครราชสีมา!I560+บึงกาฬ!I560+บุรีรัมย์!I560+มหาสารคาม!I560+มุกดาหาร!I560+ยโสธร!I560+ร้อยเอ็ด!I560+เลย!I560+ศรีสะเกษ!I560+สกลนคร!I560+สุรินทร์!I560+หนองคาย!I560+หนองบัวลำภู!I560+อำนาจเจริญ!I560+อุดรธานี!I560+อุบลราชธานี!I560</f>
        <v>25000</v>
      </c>
      <c r="J560" s="167">
        <f ca="1">กาฬสินธุ์!J560+ขอนแก่น!J560+ชัยภูมิ!J560+นครพนม!J560+นครราชสีมา!J560+บึงกาฬ!J560+บุรีรัมย์!J560+มหาสารคาม!J560+มุกดาหาร!J560+ยโสธร!J560+ร้อยเอ็ด!J560+เลย!J560+ศรีสะเกษ!J560+สกลนคร!J560+สุรินทร์!J560+หนองคาย!J560+หนองบัวลำภู!J560+อำนาจเจริญ!J560+อุดรธานี!J560+อุบลราชธานี!J560</f>
        <v>1865</v>
      </c>
      <c r="K560" s="222">
        <f t="shared" ref="K560:K561" ca="1" si="90">IF(I560&gt;0,J560*100/I560,0)</f>
        <v>7.46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กาฬสินธุ์!I561+ขอนแก่น!I561+ชัยภูมิ!I561+นครพนม!I561+นครราชสีมา!I561+บึงกาฬ!I561+บุรีรัมย์!I561+มหาสารคาม!I561+มุกดาหาร!I561+ยโสธร!I561+ร้อยเอ็ด!I561+เลย!I561+ศรีสะเกษ!I561+สกลนคร!I561+สุรินทร์!I561+หนองคาย!I561+หนองบัวลำภู!I561+อำนาจเจริญ!I561+อุดรธานี!I561+อุบลราชธานี!I561</f>
        <v>0</v>
      </c>
      <c r="J561" s="191">
        <f ca="1">กาฬสินธุ์!J561+ขอนแก่น!J561+ชัยภูมิ!J561+นครพนม!J561+นครราชสีมา!J561+บึงกาฬ!J561+บุรีรัมย์!J561+มหาสารคาม!J561+มุกดาหาร!J561+ยโสธร!J561+ร้อยเอ็ด!J561+เลย!J561+ศรีสะเกษ!J561+สกลนคร!J561+สุรินทร์!J561+หนองคาย!J561+หนองบัวลำภู!J561+อำนาจเจริญ!J561+อุดรธานี!J561+อุบลราชธานี!J561</f>
        <v>80</v>
      </c>
      <c r="K561" s="222">
        <f t="shared" ca="1" si="90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IFERROR(__xludf.DUMMYFUNCTION("IMPORTRANGE(""https://docs.google.com/spreadsheets/d/1SX6NBoVAgQJ6U1MVXOaj8PK2l7WJ3RER9xtqwdhxkhw/edit?usp=sharing"",""กาญจนบุรี!I457"")"),"")</f>
        <v/>
      </c>
      <c r="J562" s="191" t="str">
        <f ca="1">IFERROR(__xludf.DUMMYFUNCTION("IMPORTRANGE(""https://docs.google.com/spreadsheets/d/1SX6NBoVAgQJ6U1MVXOaj8PK2l7WJ3RER9xtqwdhxkhw/edit?usp=sharing"",""กาญจนบุรี!J457"")"),"")</f>
        <v/>
      </c>
      <c r="K562" s="168"/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IFERROR(__xludf.DUMMYFUNCTION("IMPORTRANGE(""https://docs.google.com/spreadsheets/d/1SX6NBoVAgQJ6U1MVXOaj8PK2l7WJ3RER9xtqwdhxkhw/edit?usp=sharing"",""กาญจนบุรี!I458"")"),"")</f>
        <v/>
      </c>
      <c r="J563" s="191" t="str">
        <f ca="1">IFERROR(__xludf.DUMMYFUNCTION("IMPORTRANGE(""https://docs.google.com/spreadsheets/d/1SX6NBoVAgQJ6U1MVXOaj8PK2l7WJ3RER9xtqwdhxkhw/edit?usp=sharing"",""กาญจนบุรี!J458"")"),"")</f>
        <v/>
      </c>
      <c r="K563" s="168"/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กาฬสินธุ์!I564+ขอนแก่น!I564+ชัยภูมิ!I564+นครพนม!I564+นครราชสีมา!I564+บึงกาฬ!I564+บุรีรัมย์!I564+มหาสารคาม!I564+มุกดาหาร!I564+ยโสธร!I564+ร้อยเอ็ด!I564+เลย!I564+ศรีสะเกษ!I564+สกลนคร!I564+สุรินทร์!I564+หนองคาย!I564+หนองบัวลำภู!I564+อำนาจเจริญ!I564+อุดรธานี!I564+อุบลราชธานี!I564</f>
        <v>75510</v>
      </c>
      <c r="J564" s="360">
        <f ca="1">กาฬสินธุ์!J564+ขอนแก่น!J564+ชัยภูมิ!J564+นครพนม!J564+นครราชสีมา!J564+บึงกาฬ!J564+บุรีรัมย์!J564+มหาสารคาม!J564+มุกดาหาร!J564+ยโสธร!J564+ร้อยเอ็ด!J564+เลย!J564+ศรีสะเกษ!J564+สกลนคร!J564+สุรินทร์!J564+หนองคาย!J564+หนองบัวลำภู!J564+อำนาจเจริญ!J564+อุดรธานี!J564+อุบลราชธานี!J564</f>
        <v>27118</v>
      </c>
      <c r="K564" s="361">
        <f ca="1">IF(I564&gt;0,J564*100/I564,0)</f>
        <v>35.913124089524565</v>
      </c>
      <c r="L564" s="362">
        <f ca="1">กาฬสินธุ์!L564+ขอนแก่น!L564+ชัยภูมิ!L564+นครพนม!L564+นครราชสีมา!L564+บึงกาฬ!L564+บุรีรัมย์!L564+มหาสารคาม!L564+มุกดาหาร!L564+ยโสธร!L564+ร้อยเอ็ด!L564+เลย!L564+ศรีสะเกษ!L564+สกลนคร!L564+สุรินทร์!L564+หนองคาย!L564+หนองบัวลำภู!L564+อำนาจเจริญ!L564+อุดรธานี!L564+อุบลราชธานี!L564</f>
        <v>3178880</v>
      </c>
      <c r="M564" s="362"/>
      <c r="N564" s="362">
        <f ca="1">กาฬสินธุ์!N564+ขอนแก่น!N564+ชัยภูมิ!N564+นครพนม!N564+นครราชสีมา!N564+บึงกาฬ!N564+บุรีรัมย์!N564+มหาสารคาม!N564+มุกดาหาร!N564+ยโสธร!N564+ร้อยเอ็ด!N564+เลย!N564+ศรีสะเกษ!N564+สกลนคร!N564+สุรินทร์!N564+หนองคาย!N564+หนองบัวลำภู!N564+อำนาจเจริญ!N564+อุดรธานี!N564+อุบลราชธานี!N564</f>
        <v>504139.41999999963</v>
      </c>
      <c r="O564" s="362">
        <f t="shared" ref="O564:O568" ca="1" si="91">+IF(L564&gt;0,N564*100/L564,0)</f>
        <v>15.859026449567132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กาฬสินธุ์!L565+ขอนแก่น!L565+ชัยภูมิ!L565+นครพนม!L565+นครราชสีมา!L565+บึงกาฬ!L565+บุรีรัมย์!L565+มหาสารคาม!L565+มุกดาหาร!L565+ยโสธร!L565+ร้อยเอ็ด!L565+เลย!L565+ศรีสะเกษ!L565+สกลนคร!L565+สุรินทร์!L565+หนองคาย!L565+หนองบัวลำภู!L565+อำนาจเจริญ!L565+อุดรธานี!L565+อุบลราชธานี!L565</f>
        <v>0</v>
      </c>
      <c r="M565" s="169"/>
      <c r="N565" s="171">
        <f ca="1">กาฬสินธุ์!N565+ขอนแก่น!N565+ชัยภูมิ!N565+นครพนม!N565+นครราชสีมา!N565+บึงกาฬ!N565+บุรีรัมย์!N565+มหาสารคาม!N565+มุกดาหาร!N565+ยโสธร!N565+ร้อยเอ็ด!N565+เลย!N565+ศรีสะเกษ!N565+สกลนคร!N565+สุรินทร์!N565+หนองคาย!N565+หนองบัวลำภู!N565+อำนาจเจริญ!N565+อุดรธานี!N565+อุบลราชธานี!N565</f>
        <v>0</v>
      </c>
      <c r="O565" s="171">
        <f t="shared" ca="1" si="91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กาฬสินธุ์!L566+ขอนแก่น!L566+ชัยภูมิ!L566+นครพนม!L566+นครราชสีมา!L566+บึงกาฬ!L566+บุรีรัมย์!L566+มหาสารคาม!L566+มุกดาหาร!L566+ยโสธร!L566+ร้อยเอ็ด!L566+เลย!L566+ศรีสะเกษ!L566+สกลนคร!L566+สุรินทร์!L566+หนองคาย!L566+หนองบัวลำภู!L566+อำนาจเจริญ!L566+อุดรธานี!L566+อุบลราชธานี!L566</f>
        <v>3178880</v>
      </c>
      <c r="M566" s="169"/>
      <c r="N566" s="171">
        <f ca="1">กาฬสินธุ์!N566+ขอนแก่น!N566+ชัยภูมิ!N566+นครพนม!N566+นครราชสีมา!N566+บึงกาฬ!N566+บุรีรัมย์!N566+มหาสารคาม!N566+มุกดาหาร!N566+ยโสธร!N566+ร้อยเอ็ด!N566+เลย!N566+ศรีสะเกษ!N566+สกลนคร!N566+สุรินทร์!N566+หนองคาย!N566+หนองบัวลำภู!N566+อำนาจเจริญ!N566+อุดรธานี!N566+อุบลราชธานี!N566</f>
        <v>504139.41999999963</v>
      </c>
      <c r="O566" s="171">
        <f t="shared" ca="1" si="91"/>
        <v>15.859026449567132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กาฬสินธุ์!L567+ขอนแก่น!L567+ชัยภูมิ!L567+นครพนม!L567+นครราชสีมา!L567+บึงกาฬ!L567+บุรีรัมย์!L567+มหาสารคาม!L567+มุกดาหาร!L567+ยโสธร!L567+ร้อยเอ็ด!L567+เลย!L567+ศรีสะเกษ!L567+สกลนคร!L567+สุรินทร์!L567+หนองคาย!L567+หนองบัวลำภู!L567+อำนาจเจริญ!L567+อุดรธานี!L567+อุบลราชธานี!L567</f>
        <v>0</v>
      </c>
      <c r="M567" s="171"/>
      <c r="N567" s="171">
        <f ca="1">กาฬสินธุ์!N567+ขอนแก่น!N567+ชัยภูมิ!N567+นครพนม!N567+นครราชสีมา!N567+บึงกาฬ!N567+บุรีรัมย์!N567+มหาสารคาม!N567+มุกดาหาร!N567+ยโสธร!N567+ร้อยเอ็ด!N567+เลย!N567+ศรีสะเกษ!N567+สกลนคร!N567+สุรินทร์!N567+หนองคาย!N567+หนองบัวลำภู!N567+อำนาจเจริญ!N567+อุดรธานี!N567+อุบลราชธานี!N567</f>
        <v>0</v>
      </c>
      <c r="O567" s="171">
        <f t="shared" ca="1" si="91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กาฬสินธุ์!L568+ขอนแก่น!L568+ชัยภูมิ!L568+นครพนม!L568+นครราชสีมา!L568+บึงกาฬ!L568+บุรีรัมย์!L568+มหาสารคาม!L568+มุกดาหาร!L568+ยโสธร!L568+ร้อยเอ็ด!L568+เลย!L568+ศรีสะเกษ!L568+สกลนคร!L568+สุรินทร์!L568+หนองคาย!L568+หนองบัวลำภู!L568+อำนาจเจริญ!L568+อุดรธานี!L568+อุบลราชธานี!L568</f>
        <v>3178880</v>
      </c>
      <c r="M568" s="171"/>
      <c r="N568" s="171">
        <f ca="1">กาฬสินธุ์!N568+ขอนแก่น!N568+ชัยภูมิ!N568+นครพนม!N568+นครราชสีมา!N568+บึงกาฬ!N568+บุรีรัมย์!N568+มหาสารคาม!N568+มุกดาหาร!N568+ยโสธร!N568+ร้อยเอ็ด!N568+เลย!N568+ศรีสะเกษ!N568+สกลนคร!N568+สุรินทร์!N568+หนองคาย!N568+หนองบัวลำภู!N568+อำนาจเจริญ!N568+อุดรธานี!N568+อุบลราชธานี!N568</f>
        <v>504139.41999999963</v>
      </c>
      <c r="O568" s="171">
        <f t="shared" ca="1" si="91"/>
        <v>15.859026449567132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กาฬสินธุ์!N569+ขอนแก่น!N569+ชัยภูมิ!N569+นครพนม!N569+นครราชสีมา!N569+บึงกาฬ!N569+บุรีรัมย์!N569+มหาสารคาม!N569+มุกดาหาร!N569+ยโสธร!N569+ร้อยเอ็ด!N569+เลย!N569+ศรีสะเกษ!N569+สกลนคร!N569+สุรินทร์!N569+หนองคาย!N569+หนองบัวลำภู!N569+อำนาจเจริญ!N569+อุดรธานี!N569+อุบลราชธานี!N569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กาฬสินธุ์!N570+ขอนแก่น!N570+ชัยภูมิ!N570+นครพนม!N570+นครราชสีมา!N570+บึงกาฬ!N570+บุรีรัมย์!N570+มหาสารคาม!N570+มุกดาหาร!N570+ยโสธร!N570+ร้อยเอ็ด!N570+เลย!N570+ศรีสะเกษ!N570+สกลนคร!N570+สุรินทร์!N570+หนองคาย!N570+หนองบัวลำภู!N570+อำนาจเจริญ!N570+อุดรธานี!N570+อุบลราชธานี!N570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กาฬสินธุ์!N571+ขอนแก่น!N571+ชัยภูมิ!N571+นครพนม!N571+นครราชสีมา!N571+บึงกาฬ!N571+บุรีรัมย์!N571+มหาสารคาม!N571+มุกดาหาร!N571+ยโสธร!N571+ร้อยเอ็ด!N571+เลย!N571+ศรีสะเกษ!N571+สกลนคร!N571+สุรินทร์!N571+หนองคาย!N571+หนองบัวลำภู!N571+อำนาจเจริญ!N571+อุดรธานี!N571+อุบลราชธานี!N571</f>
        <v>384884.26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กาฬสินธุ์!N572+ขอนแก่น!N572+ชัยภูมิ!N572+นครพนม!N572+นครราชสีมา!N572+บึงกาฬ!N572+บุรีรัมย์!N572+มหาสารคาม!N572+มุกดาหาร!N572+ยโสธร!N572+ร้อยเอ็ด!N572+เลย!N572+ศรีสะเกษ!N572+สกลนคร!N572+สุรินทร์!N572+หนองคาย!N572+หนองบัวลำภู!N572+อำนาจเจริญ!N572+อุดรธานี!N572+อุบลราชธานี!N572</f>
        <v>119255.16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กาฬสินธุ์!I573+ขอนแก่น!I573+ชัยภูมิ!I573+นครพนม!I573+นครราชสีมา!I573+บึงกาฬ!I573+บุรีรัมย์!I573+มหาสารคาม!I573+มุกดาหาร!I573+ยโสธร!I573+ร้อยเอ็ด!I573+เลย!I573+ศรีสะเกษ!I573+สกลนคร!I573+สุรินทร์!I573+หนองคาย!I573+หนองบัวลำภู!I573+อำนาจเจริญ!I573+อุดรธานี!I573+อุบลราชธานี!I573</f>
        <v>75510</v>
      </c>
      <c r="J573" s="401">
        <f ca="1">กาฬสินธุ์!J573+ขอนแก่น!J573+ชัยภูมิ!J573+นครพนม!J573+นครราชสีมา!J573+บึงกาฬ!J573+บุรีรัมย์!J573+มหาสารคาม!J573+มุกดาหาร!J573+ยโสธร!J573+ร้อยเอ็ด!J573+เลย!J573+ศรีสะเกษ!J573+สกลนคร!J573+สุรินทร์!J573+หนองคาย!J573+หนองบัวลำภู!J573+อำนาจเจริญ!J573+อุดรธานี!J573+อุบลราชธานี!J573</f>
        <v>27118</v>
      </c>
      <c r="K573" s="204">
        <f ca="1">IF(I573&gt;0,J573*100/I573,0)</f>
        <v>35.913124089524565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กาฬสินธุ์!I575+ขอนแก่น!I575+ชัยภูมิ!I575+นครพนม!I575+นครราชสีมา!I575+บึงกาฬ!I575+บุรีรัมย์!I575+มหาสารคาม!I575+มุกดาหาร!I575+ยโสธร!I575+ร้อยเอ็ด!I575+เลย!I575+ศรีสะเกษ!I575+สกลนคร!I575+สุรินทร์!I575+หนองคาย!I575+หนองบัวลำภู!I575+อำนาจเจริญ!I575+อุดรธานี!I575+อุบลราชธานี!I575</f>
        <v>6</v>
      </c>
      <c r="J575" s="192">
        <f ca="1">กาฬสินธุ์!J575+ขอนแก่น!J575+ชัยภูมิ!J575+นครพนม!J575+นครราชสีมา!J575+บึงกาฬ!J575+บุรีรัมย์!J575+มหาสารคาม!J575+มุกดาหาร!J575+ยโสธร!J575+ร้อยเอ็ด!J575+เลย!J575+ศรีสะเกษ!J575+สกลนคร!J575+สุรินทร์!J575+หนองคาย!J575+หนองบัวลำภู!J575+อำนาจเจริญ!J575+อุดรธานี!J575+อุบลราชธานี!J575</f>
        <v>19</v>
      </c>
      <c r="K575" s="168">
        <f t="shared" ref="K575:K579" ca="1" si="92">IF(I575&gt;0,J575*100/I575,0)</f>
        <v>316.66666666666669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กาฬสินธุ์!I576+ขอนแก่น!I576+ชัยภูมิ!I576+นครพนม!I576+นครราชสีมา!I576+บึงกาฬ!I576+บุรีรัมย์!I576+มหาสารคาม!I576+มุกดาหาร!I576+ยโสธร!I576+ร้อยเอ็ด!I576+เลย!I576+ศรีสะเกษ!I576+สกลนคร!I576+สุรินทร์!I576+หนองคาย!I576+หนองบัวลำภู!I576+อำนาจเจริญ!I576+อุดรธานี!I576+อุบลราชธานี!I576</f>
        <v>0</v>
      </c>
      <c r="J576" s="192">
        <f ca="1">กาฬสินธุ์!J576+ขอนแก่น!J576+ชัยภูมิ!J576+นครพนม!J576+นครราชสีมา!J576+บึงกาฬ!J576+บุรีรัมย์!J576+มหาสารคาม!J576+มุกดาหาร!J576+ยโสธร!J576+ร้อยเอ็ด!J576+เลย!J576+ศรีสะเกษ!J576+สกลนคร!J576+สุรินทร์!J576+หนองคาย!J576+หนองบัวลำภู!J576+อำนาจเจริญ!J576+อุดรธานี!J576+อุบลราชธานี!J576</f>
        <v>1898</v>
      </c>
      <c r="K576" s="168">
        <f t="shared" ca="1" si="92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กาฬสินธุ์!I577+ขอนแก่น!I577+ชัยภูมิ!I577+นครพนม!I577+นครราชสีมา!I577+บึงกาฬ!I577+บุรีรัมย์!I577+มหาสารคาม!I577+มุกดาหาร!I577+ยโสธร!I577+ร้อยเอ็ด!I577+เลย!I577+ศรีสะเกษ!I577+สกลนคร!I577+สุรินทร์!I577+หนองคาย!I577+หนองบัวลำภู!I577+อำนาจเจริญ!I577+อุดรธานี!I577+อุบลราชธานี!I577</f>
        <v>0</v>
      </c>
      <c r="J577" s="192">
        <f ca="1">กาฬสินธุ์!J577+ขอนแก่น!J577+ชัยภูมิ!J577+นครพนม!J577+นครราชสีมา!J577+บึงกาฬ!J577+บุรีรัมย์!J577+มหาสารคาม!J577+มุกดาหาร!J577+ยโสธร!J577+ร้อยเอ็ด!J577+เลย!J577+ศรีสะเกษ!J577+สกลนคร!J577+สุรินทร์!J577+หนองคาย!J577+หนองบัวลำภู!J577+อำนาจเจริญ!J577+อุดรธานี!J577+อุบลราชธานี!J577</f>
        <v>25151</v>
      </c>
      <c r="K577" s="168">
        <f t="shared" ca="1" si="92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กาฬสินธุ์!I578+ขอนแก่น!I578+ชัยภูมิ!I578+นครพนม!I578+นครราชสีมา!I578+บึงกาฬ!I578+บุรีรัมย์!I578+มหาสารคาม!I578+มุกดาหาร!I578+ยโสธร!I578+ร้อยเอ็ด!I578+เลย!I578+ศรีสะเกษ!I578+สกลนคร!I578+สุรินทร์!I578+หนองคาย!I578+หนองบัวลำภู!I578+อำนาจเจริญ!I578+อุดรธานี!I578+อุบลราชธานี!I578</f>
        <v>0</v>
      </c>
      <c r="J578" s="192">
        <f ca="1">กาฬสินธุ์!J578+ขอนแก่น!J578+ชัยภูมิ!J578+นครพนม!J578+นครราชสีมา!J578+บึงกาฬ!J578+บุรีรัมย์!J578+มหาสารคาม!J578+มุกดาหาร!J578+ยโสธร!J578+ร้อยเอ็ด!J578+เลย!J578+ศรีสะเกษ!J578+สกลนคร!J578+สุรินทร์!J578+หนองคาย!J578+หนองบัวลำภู!J578+อำนาจเจริญ!J578+อุดรธานี!J578+อุบลราชธานี!J578</f>
        <v>46</v>
      </c>
      <c r="K578" s="168">
        <f t="shared" ca="1" si="92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กาฬสินธุ์!I579+ขอนแก่น!I579+ชัยภูมิ!I579+นครพนม!I579+นครราชสีมา!I579+บึงกาฬ!I579+บุรีรัมย์!I579+มหาสารคาม!I579+มุกดาหาร!I579+ยโสธร!I579+ร้อยเอ็ด!I579+เลย!I579+ศรีสะเกษ!I579+สกลนคร!I579+สุรินทร์!I579+หนองคาย!I579+หนองบัวลำภู!I579+อำนาจเจริญ!I579+อุดรธานี!I579+อุบลราชธานี!I579</f>
        <v>0</v>
      </c>
      <c r="J579" s="192">
        <f ca="1">กาฬสินธุ์!J579+ขอนแก่น!J579+ชัยภูมิ!J579+นครพนม!J579+นครราชสีมา!J579+บึงกาฬ!J579+บุรีรัมย์!J579+มหาสารคาม!J579+มุกดาหาร!J579+ยโสธร!J579+ร้อยเอ็ด!J579+เลย!J579+ศรีสะเกษ!J579+สกลนคร!J579+สุรินทร์!J579+หนองคาย!J579+หนองบัวลำภู!J579+อำนาจเจริญ!J579+อุดรธานี!J579+อุบลราชธานี!J579</f>
        <v>23</v>
      </c>
      <c r="K579" s="168">
        <f t="shared" ca="1" si="92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กาฬสินธุ์!I580+ขอนแก่น!I580+ชัยภูมิ!I580+นครพนม!I580+นครราชสีมา!I580+บึงกาฬ!I580+บุรีรัมย์!I580+มหาสารคาม!I580+มุกดาหาร!I580+ยโสธร!I580+ร้อยเอ็ด!I580+เลย!I580+ศรีสะเกษ!I580+สกลนคร!I580+สุรินทร์!I580+หนองคาย!I580+หนองบัวลำภู!I580+อำนาจเจริญ!I580+อุดรธานี!I580+อุบลราชธานี!I580</f>
        <v>3582</v>
      </c>
      <c r="J580" s="360">
        <f ca="1">กาฬสินธุ์!J580+ขอนแก่น!J580+ชัยภูมิ!J580+นครพนม!J580+นครราชสีมา!J580+บึงกาฬ!J580+บุรีรัมย์!J580+มหาสารคาม!J580+มุกดาหาร!J580+ยโสธร!J580+ร้อยเอ็ด!J580+เลย!J580+ศรีสะเกษ!J580+สกลนคร!J580+สุรินทร์!J580+หนองคาย!J580+หนองบัวลำภู!J580+อำนาจเจริญ!J580+อุดรธานี!J580+อุบลราชธานี!J580</f>
        <v>42</v>
      </c>
      <c r="K580" s="361">
        <f ca="1">IF(I580&gt;0,J580*100/I580,0)</f>
        <v>1.1725293132328307</v>
      </c>
      <c r="L580" s="362">
        <f ca="1">กาฬสินธุ์!L580+ขอนแก่น!L580+ชัยภูมิ!L580+นครพนม!L580+นครราชสีมา!L580+บึงกาฬ!L580+บุรีรัมย์!L580+มหาสารคาม!L580+มุกดาหาร!L580+ยโสธร!L580+ร้อยเอ็ด!L580+เลย!L580+ศรีสะเกษ!L580+สกลนคร!L580+สุรินทร์!L580+หนองคาย!L580+หนองบัวลำภู!L580+อำนาจเจริญ!L580+อุดรธานี!L580+อุบลราชธานี!L580</f>
        <v>5069674</v>
      </c>
      <c r="M580" s="362"/>
      <c r="N580" s="362">
        <f ca="1">กาฬสินธุ์!N580+ขอนแก่น!N580+ชัยภูมิ!N580+นครพนม!N580+นครราชสีมา!N580+บึงกาฬ!N580+บุรีรัมย์!N580+มหาสารคาม!N580+มุกดาหาร!N580+ยโสธร!N580+ร้อยเอ็ด!N580+เลย!N580+ศรีสะเกษ!N580+สกลนคร!N580+สุรินทร์!N580+หนองคาย!N580+หนองบัวลำภู!N580+อำนาจเจริญ!N580+อุดรธานี!N580+อุบลราชธานี!N580</f>
        <v>712605.29</v>
      </c>
      <c r="O580" s="362">
        <f t="shared" ref="O580:O584" ca="1" si="93">+IF(L580&gt;0,N580*100/L580,0)</f>
        <v>14.056234976844665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กาฬสินธุ์!L581+ขอนแก่น!L581+ชัยภูมิ!L581+นครพนม!L581+นครราชสีมา!L581+บึงกาฬ!L581+บุรีรัมย์!L581+มหาสารคาม!L581+มุกดาหาร!L581+ยโสธร!L581+ร้อยเอ็ด!L581+เลย!L581+ศรีสะเกษ!L581+สกลนคร!L581+สุรินทร์!L581+หนองคาย!L581+หนองบัวลำภู!L581+อำนาจเจริญ!L581+อุดรธานี!L581+อุบลราชธานี!L581</f>
        <v>0</v>
      </c>
      <c r="M581" s="169"/>
      <c r="N581" s="171">
        <f ca="1">กาฬสินธุ์!N581+ขอนแก่น!N581+ชัยภูมิ!N581+นครพนม!N581+นครราชสีมา!N581+บึงกาฬ!N581+บุรีรัมย์!N581+มหาสารคาม!N581+มุกดาหาร!N581+ยโสธร!N581+ร้อยเอ็ด!N581+เลย!N581+ศรีสะเกษ!N581+สกลนคร!N581+สุรินทร์!N581+หนองคาย!N581+หนองบัวลำภู!N581+อำนาจเจริญ!N581+อุดรธานี!N581+อุบลราชธานี!N581</f>
        <v>0</v>
      </c>
      <c r="O581" s="171">
        <f t="shared" ca="1" si="93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กาฬสินธุ์!L582+ขอนแก่น!L582+ชัยภูมิ!L582+นครพนม!L582+นครราชสีมา!L582+บึงกาฬ!L582+บุรีรัมย์!L582+มหาสารคาม!L582+มุกดาหาร!L582+ยโสธร!L582+ร้อยเอ็ด!L582+เลย!L582+ศรีสะเกษ!L582+สกลนคร!L582+สุรินทร์!L582+หนองคาย!L582+หนองบัวลำภู!L582+อำนาจเจริญ!L582+อุดรธานี!L582+อุบลราชธานี!L582</f>
        <v>5069674</v>
      </c>
      <c r="M582" s="169"/>
      <c r="N582" s="171">
        <f ca="1">กาฬสินธุ์!N582+ขอนแก่น!N582+ชัยภูมิ!N582+นครพนม!N582+นครราชสีมา!N582+บึงกาฬ!N582+บุรีรัมย์!N582+มหาสารคาม!N582+มุกดาหาร!N582+ยโสธร!N582+ร้อยเอ็ด!N582+เลย!N582+ศรีสะเกษ!N582+สกลนคร!N582+สุรินทร์!N582+หนองคาย!N582+หนองบัวลำภู!N582+อำนาจเจริญ!N582+อุดรธานี!N582+อุบลราชธานี!N582</f>
        <v>712605.29</v>
      </c>
      <c r="O582" s="171">
        <f t="shared" ca="1" si="93"/>
        <v>14.056234976844665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กาฬสินธุ์!L583+ขอนแก่น!L583+ชัยภูมิ!L583+นครพนม!L583+นครราชสีมา!L583+บึงกาฬ!L583+บุรีรัมย์!L583+มหาสารคาม!L583+มุกดาหาร!L583+ยโสธร!L583+ร้อยเอ็ด!L583+เลย!L583+ศรีสะเกษ!L583+สกลนคร!L583+สุรินทร์!L583+หนองคาย!L583+หนองบัวลำภู!L583+อำนาจเจริญ!L583+อุดรธานี!L583+อุบลราชธานี!L583</f>
        <v>0</v>
      </c>
      <c r="M583" s="171"/>
      <c r="N583" s="171">
        <f ca="1">กาฬสินธุ์!N583+ขอนแก่น!N583+ชัยภูมิ!N583+นครพนม!N583+นครราชสีมา!N583+บึงกาฬ!N583+บุรีรัมย์!N583+มหาสารคาม!N583+มุกดาหาร!N583+ยโสธร!N583+ร้อยเอ็ด!N583+เลย!N583+ศรีสะเกษ!N583+สกลนคร!N583+สุรินทร์!N583+หนองคาย!N583+หนองบัวลำภู!N583+อำนาจเจริญ!N583+อุดรธานี!N583+อุบลราชธานี!N583</f>
        <v>0</v>
      </c>
      <c r="O583" s="171">
        <f t="shared" ca="1" si="93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กาฬสินธุ์!L584+ขอนแก่น!L584+ชัยภูมิ!L584+นครพนม!L584+นครราชสีมา!L584+บึงกาฬ!L584+บุรีรัมย์!L584+มหาสารคาม!L584+มุกดาหาร!L584+ยโสธร!L584+ร้อยเอ็ด!L584+เลย!L584+ศรีสะเกษ!L584+สกลนคร!L584+สุรินทร์!L584+หนองคาย!L584+หนองบัวลำภู!L584+อำนาจเจริญ!L584+อุดรธานี!L584+อุบลราชธานี!L584</f>
        <v>5069674</v>
      </c>
      <c r="M584" s="171"/>
      <c r="N584" s="171">
        <f ca="1">กาฬสินธุ์!N584+ขอนแก่น!N584+ชัยภูมิ!N584+นครพนม!N584+นครราชสีมา!N584+บึงกาฬ!N584+บุรีรัมย์!N584+มหาสารคาม!N584+มุกดาหาร!N584+ยโสธร!N584+ร้อยเอ็ด!N584+เลย!N584+ศรีสะเกษ!N584+สกลนคร!N584+สุรินทร์!N584+หนองคาย!N584+หนองบัวลำภู!N584+อำนาจเจริญ!N584+อุดรธานี!N584+อุบลราชธานี!N584</f>
        <v>712605.29</v>
      </c>
      <c r="O584" s="171">
        <f t="shared" ca="1" si="93"/>
        <v>14.056234976844665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กาฬสินธุ์!N585+ขอนแก่น!N585+ชัยภูมิ!N585+นครพนม!N585+นครราชสีมา!N585+บึงกาฬ!N585+บุรีรัมย์!N585+มหาสารคาม!N585+มุกดาหาร!N585+ยโสธร!N585+ร้อยเอ็ด!N585+เลย!N585+ศรีสะเกษ!N585+สกลนคร!N585+สุรินทร์!N585+หนองคาย!N585+หนองบัวลำภู!N585+อำนาจเจริญ!N585+อุดรธานี!N585+อุบลราชธานี!N585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กาฬสินธุ์!N586+ขอนแก่น!N586+ชัยภูมิ!N586+นครพนม!N586+นครราชสีมา!N586+บึงกาฬ!N586+บุรีรัมย์!N586+มหาสารคาม!N586+มุกดาหาร!N586+ยโสธร!N586+ร้อยเอ็ด!N586+เลย!N586+ศรีสะเกษ!N586+สกลนคร!N586+สุรินทร์!N586+หนองคาย!N586+หนองบัวลำภู!N586+อำนาจเจริญ!N586+อุดรธานี!N586+อุบลราชธานี!N586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กาฬสินธุ์!N587+ขอนแก่น!N587+ชัยภูมิ!N587+นครพนม!N587+นครราชสีมา!N587+บึงกาฬ!N587+บุรีรัมย์!N587+มหาสารคาม!N587+มุกดาหาร!N587+ยโสธร!N587+ร้อยเอ็ด!N587+เลย!N587+ศรีสะเกษ!N587+สกลนคร!N587+สุรินทร์!N587+หนองคาย!N587+หนองบัวลำภู!N587+อำนาจเจริญ!N587+อุดรธานี!N587+อุบลราชธานี!N587</f>
        <v>175990.83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กาฬสินธุ์!N588+ขอนแก่น!N588+ชัยภูมิ!N588+นครพนม!N588+นครราชสีมา!N588+บึงกาฬ!N588+บุรีรัมย์!N588+มหาสารคาม!N588+มุกดาหาร!N588+ยโสธร!N588+ร้อยเอ็ด!N588+เลย!N588+ศรีสะเกษ!N588+สกลนคร!N588+สุรินทร์!N588+หนองคาย!N588+หนองบัวลำภู!N588+อำนาจเจริญ!N588+อุดรธานี!N588+อุบลราชธานี!N588</f>
        <v>536614.46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กาฬสินธุ์!I589+ขอนแก่น!I589+ชัยภูมิ!I589+นครพนม!I589+นครราชสีมา!I589+บึงกาฬ!I589+บุรีรัมย์!I589+มหาสารคาม!I589+มุกดาหาร!I589+ยโสธร!I589+ร้อยเอ็ด!I589+เลย!I589+ศรีสะเกษ!I589+สกลนคร!I589+สุรินทร์!I589+หนองคาย!I589+หนองบัวลำภู!I589+อำนาจเจริญ!I589+อุดรธานี!I589+อุบลราชธานี!I589</f>
        <v>3582</v>
      </c>
      <c r="J589" s="191">
        <f ca="1">กาฬสินธุ์!J589+ขอนแก่น!J589+ชัยภูมิ!J589+นครพนม!J589+นครราชสีมา!J589+บึงกาฬ!J589+บุรีรัมย์!J589+มหาสารคาม!J589+มุกดาหาร!J589+ยโสธร!J589+ร้อยเอ็ด!J589+เลย!J589+ศรีสะเกษ!J589+สกลนคร!J589+สุรินทร์!J589+หนองคาย!J589+หนองบัวลำภู!J589+อำนาจเจริญ!J589+อุดรธานี!J589+อุบลราชธานี!J589</f>
        <v>528</v>
      </c>
      <c r="K589" s="168">
        <f t="shared" ref="K589:K596" ca="1" si="94">IF(I589&gt;0,J589*100/I589,0)</f>
        <v>14.740368509212731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กาฬสินธุ์!I590+ขอนแก่น!I590+ชัยภูมิ!I590+นครพนม!I590+นครราชสีมา!I590+บึงกาฬ!I590+บุรีรัมย์!I590+มหาสารคาม!I590+มุกดาหาร!I590+ยโสธร!I590+ร้อยเอ็ด!I590+เลย!I590+ศรีสะเกษ!I590+สกลนคร!I590+สุรินทร์!I590+หนองคาย!I590+หนองบัวลำภู!I590+อำนาจเจริญ!I590+อุดรธานี!I590+อุบลราชธานี!I590</f>
        <v>0</v>
      </c>
      <c r="J590" s="191">
        <f ca="1">กาฬสินธุ์!J590+ขอนแก่น!J590+ชัยภูมิ!J590+นครพนม!J590+นครราชสีมา!J590+บึงกาฬ!J590+บุรีรัมย์!J590+มหาสารคาม!J590+มุกดาหาร!J590+ยโสธร!J590+ร้อยเอ็ด!J590+เลย!J590+ศรีสะเกษ!J590+สกลนคร!J590+สุรินทร์!J590+หนองคาย!J590+หนองบัวลำภู!J590+อำนาจเจริญ!J590+อุดรธานี!J590+อุบลราชธานี!J590</f>
        <v>373.95999999999992</v>
      </c>
      <c r="K590" s="333">
        <f t="shared" ca="1" si="94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กาฬสินธุ์!I591+ขอนแก่น!I591+ชัยภูมิ!I591+นครพนม!I591+นครราชสีมา!I591+บึงกาฬ!I591+บุรีรัมย์!I591+มหาสารคาม!I591+มุกดาหาร!I591+ยโสธร!I591+ร้อยเอ็ด!I591+เลย!I591+ศรีสะเกษ!I591+สกลนคร!I591+สุรินทร์!I591+หนองคาย!I591+หนองบัวลำภู!I591+อำนาจเจริญ!I591+อุดรธานี!I591+อุบลราชธานี!I591</f>
        <v>3582</v>
      </c>
      <c r="J591" s="191">
        <f ca="1">กาฬสินธุ์!J591+ขอนแก่น!J591+ชัยภูมิ!J591+นครพนม!J591+นครราชสีมา!J591+บึงกาฬ!J591+บุรีรัมย์!J591+มหาสารคาม!J591+มุกดาหาร!J591+ยโสธร!J591+ร้อยเอ็ด!J591+เลย!J591+ศรีสะเกษ!J591+สกลนคร!J591+สุรินทร์!J591+หนองคาย!J591+หนองบัวลำภู!J591+อำนาจเจริญ!J591+อุดรธานี!J591+อุบลราชธานี!J591</f>
        <v>150</v>
      </c>
      <c r="K591" s="168">
        <f t="shared" ca="1" si="94"/>
        <v>4.1876046901172526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กาฬสินธุ์!I592+ขอนแก่น!I592+ชัยภูมิ!I592+นครพนม!I592+นครราชสีมา!I592+บึงกาฬ!I592+บุรีรัมย์!I592+มหาสารคาม!I592+มุกดาหาร!I592+ยโสธร!I592+ร้อยเอ็ด!I592+เลย!I592+ศรีสะเกษ!I592+สกลนคร!I592+สุรินทร์!I592+หนองคาย!I592+หนองบัวลำภู!I592+อำนาจเจริญ!I592+อุดรธานี!I592+อุบลราชธานี!I592</f>
        <v>0</v>
      </c>
      <c r="J592" s="191">
        <f ca="1">กาฬสินธุ์!J592+ขอนแก่น!J592+ชัยภูมิ!J592+นครพนม!J592+นครราชสีมา!J592+บึงกาฬ!J592+บุรีรัมย์!J592+มหาสารคาม!J592+มุกดาหาร!J592+ยโสธร!J592+ร้อยเอ็ด!J592+เลย!J592+ศรีสะเกษ!J592+สกลนคร!J592+สุรินทร์!J592+หนองคาย!J592+หนองบัวลำภู!J592+อำนาจเจริญ!J592+อุดรธานี!J592+อุบลราชธานี!J592</f>
        <v>66.569999999999993</v>
      </c>
      <c r="K592" s="333">
        <f t="shared" ca="1" si="94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กาฬสินธุ์!I593+ขอนแก่น!I593+ชัยภูมิ!I593+นครพนม!I593+นครราชสีมา!I593+บึงกาฬ!I593+บุรีรัมย์!I593+มหาสารคาม!I593+มุกดาหาร!I593+ยโสธร!I593+ร้อยเอ็ด!I593+เลย!I593+ศรีสะเกษ!I593+สกลนคร!I593+สุรินทร์!I593+หนองคาย!I593+หนองบัวลำภู!I593+อำนาจเจริญ!I593+อุดรธานี!I593+อุบลราชธานี!I593</f>
        <v>3582</v>
      </c>
      <c r="J593" s="191">
        <f ca="1">กาฬสินธุ์!J593+ขอนแก่น!J593+ชัยภูมิ!J593+นครพนม!J593+นครราชสีมา!J593+บึงกาฬ!J593+บุรีรัมย์!J593+มหาสารคาม!J593+มุกดาหาร!J593+ยโสธร!J593+ร้อยเอ็ด!J593+เลย!J593+ศรีสะเกษ!J593+สกลนคร!J593+สุรินทร์!J593+หนองคาย!J593+หนองบัวลำภู!J593+อำนาจเจริญ!J593+อุดรธานี!J593+อุบลราชธานี!J593</f>
        <v>0</v>
      </c>
      <c r="K593" s="168">
        <f t="shared" ca="1" si="94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กาฬสินธุ์!I594+ขอนแก่น!I594+ชัยภูมิ!I594+นครพนม!I594+นครราชสีมา!I594+บึงกาฬ!I594+บุรีรัมย์!I594+มหาสารคาม!I594+มุกดาหาร!I594+ยโสธร!I594+ร้อยเอ็ด!I594+เลย!I594+ศรีสะเกษ!I594+สกลนคร!I594+สุรินทร์!I594+หนองคาย!I594+หนองบัวลำภู!I594+อำนาจเจริญ!I594+อุดรธานี!I594+อุบลราชธานี!I594</f>
        <v>0</v>
      </c>
      <c r="J594" s="191">
        <f ca="1">กาฬสินธุ์!J594+ขอนแก่น!J594+ชัยภูมิ!J594+นครพนม!J594+นครราชสีมา!J594+บึงกาฬ!J594+บุรีรัมย์!J594+มหาสารคาม!J594+มุกดาหาร!J594+ยโสธร!J594+ร้อยเอ็ด!J594+เลย!J594+ศรีสะเกษ!J594+สกลนคร!J594+สุรินทร์!J594+หนองคาย!J594+หนองบัวลำภู!J594+อำนาจเจริญ!J594+อุดรธานี!J594+อุบลราชธานี!J594</f>
        <v>0</v>
      </c>
      <c r="K594" s="333">
        <f t="shared" ca="1" si="94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กาฬสินธุ์!I595+ขอนแก่น!I595+ชัยภูมิ!I595+นครพนม!I595+นครราชสีมา!I595+บึงกาฬ!I595+บุรีรัมย์!I595+มหาสารคาม!I595+มุกดาหาร!I595+ยโสธร!I595+ร้อยเอ็ด!I595+เลย!I595+ศรีสะเกษ!I595+สกลนคร!I595+สุรินทร์!I595+หนองคาย!I595+หนองบัวลำภู!I595+อำนาจเจริญ!I595+อุดรธานี!I595+อุบลราชธานี!I595</f>
        <v>3582</v>
      </c>
      <c r="J595" s="191">
        <f ca="1">กาฬสินธุ์!J595+ขอนแก่น!J595+ชัยภูมิ!J595+นครพนม!J595+นครราชสีมา!J595+บึงกาฬ!J595+บุรีรัมย์!J595+มหาสารคาม!J595+มุกดาหาร!J595+ยโสธร!J595+ร้อยเอ็ด!J595+เลย!J595+ศรีสะเกษ!J595+สกลนคร!J595+สุรินทร์!J595+หนองคาย!J595+หนองบัวลำภู!J595+อำนาจเจริญ!J595+อุดรธานี!J595+อุบลราชธานี!J595</f>
        <v>42</v>
      </c>
      <c r="K595" s="168">
        <f t="shared" ca="1" si="94"/>
        <v>1.1725293132328307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กาฬสินธุ์!I596+ขอนแก่น!I596+ชัยภูมิ!I596+นครพนม!I596+นครราชสีมา!I596+บึงกาฬ!I596+บุรีรัมย์!I596+มหาสารคาม!I596+มุกดาหาร!I596+ยโสธร!I596+ร้อยเอ็ด!I596+เลย!I596+ศรีสะเกษ!I596+สกลนคร!I596+สุรินทร์!I596+หนองคาย!I596+หนองบัวลำภู!I596+อำนาจเจริญ!I596+อุดรธานี!I596+อุบลราชธานี!I596</f>
        <v>0</v>
      </c>
      <c r="J596" s="238">
        <f ca="1">กาฬสินธุ์!J596+ขอนแก่น!J596+ชัยภูมิ!J596+นครพนม!J596+นครราชสีมา!J596+บึงกาฬ!J596+บุรีรัมย์!J596+มหาสารคาม!J596+มุกดาหาร!J596+ยโสธร!J596+ร้อยเอ็ด!J596+เลย!J596+ศรีสะเกษ!J596+สกลนคร!J596+สุรินทร์!J596+หนองคาย!J596+หนองบัวลำภู!J596+อำนาจเจริญ!J596+อุดรธานี!J596+อุบลราชธานี!J596</f>
        <v>22.630000000000003</v>
      </c>
      <c r="K596" s="463">
        <f t="shared" ca="1" si="94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กาฬสินธุ์!I597+ขอนแก่น!I597+ชัยภูมิ!I597+นครพนม!I597+นครราชสีมา!I597+บึงกาฬ!I597+บุรีรัมย์!I597+มหาสารคาม!I597+มุกดาหาร!I597+ยโสธร!I597+ร้อยเอ็ด!I597+เลย!I597+ศรีสะเกษ!I597+สกลนคร!I597+สุรินทร์!I597+หนองคาย!I597+หนองบัวลำภู!I597+อำนาจเจริญ!I597+อุดรธานี!I597+อุบลราชธานี!I597</f>
        <v>2270</v>
      </c>
      <c r="J597" s="464">
        <f ca="1">กาฬสินธุ์!J597+ขอนแก่น!J597+ชัยภูมิ!J597+นครพนม!J597+นครราชสีมา!J597+บึงกาฬ!J597+บุรีรัมย์!J597+มหาสารคาม!J597+มุกดาหาร!J597+ยโสธร!J597+ร้อยเอ็ด!J597+เลย!J597+ศรีสะเกษ!J597+สกลนคร!J597+สุรินทร์!J597+หนองคาย!J597+หนองบัวลำภู!J597+อำนาจเจริญ!J597+อุดรธานี!J597+อุบลราชธานี!J597</f>
        <v>0</v>
      </c>
      <c r="K597" s="394">
        <f ca="1">IF(I597&gt;0,J597*100/I597,0)</f>
        <v>0</v>
      </c>
      <c r="L597" s="395">
        <f ca="1">กาฬสินธุ์!L597+ขอนแก่น!L597+ชัยภูมิ!L597+นครพนม!L597+นครราชสีมา!L597+บึงกาฬ!L597+บุรีรัมย์!L597+มหาสารคาม!L597+มุกดาหาร!L597+ยโสธร!L597+ร้อยเอ็ด!L597+เลย!L597+ศรีสะเกษ!L597+สกลนคร!L597+สุรินทร์!L597+หนองคาย!L597+หนองบัวลำภู!L597+อำนาจเจริญ!L597+อุดรธานี!L597+อุบลราชธานี!L597</f>
        <v>223250</v>
      </c>
      <c r="M597" s="395"/>
      <c r="N597" s="395">
        <f ca="1">กาฬสินธุ์!N597+ขอนแก่น!N597+ชัยภูมิ!N597+นครพนม!N597+นครราชสีมา!N597+บึงกาฬ!N597+บุรีรัมย์!N597+มหาสารคาม!N597+มุกดาหาร!N597+ยโสธร!N597+ร้อยเอ็ด!N597+เลย!N597+ศรีสะเกษ!N597+สกลนคร!N597+สุรินทร์!N597+หนองคาย!N597+หนองบัวลำภู!N597+อำนาจเจริญ!N597+อุดรธานี!N597+อุบลราชธานี!N597</f>
        <v>34564</v>
      </c>
      <c r="O597" s="395">
        <f t="shared" ref="O597:O601" ca="1" si="95">+IF(L597&gt;0,N597*100/L597,0)</f>
        <v>15.482194848824188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กาฬสินธุ์!L598+ขอนแก่น!L598+ชัยภูมิ!L598+นครพนม!L598+นครราชสีมา!L598+บึงกาฬ!L598+บุรีรัมย์!L598+มหาสารคาม!L598+มุกดาหาร!L598+ยโสธร!L598+ร้อยเอ็ด!L598+เลย!L598+ศรีสะเกษ!L598+สกลนคร!L598+สุรินทร์!L598+หนองคาย!L598+หนองบัวลำภู!L598+อำนาจเจริญ!L598+อุดรธานี!L598+อุบลราชธานี!L598</f>
        <v>0</v>
      </c>
      <c r="M598" s="169"/>
      <c r="N598" s="171">
        <f ca="1">กาฬสินธุ์!N598+ขอนแก่น!N598+ชัยภูมิ!N598+นครพนม!N598+นครราชสีมา!N598+บึงกาฬ!N598+บุรีรัมย์!N598+มหาสารคาม!N598+มุกดาหาร!N598+ยโสธร!N598+ร้อยเอ็ด!N598+เลย!N598+ศรีสะเกษ!N598+สกลนคร!N598+สุรินทร์!N598+หนองคาย!N598+หนองบัวลำภู!N598+อำนาจเจริญ!N598+อุดรธานี!N598+อุบลราชธานี!N598</f>
        <v>0</v>
      </c>
      <c r="O598" s="171">
        <f t="shared" ca="1" si="95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กาฬสินธุ์!L599+ขอนแก่น!L599+ชัยภูมิ!L599+นครพนม!L599+นครราชสีมา!L599+บึงกาฬ!L599+บุรีรัมย์!L599+มหาสารคาม!L599+มุกดาหาร!L599+ยโสธร!L599+ร้อยเอ็ด!L599+เลย!L599+ศรีสะเกษ!L599+สกลนคร!L599+สุรินทร์!L599+หนองคาย!L599+หนองบัวลำภู!L599+อำนาจเจริญ!L599+อุดรธานี!L599+อุบลราชธานี!L599</f>
        <v>223250</v>
      </c>
      <c r="M599" s="169"/>
      <c r="N599" s="171">
        <f ca="1">กาฬสินธุ์!N599+ขอนแก่น!N599+ชัยภูมิ!N599+นครพนม!N599+นครราชสีมา!N599+บึงกาฬ!N599+บุรีรัมย์!N599+มหาสารคาม!N599+มุกดาหาร!N599+ยโสธร!N599+ร้อยเอ็ด!N599+เลย!N599+ศรีสะเกษ!N599+สกลนคร!N599+สุรินทร์!N599+หนองคาย!N599+หนองบัวลำภู!N599+อำนาจเจริญ!N599+อุดรธานี!N599+อุบลราชธานี!N599</f>
        <v>34564</v>
      </c>
      <c r="O599" s="171">
        <f t="shared" ca="1" si="95"/>
        <v>15.482194848824188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กาฬสินธุ์!L600+ขอนแก่น!L600+ชัยภูมิ!L600+นครพนม!L600+นครราชสีมา!L600+บึงกาฬ!L600+บุรีรัมย์!L600+มหาสารคาม!L600+มุกดาหาร!L600+ยโสธร!L600+ร้อยเอ็ด!L600+เลย!L600+ศรีสะเกษ!L600+สกลนคร!L600+สุรินทร์!L600+หนองคาย!L600+หนองบัวลำภู!L600+อำนาจเจริญ!L600+อุดรธานี!L600+อุบลราชธานี!L600</f>
        <v>0</v>
      </c>
      <c r="M600" s="171"/>
      <c r="N600" s="171">
        <f ca="1">กาฬสินธุ์!N600+ขอนแก่น!N600+ชัยภูมิ!N600+นครพนม!N600+นครราชสีมา!N600+บึงกาฬ!N600+บุรีรัมย์!N600+มหาสารคาม!N600+มุกดาหาร!N600+ยโสธร!N600+ร้อยเอ็ด!N600+เลย!N600+ศรีสะเกษ!N600+สกลนคร!N600+สุรินทร์!N600+หนองคาย!N600+หนองบัวลำภู!N600+อำนาจเจริญ!N600+อุดรธานี!N600+อุบลราชธานี!N600</f>
        <v>0</v>
      </c>
      <c r="O600" s="171">
        <f t="shared" ca="1" si="95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กาฬสินธุ์!L601+ขอนแก่น!L601+ชัยภูมิ!L601+นครพนม!L601+นครราชสีมา!L601+บึงกาฬ!L601+บุรีรัมย์!L601+มหาสารคาม!L601+มุกดาหาร!L601+ยโสธร!L601+ร้อยเอ็ด!L601+เลย!L601+ศรีสะเกษ!L601+สกลนคร!L601+สุรินทร์!L601+หนองคาย!L601+หนองบัวลำภู!L601+อำนาจเจริญ!L601+อุดรธานี!L601+อุบลราชธานี!L601</f>
        <v>223250</v>
      </c>
      <c r="M601" s="171"/>
      <c r="N601" s="171">
        <f ca="1">กาฬสินธุ์!N601+ขอนแก่น!N601+ชัยภูมิ!N601+นครพนม!N601+นครราชสีมา!N601+บึงกาฬ!N601+บุรีรัมย์!N601+มหาสารคาม!N601+มุกดาหาร!N601+ยโสธร!N601+ร้อยเอ็ด!N601+เลย!N601+ศรีสะเกษ!N601+สกลนคร!N601+สุรินทร์!N601+หนองคาย!N601+หนองบัวลำภู!N601+อำนาจเจริญ!N601+อุดรธานี!N601+อุบลราชธานี!N601</f>
        <v>34564</v>
      </c>
      <c r="O601" s="171">
        <f t="shared" ca="1" si="95"/>
        <v>15.482194848824188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กาฬสินธุ์!N602+ขอนแก่น!N602+ชัยภูมิ!N602+นครพนม!N602+นครราชสีมา!N602+บึงกาฬ!N602+บุรีรัมย์!N602+มหาสารคาม!N602+มุกดาหาร!N602+ยโสธร!N602+ร้อยเอ็ด!N602+เลย!N602+ศรีสะเกษ!N602+สกลนคร!N602+สุรินทร์!N602+หนองคาย!N602+หนองบัวลำภู!N602+อำนาจเจริญ!N602+อุดรธานี!N602+อุบลราชธานี!N602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กาฬสินธุ์!N603+ขอนแก่น!N603+ชัยภูมิ!N603+นครพนม!N603+นครราชสีมา!N603+บึงกาฬ!N603+บุรีรัมย์!N603+มหาสารคาม!N603+มุกดาหาร!N603+ยโสธร!N603+ร้อยเอ็ด!N603+เลย!N603+ศรีสะเกษ!N603+สกลนคร!N603+สุรินทร์!N603+หนองคาย!N603+หนองบัวลำภู!N603+อำนาจเจริญ!N603+อุดรธานี!N603+อุบลราชธานี!N603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กาฬสินธุ์!N604+ขอนแก่น!N604+ชัยภูมิ!N604+นครพนม!N604+นครราชสีมา!N604+บึงกาฬ!N604+บุรีรัมย์!N604+มหาสารคาม!N604+มุกดาหาร!N604+ยโสธร!N604+ร้อยเอ็ด!N604+เลย!N604+ศรีสะเกษ!N604+สกลนคร!N604+สุรินทร์!N604+หนองคาย!N604+หนองบัวลำภู!N604+อำนาจเจริญ!N604+อุดรธานี!N604+อุบลราชธานี!N604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กาฬสินธุ์!N605+ขอนแก่น!N605+ชัยภูมิ!N605+นครพนม!N605+นครราชสีมา!N605+บึงกาฬ!N605+บุรีรัมย์!N605+มหาสารคาม!N605+มุกดาหาร!N605+ยโสธร!N605+ร้อยเอ็ด!N605+เลย!N605+ศรีสะเกษ!N605+สกลนคร!N605+สุรินทร์!N605+หนองคาย!N605+หนองบัวลำภู!N605+อำนาจเจริญ!N605+อุดรธานี!N605+อุบลราชธานี!N605</f>
        <v>34564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กาฬสินธุ์!J607+ขอนแก่น!J607+ชัยภูมิ!J607+นครพนม!J607+นครราชสีมา!J607+บึงกาฬ!J607+บุรีรัมย์!J607+มหาสารคาม!J607+มุกดาหาร!J607+ยโสธร!J607+ร้อยเอ็ด!J607+เลย!J607+ศรีสะเกษ!J607+สกลนคร!J607+สุรินทร์!J607+หนองคาย!J607+หนองบัวลำภู!J607+อำนาจเจริญ!J607+อุดรธานี!J607+อุบลราชธานี!J607</f>
        <v>1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กาฬสินธุ์!J608+ขอนแก่น!J608+ชัยภูมิ!J608+นครพนม!J608+นครราชสีมา!J608+บึงกาฬ!J608+บุรีรัมย์!J608+มหาสารคาม!J608+มุกดาหาร!J608+ยโสธร!J608+ร้อยเอ็ด!J608+เลย!J608+ศรีสะเกษ!J608+สกลนคร!J608+สุรินทร์!J608+หนองคาย!J608+หนองบัวลำภู!J608+อำนาจเจริญ!J608+อุดรธานี!J608+อุบลราชธานี!J608</f>
        <v>18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กาฬสินธุ์!J609+ขอนแก่น!J609+ชัยภูมิ!J609+นครพนม!J609+นครราชสีมา!J609+บึงกาฬ!J609+บุรีรัมย์!J609+มหาสารคาม!J609+มุกดาหาร!J609+ยโสธร!J609+ร้อยเอ็ด!J609+เลย!J609+ศรีสะเกษ!J609+สกลนคร!J609+สุรินทร์!J609+หนองคาย!J609+หนองบัวลำภู!J609+อำนาจเจริญ!J609+อุดรธานี!J609+อุบลราชธานี!J609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กาฬสินธุ์!J610+ขอนแก่น!J610+ชัยภูมิ!J610+นครพนม!J610+นครราชสีมา!J610+บึงกาฬ!J610+บุรีรัมย์!J610+มหาสารคาม!J610+มุกดาหาร!J610+ยโสธร!J610+ร้อยเอ็ด!J610+เลย!J610+ศรีสะเกษ!J610+สกลนคร!J610+สุรินทร์!J610+หนองคาย!J610+หนองบัวลำภู!J610+อำนาจเจริญ!J610+อุดรธานี!J610+อุบลราชธานี!J610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กาฬสินธุ์!I611+ขอนแก่น!I611+ชัยภูมิ!I611+นครพนม!I611+นครราชสีมา!I611+บึงกาฬ!I611+บุรีรัมย์!I611+มหาสารคาม!I611+มุกดาหาร!I611+ยโสธร!I611+ร้อยเอ็ด!I611+เลย!I611+ศรีสะเกษ!I611+สกลนคร!I611+สุรินทร์!I611+หนองคาย!I611+หนองบัวลำภู!I611+อำนาจเจริญ!I611+อุดรธานี!I611+อุบลราชธานี!I611</f>
        <v>2270</v>
      </c>
      <c r="J611" s="167">
        <f ca="1">กาฬสินธุ์!J611+ขอนแก่น!J611+ชัยภูมิ!J611+นครพนม!J611+นครราชสีมา!J611+บึงกาฬ!J611+บุรีรัมย์!J611+มหาสารคาม!J611+มุกดาหาร!J611+ยโสธร!J611+ร้อยเอ็ด!J611+เลย!J611+ศรีสะเกษ!J611+สกลนคร!J611+สุรินทร์!J611+หนองคาย!J611+หนองบัวลำภู!J611+อำนาจเจริญ!J611+อุดรธานี!J611+อุบลราชธานี!J611</f>
        <v>0</v>
      </c>
      <c r="K611" s="168">
        <f t="shared" ref="K611:K619" ca="1" si="96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กาฬสินธุ์!I612+ขอนแก่น!I612+ชัยภูมิ!I612+นครพนม!I612+นครราชสีมา!I612+บึงกาฬ!I612+บุรีรัมย์!I612+มหาสารคาม!I612+มุกดาหาร!I612+ยโสธร!I612+ร้อยเอ็ด!I612+เลย!I612+ศรีสะเกษ!I612+สกลนคร!I612+สุรินทร์!I612+หนองคาย!I612+หนองบัวลำภู!I612+อำนาจเจริญ!I612+อุดรธานี!I612+อุบลราชธานี!I612</f>
        <v>0</v>
      </c>
      <c r="J612" s="192">
        <f ca="1">กาฬสินธุ์!J612+ขอนแก่น!J612+ชัยภูมิ!J612+นครพนม!J612+นครราชสีมา!J612+บึงกาฬ!J612+บุรีรัมย์!J612+มหาสารคาม!J612+มุกดาหาร!J612+ยโสธร!J612+ร้อยเอ็ด!J612+เลย!J612+ศรีสะเกษ!J612+สกลนคร!J612+สุรินทร์!J612+หนองคาย!J612+หนองบัวลำภู!J612+อำนาจเจริญ!J612+อุดรธานี!J612+อุบลราชธานี!J612</f>
        <v>281</v>
      </c>
      <c r="K612" s="168">
        <f t="shared" ca="1" si="96"/>
        <v>12.378854625550661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กาฬสินธุ์!I613+ขอนแก่น!I613+ชัยภูมิ!I613+นครพนม!I613+นครราชสีมา!I613+บึงกาฬ!I613+บุรีรัมย์!I613+มหาสารคาม!I613+มุกดาหาร!I613+ยโสธร!I613+ร้อยเอ็ด!I613+เลย!I613+ศรีสะเกษ!I613+สกลนคร!I613+สุรินทร์!I613+หนองคาย!I613+หนองบัวลำภู!I613+อำนาจเจริญ!I613+อุดรธานี!I613+อุบลราชธานี!I613</f>
        <v>0</v>
      </c>
      <c r="J613" s="192">
        <f ca="1">กาฬสินธุ์!J613+ขอนแก่น!J613+ชัยภูมิ!J613+นครพนม!J613+นครราชสีมา!J613+บึงกาฬ!J613+บุรีรัมย์!J613+มหาสารคาม!J613+มุกดาหาร!J613+ยโสธร!J613+ร้อยเอ็ด!J613+เลย!J613+ศรีสะเกษ!J613+สกลนคร!J613+สุรินทร์!J613+หนองคาย!J613+หนองบัวลำภู!J613+อำนาจเจริญ!J613+อุดรธานี!J613+อุบลราชธานี!J613</f>
        <v>1</v>
      </c>
      <c r="K613" s="168">
        <f t="shared" ca="1" si="96"/>
        <v>4.405286343612335E-2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กาฬสินธุ์!I614+ขอนแก่น!I614+ชัยภูมิ!I614+นครพนม!I614+นครราชสีมา!I614+บึงกาฬ!I614+บุรีรัมย์!I614+มหาสารคาม!I614+มุกดาหาร!I614+ยโสธร!I614+ร้อยเอ็ด!I614+เลย!I614+ศรีสะเกษ!I614+สกลนคร!I614+สุรินทร์!I614+หนองคาย!I614+หนองบัวลำภู!I614+อำนาจเจริญ!I614+อุดรธานี!I614+อุบลราชธานี!I614</f>
        <v>0</v>
      </c>
      <c r="J614" s="192">
        <f ca="1">กาฬสินธุ์!J614+ขอนแก่น!J614+ชัยภูมิ!J614+นครพนม!J614+นครราชสีมา!J614+บึงกาฬ!J614+บุรีรัมย์!J614+มหาสารคาม!J614+มุกดาหาร!J614+ยโสธร!J614+ร้อยเอ็ด!J614+เลย!J614+ศรีสะเกษ!J614+สกลนคร!J614+สุรินทร์!J614+หนองคาย!J614+หนองบัวลำภู!J614+อำนาจเจริญ!J614+อุดรธานี!J614+อุบลราชธานี!J614</f>
        <v>1</v>
      </c>
      <c r="K614" s="168">
        <f t="shared" ca="1" si="96"/>
        <v>4.405286343612335E-2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กาฬสินธุ์!I615+ขอนแก่น!I615+ชัยภูมิ!I615+นครพนม!I615+นครราชสีมา!I615+บึงกาฬ!I615+บุรีรัมย์!I615+มหาสารคาม!I615+มุกดาหาร!I615+ยโสธร!I615+ร้อยเอ็ด!I615+เลย!I615+ศรีสะเกษ!I615+สกลนคร!I615+สุรินทร์!I615+หนองคาย!I615+หนองบัวลำภู!I615+อำนาจเจริญ!I615+อุดรธานี!I615+อุบลราชธานี!I615</f>
        <v>0</v>
      </c>
      <c r="J615" s="192">
        <f ca="1">กาฬสินธุ์!J615+ขอนแก่น!J615+ชัยภูมิ!J615+นครพนม!J615+นครราชสีมา!J615+บึงกาฬ!J615+บุรีรัมย์!J615+มหาสารคาม!J615+มุกดาหาร!J615+ยโสธร!J615+ร้อยเอ็ด!J615+เลย!J615+ศรีสะเกษ!J615+สกลนคร!J615+สุรินทร์!J615+หนองคาย!J615+หนองบัวลำภู!J615+อำนาจเจริญ!J615+อุดรธานี!J615+อุบลราชธานี!J615</f>
        <v>0</v>
      </c>
      <c r="K615" s="168">
        <f t="shared" ca="1" si="96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กาฬสินธุ์!I616+ขอนแก่น!I616+ชัยภูมิ!I616+นครพนม!I616+นครราชสีมา!I616+บึงกาฬ!I616+บุรีรัมย์!I616+มหาสารคาม!I616+มุกดาหาร!I616+ยโสธร!I616+ร้อยเอ็ด!I616+เลย!I616+ศรีสะเกษ!I616+สกลนคร!I616+สุรินทร์!I616+หนองคาย!I616+หนองบัวลำภู!I616+อำนาจเจริญ!I616+อุดรธานี!I616+อุบลราชธานี!I616</f>
        <v>0</v>
      </c>
      <c r="J616" s="192">
        <f ca="1">กาฬสินธุ์!J616+ขอนแก่น!J616+ชัยภูมิ!J616+นครพนม!J616+นครราชสีมา!J616+บึงกาฬ!J616+บุรีรัมย์!J616+มหาสารคาม!J616+มุกดาหาร!J616+ยโสธร!J616+ร้อยเอ็ด!J616+เลย!J616+ศรีสะเกษ!J616+สกลนคร!J616+สุรินทร์!J616+หนองคาย!J616+หนองบัวลำภู!J616+อำนาจเจริญ!J616+อุดรธานี!J616+อุบลราชธานี!J616</f>
        <v>0</v>
      </c>
      <c r="K616" s="168">
        <f t="shared" ca="1" si="96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กาฬสินธุ์!I617+ขอนแก่น!I617+ชัยภูมิ!I617+นครพนม!I617+นครราชสีมา!I617+บึงกาฬ!I617+บุรีรัมย์!I617+มหาสารคาม!I617+มุกดาหาร!I617+ยโสธร!I617+ร้อยเอ็ด!I617+เลย!I617+ศรีสะเกษ!I617+สกลนคร!I617+สุรินทร์!I617+หนองคาย!I617+หนองบัวลำภู!I617+อำนาจเจริญ!I617+อุดรธานี!I617+อุบลราชธานี!I617</f>
        <v>0</v>
      </c>
      <c r="J617" s="191">
        <f ca="1">กาฬสินธุ์!J617+ขอนแก่น!J617+ชัยภูมิ!J617+นครพนม!J617+นครราชสีมา!J617+บึงกาฬ!J617+บุรีรัมย์!J617+มหาสารคาม!J617+มุกดาหาร!J617+ยโสธร!J617+ร้อยเอ็ด!J617+เลย!J617+ศรีสะเกษ!J617+สกลนคร!J617+สุรินทร์!J617+หนองคาย!J617+หนองบัวลำภู!J617+อำนาจเจริญ!J617+อุดรธานี!J617+อุบลราชธานี!J617</f>
        <v>0</v>
      </c>
      <c r="K617" s="168">
        <f t="shared" ca="1" si="96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กาฬสินธุ์!I618+ขอนแก่น!I618+ชัยภูมิ!I618+นครพนม!I618+นครราชสีมา!I618+บึงกาฬ!I618+บุรีรัมย์!I618+มหาสารคาม!I618+มุกดาหาร!I618+ยโสธร!I618+ร้อยเอ็ด!I618+เลย!I618+ศรีสะเกษ!I618+สกลนคร!I618+สุรินทร์!I618+หนองคาย!I618+หนองบัวลำภู!I618+อำนาจเจริญ!I618+อุดรธานี!I618+อุบลราชธานี!I618</f>
        <v>0</v>
      </c>
      <c r="J618" s="192">
        <f ca="1">กาฬสินธุ์!J618+ขอนแก่น!J618+ชัยภูมิ!J618+นครพนม!J618+นครราชสีมา!J618+บึงกาฬ!J618+บุรีรัมย์!J618+มหาสารคาม!J618+มุกดาหาร!J618+ยโสธร!J618+ร้อยเอ็ด!J618+เลย!J618+ศรีสะเกษ!J618+สกลนคร!J618+สุรินทร์!J618+หนองคาย!J618+หนองบัวลำภู!J618+อำนาจเจริญ!J618+อุดรธานี!J618+อุบลราชธานี!J618</f>
        <v>0</v>
      </c>
      <c r="K618" s="168">
        <f t="shared" ca="1" si="96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กาฬสินธุ์!I619+ขอนแก่น!I619+ชัยภูมิ!I619+นครพนม!I619+นครราชสีมา!I619+บึงกาฬ!I619+บุรีรัมย์!I619+มหาสารคาม!I619+มุกดาหาร!I619+ยโสธร!I619+ร้อยเอ็ด!I619+เลย!I619+ศรีสะเกษ!I619+สกลนคร!I619+สุรินทร์!I619+หนองคาย!I619+หนองบัวลำภู!I619+อำนาจเจริญ!I619+อุดรธานี!I619+อุบลราชธานี!I619</f>
        <v>0</v>
      </c>
      <c r="J619" s="192">
        <f ca="1">กาฬสินธุ์!J619+ขอนแก่น!J619+ชัยภูมิ!J619+นครพนม!J619+นครราชสีมา!J619+บึงกาฬ!J619+บุรีรัมย์!J619+มหาสารคาม!J619+มุกดาหาร!J619+ยโสธร!J619+ร้อยเอ็ด!J619+เลย!J619+ศรีสะเกษ!J619+สกลนคร!J619+สุรินทร์!J619+หนองคาย!J619+หนองบัวลำภู!J619+อำนาจเจริญ!J619+อุดรธานี!J619+อุบลราชธานี!J619</f>
        <v>0</v>
      </c>
      <c r="K619" s="168">
        <f t="shared" ca="1" si="96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กาฬสินธุ์!I620+ขอนแก่น!I620+ชัยภูมิ!I620+นครพนม!I620+นครราชสีมา!I620+บึงกาฬ!I620+บุรีรัมย์!I620+มหาสารคาม!I620+มุกดาหาร!I620+ยโสธร!I620+ร้อยเอ็ด!I620+เลย!I620+ศรีสะเกษ!I620+สกลนคร!I620+สุรินทร์!I620+หนองคาย!I620+หนองบัวลำภู!I620+อำนาจเจริญ!I620+อุดรธานี!I620+อุบลราชธานี!I620</f>
        <v>286</v>
      </c>
      <c r="J620" s="167">
        <f ca="1">กาฬสินธุ์!J620+ขอนแก่น!J620+ชัยภูมิ!J620+นครพนม!J620+นครราชสีมา!J620+บึงกาฬ!J620+บุรีรัมย์!J620+มหาสารคาม!J620+มุกดาหาร!J620+ยโสธร!J620+ร้อยเอ็ด!J620+เลย!J620+ศรีสะเกษ!J620+สกลนคร!J620+สุรินทร์!J620+หนองคาย!J620+หนองบัวลำภู!J620+อำนาจเจริญ!J620+อุดรธานี!J620+อุบลราชธานี!J620</f>
        <v>0</v>
      </c>
      <c r="K620" s="168">
        <f t="shared" ref="K620:K626" ca="1" si="97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กาฬสินธุ์!I621+ขอนแก่น!I621+ชัยภูมิ!I621+นครพนม!I621+นครราชสีมา!I621+บึงกาฬ!I621+บุรีรัมย์!I621+มหาสารคาม!I621+มุกดาหาร!I621+ยโสธร!I621+ร้อยเอ็ด!I621+เลย!I621+ศรีสะเกษ!I621+สกลนคร!I621+สุรินทร์!I621+หนองคาย!I621+หนองบัวลำภู!I621+อำนาจเจริญ!I621+อุดรธานี!I621+อุบลราชธานี!I621</f>
        <v>0</v>
      </c>
      <c r="J621" s="167">
        <f ca="1">กาฬสินธุ์!J621+ขอนแก่น!J621+ชัยภูมิ!J621+นครพนม!J621+นครราชสีมา!J621+บึงกาฬ!J621+บุรีรัมย์!J621+มหาสารคาม!J621+มุกดาหาร!J621+ยโสธร!J621+ร้อยเอ็ด!J621+เลย!J621+ศรีสะเกษ!J621+สกลนคร!J621+สุรินทร์!J621+หนองคาย!J621+หนองบัวลำภู!J621+อำนาจเจริญ!J621+อุดรธานี!J621+อุบลราชธานี!J621</f>
        <v>0</v>
      </c>
      <c r="K621" s="168">
        <f t="shared" ca="1" si="97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กาฬสินธุ์!I622+ขอนแก่น!I622+ชัยภูมิ!I622+นครพนม!I622+นครราชสีมา!I622+บึงกาฬ!I622+บุรีรัมย์!I622+มหาสารคาม!I622+มุกดาหาร!I622+ยโสธร!I622+ร้อยเอ็ด!I622+เลย!I622+ศรีสะเกษ!I622+สกลนคร!I622+สุรินทร์!I622+หนองคาย!I622+หนองบัวลำภู!I622+อำนาจเจริญ!I622+อุดรธานี!I622+อุบลราชธานี!I622</f>
        <v>0</v>
      </c>
      <c r="J622" s="192">
        <f ca="1">กาฬสินธุ์!J622+ขอนแก่น!J622+ชัยภูมิ!J622+นครพนม!J622+นครราชสีมา!J622+บึงกาฬ!J622+บุรีรัมย์!J622+มหาสารคาม!J622+มุกดาหาร!J622+ยโสธร!J622+ร้อยเอ็ด!J622+เลย!J622+ศรีสะเกษ!J622+สกลนคร!J622+สุรินทร์!J622+หนองคาย!J622+หนองบัวลำภู!J622+อำนาจเจริญ!J622+อุดรธานี!J622+อุบลราชธานี!J622</f>
        <v>0</v>
      </c>
      <c r="K622" s="168">
        <f t="shared" ca="1" si="97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กาฬสินธุ์!I623+ขอนแก่น!I623+ชัยภูมิ!I623+นครพนม!I623+นครราชสีมา!I623+บึงกาฬ!I623+บุรีรัมย์!I623+มหาสารคาม!I623+มุกดาหาร!I623+ยโสธร!I623+ร้อยเอ็ด!I623+เลย!I623+ศรีสะเกษ!I623+สกลนคร!I623+สุรินทร์!I623+หนองคาย!I623+หนองบัวลำภู!I623+อำนาจเจริญ!I623+อุดรธานี!I623+อุบลราชธานี!I623</f>
        <v>0</v>
      </c>
      <c r="J623" s="192">
        <f ca="1">กาฬสินธุ์!J623+ขอนแก่น!J623+ชัยภูมิ!J623+นครพนม!J623+นครราชสีมา!J623+บึงกาฬ!J623+บุรีรัมย์!J623+มหาสารคาม!J623+มุกดาหาร!J623+ยโสธร!J623+ร้อยเอ็ด!J623+เลย!J623+ศรีสะเกษ!J623+สกลนคร!J623+สุรินทร์!J623+หนองคาย!J623+หนองบัวลำภู!J623+อำนาจเจริญ!J623+อุดรธานี!J623+อุบลราชธานี!J623</f>
        <v>0</v>
      </c>
      <c r="K623" s="168">
        <f t="shared" ca="1" si="97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กาฬสินธุ์!I624+ขอนแก่น!I624+ชัยภูมิ!I624+นครพนม!I624+นครราชสีมา!I624+บึงกาฬ!I624+บุรีรัมย์!I624+มหาสารคาม!I624+มุกดาหาร!I624+ยโสธร!I624+ร้อยเอ็ด!I624+เลย!I624+ศรีสะเกษ!I624+สกลนคร!I624+สุรินทร์!I624+หนองคาย!I624+หนองบัวลำภู!I624+อำนาจเจริญ!I624+อุดรธานี!I624+อุบลราชธานี!I624</f>
        <v>0</v>
      </c>
      <c r="J624" s="191">
        <f ca="1">กาฬสินธุ์!J624+ขอนแก่น!J624+ชัยภูมิ!J624+นครพนม!J624+นครราชสีมา!J624+บึงกาฬ!J624+บุรีรัมย์!J624+มหาสารคาม!J624+มุกดาหาร!J624+ยโสธร!J624+ร้อยเอ็ด!J624+เลย!J624+ศรีสะเกษ!J624+สกลนคร!J624+สุรินทร์!J624+หนองคาย!J624+หนองบัวลำภู!J624+อำนาจเจริญ!J624+อุดรธานี!J624+อุบลราชธานี!J624</f>
        <v>0</v>
      </c>
      <c r="K624" s="168">
        <f t="shared" ca="1" si="97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กาฬสินธุ์!I625+ขอนแก่น!I625+ชัยภูมิ!I625+นครพนม!I625+นครราชสีมา!I625+บึงกาฬ!I625+บุรีรัมย์!I625+มหาสารคาม!I625+มุกดาหาร!I625+ยโสธร!I625+ร้อยเอ็ด!I625+เลย!I625+ศรีสะเกษ!I625+สกลนคร!I625+สุรินทร์!I625+หนองคาย!I625+หนองบัวลำภู!I625+อำนาจเจริญ!I625+อุดรธานี!I625+อุบลราชธานี!I625</f>
        <v>0</v>
      </c>
      <c r="J625" s="192">
        <f ca="1">กาฬสินธุ์!J625+ขอนแก่น!J625+ชัยภูมิ!J625+นครพนม!J625+นครราชสีมา!J625+บึงกาฬ!J625+บุรีรัมย์!J625+มหาสารคาม!J625+มุกดาหาร!J625+ยโสธร!J625+ร้อยเอ็ด!J625+เลย!J625+ศรีสะเกษ!J625+สกลนคร!J625+สุรินทร์!J625+หนองคาย!J625+หนองบัวลำภู!J625+อำนาจเจริญ!J625+อุดรธานี!J625+อุบลราชธานี!J625</f>
        <v>0</v>
      </c>
      <c r="K625" s="168">
        <f t="shared" ca="1" si="97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กาฬสินธุ์!I626+ขอนแก่น!I626+ชัยภูมิ!I626+นครพนม!I626+นครราชสีมา!I626+บึงกาฬ!I626+บุรีรัมย์!I626+มหาสารคาม!I626+มุกดาหาร!I626+ยโสธร!I626+ร้อยเอ็ด!I626+เลย!I626+ศรีสะเกษ!I626+สกลนคร!I626+สุรินทร์!I626+หนองคาย!I626+หนองบัวลำภู!I626+อำนาจเจริญ!I626+อุดรธานี!I626+อุบลราชธานี!I626</f>
        <v>0</v>
      </c>
      <c r="J626" s="192">
        <f ca="1">กาฬสินธุ์!J626+ขอนแก่น!J626+ชัยภูมิ!J626+นครพนม!J626+นครราชสีมา!J626+บึงกาฬ!J626+บุรีรัมย์!J626+มหาสารคาม!J626+มุกดาหาร!J626+ยโสธร!J626+ร้อยเอ็ด!J626+เลย!J626+ศรีสะเกษ!J626+สกลนคร!J626+สุรินทร์!J626+หนองคาย!J626+หนองบัวลำภู!J626+อำนาจเจริญ!J626+อุดรธานี!J626+อุบลราชธานี!J626</f>
        <v>0</v>
      </c>
      <c r="K626" s="168">
        <f t="shared" ca="1" si="97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กาฬสินธุ์!I628+ขอนแก่น!I628+ชัยภูมิ!I628+นครพนม!I628+นครราชสีมา!I628+บึงกาฬ!I628+บุรีรัมย์!I628+มหาสารคาม!I628+มุกดาหาร!I628+ยโสธร!I628+ร้อยเอ็ด!I628+เลย!I628+ศรีสะเกษ!I628+สกลนคร!I628+สุรินทร์!I628+หนองคาย!I628+หนองบัวลำภู!I628+อำนาจเจริญ!I628+อุดรธานี!I628+อุบลราชธานี!I628</f>
        <v>126283653.49000001</v>
      </c>
      <c r="J628" s="332">
        <f ca="1">กาฬสินธุ์!J628+ขอนแก่น!J628+ชัยภูมิ!J628+นครพนม!J628+นครราชสีมา!J628+บึงกาฬ!J628+บุรีรัมย์!J628+มหาสารคาม!J628+มุกดาหาร!J628+ยโสธร!J628+ร้อยเอ็ด!J628+เลย!J628+ศรีสะเกษ!J628+สกลนคร!J628+สุรินทร์!J628+หนองคาย!J628+หนองบัวลำภู!J628+อำนาจเจริญ!J628+อุดรธานี!J628+อุบลราชธานี!J628</f>
        <v>2149436.58</v>
      </c>
      <c r="K628" s="333">
        <f t="shared" ref="K628:K635" ca="1" si="98">IF(I628&gt;0,J628*100/I628,0)</f>
        <v>1.7020703159892399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กาฬสินธุ์!I629+ขอนแก่น!I629+ชัยภูมิ!I629+นครพนม!I629+นครราชสีมา!I629+บึงกาฬ!I629+บุรีรัมย์!I629+มหาสารคาม!I629+มุกดาหาร!I629+ยโสธร!I629+ร้อยเอ็ด!I629+เลย!I629+ศรีสะเกษ!I629+สกลนคร!I629+สุรินทร์!I629+หนองคาย!I629+หนองบัวลำภู!I629+อำนาจเจริญ!I629+อุดรธานี!I629+อุบลราชธานี!I629</f>
        <v>8531</v>
      </c>
      <c r="J629" s="332">
        <f ca="1">กาฬสินธุ์!J629+ขอนแก่น!J629+ชัยภูมิ!J629+นครพนม!J629+นครราชสีมา!J629+บึงกาฬ!J629+บุรีรัมย์!J629+มหาสารคาม!J629+มุกดาหาร!J629+ยโสธร!J629+ร้อยเอ็ด!J629+เลย!J629+ศรีสะเกษ!J629+สกลนคร!J629+สุรินทร์!J629+หนองคาย!J629+หนองบัวลำภู!J629+อำนาจเจริญ!J629+อุดรธานี!J629+อุบลราชธานี!J629</f>
        <v>131</v>
      </c>
      <c r="K629" s="333">
        <f t="shared" ca="1" si="98"/>
        <v>1.5355761340991678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กาฬสินธุ์!I630+ขอนแก่น!I630+ชัยภูมิ!I630+นครพนม!I630+นครราชสีมา!I630+บึงกาฬ!I630+บุรีรัมย์!I630+มหาสารคาม!I630+มุกดาหาร!I630+ยโสธร!I630+ร้อยเอ็ด!I630+เลย!I630+ศรีสะเกษ!I630+สกลนคร!I630+สุรินทร์!I630+หนองคาย!I630+หนองบัวลำภู!I630+อำนาจเจริญ!I630+อุดรธานี!I630+อุบลราชธานี!I630</f>
        <v>180488621.09999996</v>
      </c>
      <c r="J630" s="332">
        <f ca="1">กาฬสินธุ์!J630+ขอนแก่น!J630+ชัยภูมิ!J630+นครพนม!J630+นครราชสีมา!J630+บึงกาฬ!J630+บุรีรัมย์!J630+มหาสารคาม!J630+มุกดาหาร!J630+ยโสธร!J630+ร้อยเอ็ด!J630+เลย!J630+ศรีสะเกษ!J630+สกลนคร!J630+สุรินทร์!J630+หนองคาย!J630+หนองบัวลำภู!J630+อำนาจเจริญ!J630+อุดรธานี!J630+อุบลราชธานี!J630</f>
        <v>3053191.4699999997</v>
      </c>
      <c r="K630" s="333">
        <f t="shared" ca="1" si="98"/>
        <v>1.6916254617006439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กาฬสินธุ์!I631+ขอนแก่น!I631+ชัยภูมิ!I631+นครพนม!I631+นครราชสีมา!I631+บึงกาฬ!I631+บุรีรัมย์!I631+มหาสารคาม!I631+มุกดาหาร!I631+ยโสธร!I631+ร้อยเอ็ด!I631+เลย!I631+ศรีสะเกษ!I631+สกลนคร!I631+สุรินทร์!I631+หนองคาย!I631+หนองบัวลำภู!I631+อำนาจเจริญ!I631+อุดรธานี!I631+อุบลราชธานี!I631</f>
        <v>8066</v>
      </c>
      <c r="J631" s="332">
        <f ca="1">กาฬสินธุ์!J631+ขอนแก่น!J631+ชัยภูมิ!J631+นครพนม!J631+นครราชสีมา!J631+บึงกาฬ!J631+บุรีรัมย์!J631+มหาสารคาม!J631+มุกดาหาร!J631+ยโสธร!J631+ร้อยเอ็ด!J631+เลย!J631+ศรีสะเกษ!J631+สกลนคร!J631+สุรินทร์!J631+หนองคาย!J631+หนองบัวลำภู!J631+อำนาจเจริญ!J631+อุดรธานี!J631+อุบลราชธานี!J631</f>
        <v>641</v>
      </c>
      <c r="K631" s="333">
        <f t="shared" ca="1" si="98"/>
        <v>7.9469377634515252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กาฬสินธุ์!I632+ขอนแก่น!I632+ชัยภูมิ!I632+นครพนม!I632+นครราชสีมา!I632+บึงกาฬ!I632+บุรีรัมย์!I632+มหาสารคาม!I632+มุกดาหาร!I632+ยโสธร!I632+ร้อยเอ็ด!I632+เลย!I632+ศรีสะเกษ!I632+สกลนคร!I632+สุรินทร์!I632+หนองคาย!I632+หนองบัวลำภู!I632+อำนาจเจริญ!I632+อุดรธานี!I632+อุบลราชธานี!I632</f>
        <v>10151726.51</v>
      </c>
      <c r="J632" s="332">
        <f ca="1">กาฬสินธุ์!J632+ขอนแก่น!J632+ชัยภูมิ!J632+นครพนม!J632+นครราชสีมา!J632+บึงกาฬ!J632+บุรีรัมย์!J632+มหาสารคาม!J632+มุกดาหาร!J632+ยโสธร!J632+ร้อยเอ็ด!J632+เลย!J632+ศรีสะเกษ!J632+สกลนคร!J632+สุรินทร์!J632+หนองคาย!J632+หนองบัวลำภู!J632+อำนาจเจริญ!J632+อุดรธานี!J632+อุบลราชธานี!J632</f>
        <v>1103704.72</v>
      </c>
      <c r="K632" s="333">
        <f t="shared" ca="1" si="98"/>
        <v>10.872088791131155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กาฬสินธุ์!I633+ขอนแก่น!I633+ชัยภูมิ!I633+นครพนม!I633+นครราชสีมา!I633+บึงกาฬ!I633+บุรีรัมย์!I633+มหาสารคาม!I633+มุกดาหาร!I633+ยโสธร!I633+ร้อยเอ็ด!I633+เลย!I633+ศรีสะเกษ!I633+สกลนคร!I633+สุรินทร์!I633+หนองคาย!I633+หนองบัวลำภู!I633+อำนาจเจริญ!I633+อุดรธานี!I633+อุบลราชธานี!I633</f>
        <v>694</v>
      </c>
      <c r="J633" s="332">
        <f ca="1">กาฬสินธุ์!J633+ขอนแก่น!J633+ชัยภูมิ!J633+นครพนม!J633+นครราชสีมา!J633+บึงกาฬ!J633+บุรีรัมย์!J633+มหาสารคาม!J633+มุกดาหาร!J633+ยโสธร!J633+ร้อยเอ็ด!J633+เลย!J633+ศรีสะเกษ!J633+สกลนคร!J633+สุรินทร์!J633+หนองคาย!J633+หนองบัวลำภู!J633+อำนาจเจริญ!J633+อุดรธานี!J633+อุบลราชธานี!J633</f>
        <v>102</v>
      </c>
      <c r="K633" s="333">
        <f t="shared" ca="1" si="98"/>
        <v>14.697406340057636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กาฬสินธุ์!I634+ขอนแก่น!I634+ชัยภูมิ!I634+นครพนม!I634+นครราชสีมา!I634+บึงกาฬ!I634+บุรีรัมย์!I634+มหาสารคาม!I634+มุกดาหาร!I634+ยโสธร!I634+ร้อยเอ็ด!I634+เลย!I634+ศรีสะเกษ!I634+สกลนคร!I634+สุรินทร์!I634+หนองคาย!I634+หนองบัวลำภู!I634+อำนาจเจริญ!I634+อุดรธานี!I634+อุบลราชธานี!I634</f>
        <v>120130000</v>
      </c>
      <c r="J634" s="332">
        <f ca="1">กาฬสินธุ์!J634+ขอนแก่น!J634+ชัยภูมิ!J634+นครพนม!J634+นครราชสีมา!J634+บึงกาฬ!J634+บุรีรัมย์!J634+มหาสารคาม!J634+มุกดาหาร!J634+ยโสธร!J634+ร้อยเอ็ด!J634+เลย!J634+ศรีสะเกษ!J634+สกลนคร!J634+สุรินทร์!J634+หนองคาย!J634+หนองบัวลำภู!J634+อำนาจเจริญ!J634+อุดรธานี!J634+อุบลราชธานี!J634</f>
        <v>1170000</v>
      </c>
      <c r="K634" s="333">
        <f t="shared" ca="1" si="98"/>
        <v>0.97394489303254805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กาฬสินธุ์!I635+ขอนแก่น!I635+ชัยภูมิ!I635+นครพนม!I635+นครราชสีมา!I635+บึงกาฬ!I635+บุรีรัมย์!I635+มหาสารคาม!I635+มุกดาหาร!I635+ยโสธร!I635+ร้อยเอ็ด!I635+เลย!I635+ศรีสะเกษ!I635+สกลนคร!I635+สุรินทร์!I635+หนองคาย!I635+หนองบัวลำภู!I635+อำนาจเจริญ!I635+อุดรธานี!I635+อุบลราชธานี!I635</f>
        <v>3206</v>
      </c>
      <c r="J635" s="462">
        <f ca="1">กาฬสินธุ์!J635+ขอนแก่น!J635+ชัยภูมิ!J635+นครพนม!J635+นครราชสีมา!J635+บึงกาฬ!J635+บุรีรัมย์!J635+มหาสารคาม!J635+มุกดาหาร!J635+ยโสธร!J635+ร้อยเอ็ด!J635+เลย!J635+ศรีสะเกษ!J635+สกลนคร!J635+สุรินทร์!J635+หนองคาย!J635+หนองบัวลำภู!J635+อำนาจเจริญ!J635+อุดรธานี!J635+อุบลราชธานี!J635</f>
        <v>40</v>
      </c>
      <c r="K635" s="463">
        <f t="shared" ca="1" si="98"/>
        <v>1.2476606363069245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 r:id="rId1"/>
  <headerFooter>
    <oddHeader>&amp;R</oddHeader>
    <oddFooter>&amp;Lหน้า &amp;P/&amp;R&amp;F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zoomScale="70" zoomScaleNormal="70" workbookViewId="0">
      <pane ySplit="6" topLeftCell="A454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55000000000000004">
      <c r="A2" s="509" t="s">
        <v>245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55000000000000004">
      <c r="A3" s="509" t="s">
        <v>258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5500000000000000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5932383</v>
      </c>
      <c r="M8" s="25">
        <f t="shared" ca="1" si="0"/>
        <v>1737885</v>
      </c>
      <c r="N8" s="25">
        <f t="shared" ca="1" si="0"/>
        <v>1390832</v>
      </c>
      <c r="O8" s="24">
        <f t="shared" ref="O8:O16" ca="1" si="1">IF(L8&gt;0,N8*100/L8,0)</f>
        <v>23.44474387442618</v>
      </c>
      <c r="P8" s="24">
        <f t="shared" ref="P8:P16" ca="1" si="2">IF(M8&gt;0,N8*100/M8,0)</f>
        <v>80.030151592309039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5932383</v>
      </c>
      <c r="M10" s="32">
        <f t="shared" ca="1" si="4"/>
        <v>1737885</v>
      </c>
      <c r="N10" s="32">
        <f t="shared" ca="1" si="4"/>
        <v>1390832</v>
      </c>
      <c r="O10" s="31">
        <f t="shared" ca="1" si="1"/>
        <v>23.44474387442618</v>
      </c>
      <c r="P10" s="31">
        <f t="shared" ca="1" si="2"/>
        <v>80.030151592309039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5692983</v>
      </c>
      <c r="M12" s="40">
        <f t="shared" ca="1" si="6"/>
        <v>1737885</v>
      </c>
      <c r="N12" s="40">
        <f t="shared" ca="1" si="6"/>
        <v>1159432</v>
      </c>
      <c r="O12" s="40">
        <f t="shared" ca="1" si="1"/>
        <v>20.365983878750384</v>
      </c>
      <c r="P12" s="40">
        <f t="shared" ca="1" si="2"/>
        <v>66.715116362705245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1816700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3876283</v>
      </c>
      <c r="M14" s="40">
        <f t="shared" si="8"/>
        <v>0</v>
      </c>
      <c r="N14" s="40">
        <f t="shared" ca="1" si="8"/>
        <v>381520</v>
      </c>
      <c r="O14" s="43">
        <f t="shared" ca="1" si="1"/>
        <v>9.8424186262974089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239400</v>
      </c>
      <c r="M16" s="40">
        <f t="shared" si="10"/>
        <v>0</v>
      </c>
      <c r="N16" s="40">
        <f t="shared" ca="1" si="10"/>
        <v>231400</v>
      </c>
      <c r="O16" s="52">
        <f t="shared" ca="1" si="1"/>
        <v>96.65831244778613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3420905</v>
      </c>
      <c r="M18" s="25">
        <f t="shared" ca="1" si="11"/>
        <v>1737885</v>
      </c>
      <c r="N18" s="25">
        <f t="shared" ca="1" si="11"/>
        <v>1009312</v>
      </c>
      <c r="O18" s="24">
        <f t="shared" ref="O18:O20" ca="1" si="12">IF(L18&gt;0,N18*100/L18,0)</f>
        <v>29.504239375253039</v>
      </c>
      <c r="P18" s="24">
        <f t="shared" ref="P18:P26" ca="1" si="13">IF(M18&gt;0,N18*100/M18,0)</f>
        <v>58.077030413404799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3420905</v>
      </c>
      <c r="M20" s="32">
        <f t="shared" ca="1" si="15"/>
        <v>1737885</v>
      </c>
      <c r="N20" s="32">
        <f t="shared" ca="1" si="15"/>
        <v>1009312</v>
      </c>
      <c r="O20" s="31">
        <f t="shared" ca="1" si="12"/>
        <v>29.504239375253039</v>
      </c>
      <c r="P20" s="31">
        <f t="shared" ca="1" si="13"/>
        <v>58.077030413404799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3181505</v>
      </c>
      <c r="M22" s="44">
        <f t="shared" ca="1" si="18"/>
        <v>1737885</v>
      </c>
      <c r="N22" s="43">
        <f t="shared" ca="1" si="18"/>
        <v>777912</v>
      </c>
      <c r="O22" s="43">
        <f t="shared" ca="1" si="17"/>
        <v>24.451069540987678</v>
      </c>
      <c r="P22" s="43">
        <f t="shared" ca="1" si="13"/>
        <v>44.761995183800998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1816700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1364805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239400</v>
      </c>
      <c r="M26" s="52">
        <f t="shared" si="22"/>
        <v>0</v>
      </c>
      <c r="N26" s="52">
        <f t="shared" ca="1" si="22"/>
        <v>231400</v>
      </c>
      <c r="O26" s="52">
        <f t="shared" ca="1" si="17"/>
        <v>96.65831244778613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2511478</v>
      </c>
      <c r="M28" s="25">
        <f t="shared" si="23"/>
        <v>0</v>
      </c>
      <c r="N28" s="25">
        <f t="shared" ca="1" si="23"/>
        <v>381520</v>
      </c>
      <c r="O28" s="24">
        <f t="shared" ref="O28:O30" ca="1" si="24">IF(L28&gt;0,N28*100/L28,0)</f>
        <v>15.191054829068779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2511478</v>
      </c>
      <c r="M30" s="32">
        <f t="shared" si="27"/>
        <v>0</v>
      </c>
      <c r="N30" s="32">
        <f t="shared" ca="1" si="27"/>
        <v>381520</v>
      </c>
      <c r="O30" s="31">
        <f t="shared" ca="1" si="24"/>
        <v>15.191054829068779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2511478</v>
      </c>
      <c r="M32" s="43">
        <f t="shared" si="30"/>
        <v>0</v>
      </c>
      <c r="N32" s="43">
        <f t="shared" ca="1" si="30"/>
        <v>381520</v>
      </c>
      <c r="O32" s="43">
        <f t="shared" ca="1" si="29"/>
        <v>15.191054829068779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2511478</v>
      </c>
      <c r="M34" s="43">
        <f t="shared" si="32"/>
        <v>0</v>
      </c>
      <c r="N34" s="43">
        <f t="shared" ca="1" si="32"/>
        <v>381520</v>
      </c>
      <c r="O34" s="43">
        <f t="shared" ca="1" si="29"/>
        <v>15.191054829068779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3420905</v>
      </c>
      <c r="M37" s="55">
        <f t="shared" ca="1" si="33"/>
        <v>1737885</v>
      </c>
      <c r="N37" s="55">
        <f t="shared" ca="1" si="33"/>
        <v>1009312</v>
      </c>
      <c r="O37" s="56">
        <f t="shared" ca="1" si="29"/>
        <v>29.504239375253039</v>
      </c>
      <c r="P37" s="56">
        <f t="shared" ca="1" si="25"/>
        <v>58.077030413404799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694100</v>
      </c>
      <c r="M41" s="79">
        <f t="shared" ca="1" si="34"/>
        <v>347000</v>
      </c>
      <c r="N41" s="79">
        <f t="shared" ca="1" si="34"/>
        <v>229661</v>
      </c>
      <c r="O41" s="78">
        <f t="shared" ref="O41:O43" ca="1" si="35">IF(L41&gt;0,N41*100/L41,0)</f>
        <v>33.087595447341883</v>
      </c>
      <c r="P41" s="78">
        <f t="shared" ref="P41:P43" ca="1" si="36">IF(M41&gt;0,N41*100/M41,0)</f>
        <v>66.184726224783859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694100</v>
      </c>
      <c r="M43" s="79">
        <f t="shared" ca="1" si="38"/>
        <v>347000</v>
      </c>
      <c r="N43" s="79">
        <f t="shared" ca="1" si="38"/>
        <v>229661</v>
      </c>
      <c r="O43" s="78">
        <f t="shared" ca="1" si="35"/>
        <v>33.087595447341883</v>
      </c>
      <c r="P43" s="78">
        <f t="shared" ca="1" si="36"/>
        <v>66.184726224783859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694100</v>
      </c>
      <c r="M45" s="91">
        <f ca="1">IFERROR(__xludf.DUMMYFUNCTION("IMPORTRANGE(""https://docs.google.com/spreadsheets/d/1Yj_ptqi66GCucihVvJfMjLAmec39IyEx_6qawtMGysU/edit?usp=sharing"",""สบก!Q46"")"),347000)</f>
        <v>347000</v>
      </c>
      <c r="N45" s="91">
        <f ca="1">IFERROR(__xludf.DUMMYFUNCTION("IMPORTRANGE(""https://docs.google.com/spreadsheets/d/1Yj_ptqi66GCucihVvJfMjLAmec39IyEx_6qawtMGysU/edit?usp=sharing"",""สบก!R46"")"),229661)</f>
        <v>229661</v>
      </c>
      <c r="O45" s="92">
        <f ca="1">IF(L45&gt;0,N45*100/L45,0)</f>
        <v>33.087595447341883</v>
      </c>
      <c r="P45" s="92">
        <f ca="1">IF(M45&gt;0,N45*100/M45,0)</f>
        <v>66.184726224783859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IFERROR(__xludf.DUMMYFUNCTION("IMPORTRANGE(""https://docs.google.com/spreadsheets/d/1Yj_ptqi66GCucihVvJfMjLAmec39IyEx_6qawtMGysU/edit?usp=sharing"",""สบก!M46"")"),694100)</f>
        <v>694100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IFERROR(__xludf.DUMMYFUNCTION("IMPORTRANGE(""https://docs.google.com/spreadsheets/d/1Yj_ptqi66GCucihVvJfMjLAmec39IyEx_6qawtMGysU/edit?usp=sharing"",""สบก!N46"")"),0)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IFERROR(__xludf.DUMMYFUNCTION("IMPORTRANGE(""https://docs.google.com/spreadsheets/d/1Yj_ptqi66GCucihVvJfMjLAmec39IyEx_6qawtMGysU/edit?usp=sharing"",""สบก!O46"")"),0)</f>
        <v>0</v>
      </c>
      <c r="M49" s="101"/>
      <c r="N49" s="91">
        <f ca="1">IFERROR(__xludf.DUMMYFUNCTION("IMPORTRANGE(""https://docs.google.com/spreadsheets/d/1Yj_ptqi66GCucihVvJfMjLAmec39IyEx_6qawtMGysU/edit?usp=sharing"",""สบก!S46"")"),0)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490800</v>
      </c>
      <c r="M53" s="125">
        <f t="shared" ca="1" si="39"/>
        <v>245400</v>
      </c>
      <c r="N53" s="125">
        <f t="shared" ca="1" si="39"/>
        <v>119700</v>
      </c>
      <c r="O53" s="124">
        <f t="shared" ref="O53:O55" ca="1" si="40">IF(L53&gt;0,N53*100/L53,0)</f>
        <v>24.388753056234719</v>
      </c>
      <c r="P53" s="124">
        <f t="shared" ref="P53:P55" ca="1" si="41">IF(M53&gt;0,N53*100/M53,0)</f>
        <v>48.777506112469439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490800</v>
      </c>
      <c r="M55" s="125">
        <f t="shared" ca="1" si="43"/>
        <v>245400</v>
      </c>
      <c r="N55" s="125">
        <f t="shared" ca="1" si="43"/>
        <v>119700</v>
      </c>
      <c r="O55" s="124">
        <f t="shared" ca="1" si="40"/>
        <v>24.388753056234719</v>
      </c>
      <c r="P55" s="124">
        <f t="shared" ca="1" si="41"/>
        <v>48.777506112469439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490800</v>
      </c>
      <c r="M57" s="91">
        <f ca="1">IFERROR(__xludf.DUMMYFUNCTION("IMPORTRANGE(""https://docs.google.com/spreadsheets/d/1Yj_ptqi66GCucihVvJfMjLAmec39IyEx_6qawtMGysU/edit?usp=sharing"",""สบก!Z46"")"),245400)</f>
        <v>245400</v>
      </c>
      <c r="N57" s="91">
        <f ca="1">IFERROR(__xludf.DUMMYFUNCTION("IMPORTRANGE(""https://docs.google.com/spreadsheets/d/1Yj_ptqi66GCucihVvJfMjLAmec39IyEx_6qawtMGysU/edit?usp=sharing"",""สบก!AA46"")"),119700)</f>
        <v>119700</v>
      </c>
      <c r="O57" s="92">
        <f ca="1">IF(L57&gt;0,N57*100/L57,0)</f>
        <v>24.388753056234719</v>
      </c>
      <c r="P57" s="92">
        <f ca="1">IF(M57&gt;0,N57*100/M57,0)</f>
        <v>48.777506112469439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IFERROR(__xludf.DUMMYFUNCTION("IMPORTRANGE(""https://docs.google.com/spreadsheets/d/1Yj_ptqi66GCucihVvJfMjLAmec39IyEx_6qawtMGysU/edit?usp=sharing"",""สบก!V46"")"),490800)</f>
        <v>490800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IFERROR(__xludf.DUMMYFUNCTION("IMPORTRANGE(""https://docs.google.com/spreadsheets/d/1Yj_ptqi66GCucihVvJfMjLAmec39IyEx_6qawtMGysU/edit?usp=sharing"",""สบก!W46"")"),0)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IFERROR(__xludf.DUMMYFUNCTION("IMPORTRANGE(""https://docs.google.com/spreadsheets/d/1Yj_ptqi66GCucihVvJfMjLAmec39IyEx_6qawtMGysU/edit?usp=sharing"",""สบก!X46"")"),0)</f>
        <v>0</v>
      </c>
      <c r="M61" s="101"/>
      <c r="N61" s="91">
        <f ca="1">IFERROR(__xludf.DUMMYFUNCTION("IMPORTRANGE(""https://docs.google.com/spreadsheets/d/1Yj_ptqi66GCucihVvJfMjLAmec39IyEx_6qawtMGysU/edit?usp=sharing"",""สบก!AB46"")"),0)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IFERROR(__xludf.DUMMYFUNCTION("IMPORTRANGE(""https://docs.google.com/spreadsheets/d/1XL5vhW3sbDhbH9Cz0tuDiY8C3ctxq1tqvaCgkFb8cCA/edit?usp=sharing"",""มุกดาหาร!I9"")"),2)</f>
        <v>2</v>
      </c>
      <c r="J64" s="146">
        <f ca="1">IFERROR(__xludf.DUMMYFUNCTION("IMPORTRANGE(""https://docs.google.com/spreadsheets/d/1XL5vhW3sbDhbH9Cz0tuDiY8C3ctxq1tqvaCgkFb8cCA/edit?usp=sharing"",""มุกดาหาร!J9"")"),0)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IFERROR(__xludf.DUMMYFUNCTION("IMPORTRANGE(""https://docs.google.com/spreadsheets/d/1XL5vhW3sbDhbH9Cz0tuDiY8C3ctxq1tqvaCgkFb8cCA/edit?usp=sharing"",""มุกดาหาร!I10"")"),80)</f>
        <v>80</v>
      </c>
      <c r="J65" s="146">
        <f ca="1">IFERROR(__xludf.DUMMYFUNCTION("IMPORTRANGE(""https://docs.google.com/spreadsheets/d/1XL5vhW3sbDhbH9Cz0tuDiY8C3ctxq1tqvaCgkFb8cCA/edit?usp=sharing"",""มุกดาหาร!J10"")"),0)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875800</v>
      </c>
      <c r="M66" s="155">
        <f t="shared" ca="1" si="45"/>
        <v>510400</v>
      </c>
      <c r="N66" s="155">
        <f t="shared" ca="1" si="45"/>
        <v>140528</v>
      </c>
      <c r="O66" s="154">
        <f t="shared" ref="O66:O68" ca="1" si="46">IF(L66&gt;0,N66*100/L66,0)</f>
        <v>16.045672527974425</v>
      </c>
      <c r="P66" s="154">
        <f t="shared" ref="P66:P68" ca="1" si="47">IF(M66&gt;0,N66*100/M66,0)</f>
        <v>27.532915360501569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875800</v>
      </c>
      <c r="M68" s="160">
        <f t="shared" ca="1" si="49"/>
        <v>510400</v>
      </c>
      <c r="N68" s="160">
        <f t="shared" ca="1" si="49"/>
        <v>140528</v>
      </c>
      <c r="O68" s="159">
        <f t="shared" ca="1" si="46"/>
        <v>16.045672527974425</v>
      </c>
      <c r="P68" s="159">
        <f t="shared" ca="1" si="47"/>
        <v>27.532915360501569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875800</v>
      </c>
      <c r="M70" s="172">
        <f ca="1">IFERROR(__xludf.DUMMYFUNCTION("IMPORTRANGE(""https://docs.google.com/spreadsheets/d/1Yj_ptqi66GCucihVvJfMjLAmec39IyEx_6qawtMGysU/edit?usp=sharing"",""สบก!AI46"")"),510400)</f>
        <v>510400</v>
      </c>
      <c r="N70" s="172">
        <f ca="1">IFERROR(__xludf.DUMMYFUNCTION("IMPORTRANGE(""https://docs.google.com/spreadsheets/d/1Yj_ptqi66GCucihVvJfMjLAmec39IyEx_6qawtMGysU/edit?usp=sharing"",""สบก!AJ46"")"),140528)</f>
        <v>140528</v>
      </c>
      <c r="O70" s="171">
        <f ca="1">IF(L70&gt;0,N70*100/L70,0)</f>
        <v>16.045672527974425</v>
      </c>
      <c r="P70" s="171">
        <f ca="1">IF(M70&gt;0,N70*100/M70,0)</f>
        <v>27.532915360501569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IFERROR(__xludf.DUMMYFUNCTION("IMPORTRANGE(""https://docs.google.com/spreadsheets/d/1Yj_ptqi66GCucihVvJfMjLAmec39IyEx_6qawtMGysU/edit?usp=sharing"",""สบก!AE46"")"),193800)</f>
        <v>193800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IFERROR(__xludf.DUMMYFUNCTION("IMPORTRANGE(""https://docs.google.com/spreadsheets/d/1Yj_ptqi66GCucihVvJfMjLAmec39IyEx_6qawtMGysU/edit?usp=sharing"",""สบก!AF46"")"),682000)</f>
        <v>682000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IFERROR(__xludf.DUMMYFUNCTION("IMPORTRANGE(""https://docs.google.com/spreadsheets/d/1Yj_ptqi66GCucihVvJfMjLAmec39IyEx_6qawtMGysU/edit?usp=sharing"",""สบก!AG46"")"),0)</f>
        <v>0</v>
      </c>
      <c r="M74" s="101"/>
      <c r="N74" s="91">
        <f ca="1">IFERROR(__xludf.DUMMYFUNCTION("IMPORTRANGE(""https://docs.google.com/spreadsheets/d/1Yj_ptqi66GCucihVvJfMjLAmec39IyEx_6qawtMGysU/edit?usp=sharing"",""สบก!AK46"")"),0)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IFERROR(__xludf.DUMMYFUNCTION("IMPORTRANGE(""https://docs.google.com/spreadsheets/d/1XL5vhW3sbDhbH9Cz0tuDiY8C3ctxq1tqvaCgkFb8cCA/edit?usp=sharing"",""มุกดาหาร!J16"")"),0)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IFERROR(__xludf.DUMMYFUNCTION("IMPORTRANGE(""https://docs.google.com/spreadsheets/d/1XL5vhW3sbDhbH9Cz0tuDiY8C3ctxq1tqvaCgkFb8cCA/edit?usp=sharing"",""มุกดาหาร!J17"")"),1)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IFERROR(__xludf.DUMMYFUNCTION("IMPORTRANGE(""https://docs.google.com/spreadsheets/d/1XL5vhW3sbDhbH9Cz0tuDiY8C3ctxq1tqvaCgkFb8cCA/edit?usp=sharing"",""มุกดาหาร!J18"")"),1)</f>
        <v>1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IFERROR(__xludf.DUMMYFUNCTION("IMPORTRANGE(""https://docs.google.com/spreadsheets/d/1XL5vhW3sbDhbH9Cz0tuDiY8C3ctxq1tqvaCgkFb8cCA/edit?usp=sharing"",""มุกดาหาร!J19"")"),1)</f>
        <v>1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IFERROR(__xludf.DUMMYFUNCTION("IMPORTRANGE(""https://docs.google.com/spreadsheets/d/1XL5vhW3sbDhbH9Cz0tuDiY8C3ctxq1tqvaCgkFb8cCA/edit?usp=sharing"",""มุกดาหาร!I20"")"),2)</f>
        <v>2</v>
      </c>
      <c r="J80" s="203">
        <f ca="1">IFERROR(__xludf.DUMMYFUNCTION("IMPORTRANGE(""https://docs.google.com/spreadsheets/d/1XL5vhW3sbDhbH9Cz0tuDiY8C3ctxq1tqvaCgkFb8cCA/edit?usp=sharing"",""มุกดาหาร!J20"")"),0)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IFERROR(__xludf.DUMMYFUNCTION("IMPORTRANGE(""https://docs.google.com/spreadsheets/d/1XL5vhW3sbDhbH9Cz0tuDiY8C3ctxq1tqvaCgkFb8cCA/edit?usp=sharing"",""มุกดาหาร!I21"")"),80)</f>
        <v>80</v>
      </c>
      <c r="J81" s="203">
        <f ca="1">IFERROR(__xludf.DUMMYFUNCTION("IMPORTRANGE(""https://docs.google.com/spreadsheets/d/1XL5vhW3sbDhbH9Cz0tuDiY8C3ctxq1tqvaCgkFb8cCA/edit?usp=sharing"",""มุกดาหาร!J21"")"),0)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IFERROR(__xludf.DUMMYFUNCTION("IMPORTRANGE(""https://docs.google.com/spreadsheets/d/1XL5vhW3sbDhbH9Cz0tuDiY8C3ctxq1tqvaCgkFb8cCA/edit?usp=sharing"",""มุกดาหาร!I22"")"),0)</f>
        <v>0</v>
      </c>
      <c r="J82" s="191">
        <f ca="1">IFERROR(__xludf.DUMMYFUNCTION("IMPORTRANGE(""https://docs.google.com/spreadsheets/d/1XL5vhW3sbDhbH9Cz0tuDiY8C3ctxq1tqvaCgkFb8cCA/edit?usp=sharing"",""มุกดาหาร!J22"")"),0)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IFERROR(__xludf.DUMMYFUNCTION("IMPORTRANGE(""https://docs.google.com/spreadsheets/d/1XL5vhW3sbDhbH9Cz0tuDiY8C3ctxq1tqvaCgkFb8cCA/edit?usp=sharing"",""มุกดาหาร!I23"")"),0)</f>
        <v>0</v>
      </c>
      <c r="J83" s="191">
        <f ca="1">IFERROR(__xludf.DUMMYFUNCTION("IMPORTRANGE(""https://docs.google.com/spreadsheets/d/1XL5vhW3sbDhbH9Cz0tuDiY8C3ctxq1tqvaCgkFb8cCA/edit?usp=sharing"",""มุกดาหาร!J23"")"),0)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IFERROR(__xludf.DUMMYFUNCTION("IMPORTRANGE(""https://docs.google.com/spreadsheets/d/1XL5vhW3sbDhbH9Cz0tuDiY8C3ctxq1tqvaCgkFb8cCA/edit?usp=sharing"",""มุกดาหาร!I24"")"),1)</f>
        <v>1</v>
      </c>
      <c r="J84" s="192">
        <f ca="1">IFERROR(__xludf.DUMMYFUNCTION("IMPORTRANGE(""https://docs.google.com/spreadsheets/d/1XL5vhW3sbDhbH9Cz0tuDiY8C3ctxq1tqvaCgkFb8cCA/edit?usp=sharing"",""มุกดาหาร!J24"")"),0)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IFERROR(__xludf.DUMMYFUNCTION("IMPORTRANGE(""https://docs.google.com/spreadsheets/d/1XL5vhW3sbDhbH9Cz0tuDiY8C3ctxq1tqvaCgkFb8cCA/edit?usp=sharing"",""มุกดาหาร!I25"")"),30)</f>
        <v>30</v>
      </c>
      <c r="J85" s="192">
        <f ca="1">IFERROR(__xludf.DUMMYFUNCTION("IMPORTRANGE(""https://docs.google.com/spreadsheets/d/1XL5vhW3sbDhbH9Cz0tuDiY8C3ctxq1tqvaCgkFb8cCA/edit?usp=sharing"",""มุกดาหาร!J25"")"),0)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IFERROR(__xludf.DUMMYFUNCTION("IMPORTRANGE(""https://docs.google.com/spreadsheets/d/1XL5vhW3sbDhbH9Cz0tuDiY8C3ctxq1tqvaCgkFb8cCA/edit?usp=sharing"",""มุกดาหาร!I26"")"),1)</f>
        <v>1</v>
      </c>
      <c r="J86" s="191">
        <f ca="1">IFERROR(__xludf.DUMMYFUNCTION("IMPORTRANGE(""https://docs.google.com/spreadsheets/d/1XL5vhW3sbDhbH9Cz0tuDiY8C3ctxq1tqvaCgkFb8cCA/edit?usp=sharing"",""มุกดาหาร!J26"")"),0)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IFERROR(__xludf.DUMMYFUNCTION("IMPORTRANGE(""https://docs.google.com/spreadsheets/d/1XL5vhW3sbDhbH9Cz0tuDiY8C3ctxq1tqvaCgkFb8cCA/edit?usp=sharing"",""มุกดาหาร!I27"")"),50)</f>
        <v>50</v>
      </c>
      <c r="J87" s="191">
        <f ca="1">IFERROR(__xludf.DUMMYFUNCTION("IMPORTRANGE(""https://docs.google.com/spreadsheets/d/1XL5vhW3sbDhbH9Cz0tuDiY8C3ctxq1tqvaCgkFb8cCA/edit?usp=sharing"",""มุกดาหาร!J27"")"),0)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IFERROR(__xludf.DUMMYFUNCTION("IMPORTRANGE(""https://docs.google.com/spreadsheets/d/1XL5vhW3sbDhbH9Cz0tuDiY8C3ctxq1tqvaCgkFb8cCA/edit?usp=sharing"",""มุกดาหาร!I28"")"),0)</f>
        <v>0</v>
      </c>
      <c r="J88" s="191">
        <f ca="1">IFERROR(__xludf.DUMMYFUNCTION("IMPORTRANGE(""https://docs.google.com/spreadsheets/d/1XL5vhW3sbDhbH9Cz0tuDiY8C3ctxq1tqvaCgkFb8cCA/edit?usp=sharing"",""มุกดาหาร!J28"")"),0)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IFERROR(__xludf.DUMMYFUNCTION("IMPORTRANGE(""https://docs.google.com/spreadsheets/d/1XL5vhW3sbDhbH9Cz0tuDiY8C3ctxq1tqvaCgkFb8cCA/edit?usp=sharing"",""มุกดาหาร!J29"")"),0)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IFERROR(__xludf.DUMMYFUNCTION("IMPORTRANGE(""https://docs.google.com/spreadsheets/d/1XL5vhW3sbDhbH9Cz0tuDiY8C3ctxq1tqvaCgkFb8cCA/edit?usp=sharing"",""มุกดาหาร!J30"")"),0)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IFERROR(__xludf.DUMMYFUNCTION("IMPORTRANGE(""https://docs.google.com/spreadsheets/d/1XL5vhW3sbDhbH9Cz0tuDiY8C3ctxq1tqvaCgkFb8cCA/edit?usp=sharing"",""มุกดาหาร!I32"")"),4)</f>
        <v>4</v>
      </c>
      <c r="J92" s="146">
        <f ca="1">IFERROR(__xludf.DUMMYFUNCTION("IMPORTRANGE(""https://docs.google.com/spreadsheets/d/1XL5vhW3sbDhbH9Cz0tuDiY8C3ctxq1tqvaCgkFb8cCA/edit?usp=sharing"",""มุกดาหาร!J32"")"),0)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IFERROR(__xludf.DUMMYFUNCTION("IMPORTRANGE(""https://docs.google.com/spreadsheets/d/1XL5vhW3sbDhbH9Cz0tuDiY8C3ctxq1tqvaCgkFb8cCA/edit?usp=sharing"",""มุกดาหาร!I33"")"),1)</f>
        <v>1</v>
      </c>
      <c r="J93" s="146">
        <f ca="1">IFERROR(__xludf.DUMMYFUNCTION("IMPORTRANGE(""https://docs.google.com/spreadsheets/d/1XL5vhW3sbDhbH9Cz0tuDiY8C3ctxq1tqvaCgkFb8cCA/edit?usp=sharing"",""มุกดาหาร!J33"")"),0)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214500</v>
      </c>
      <c r="M94" s="155">
        <f t="shared" ca="1" si="52"/>
        <v>68730</v>
      </c>
      <c r="N94" s="155">
        <f t="shared" ca="1" si="52"/>
        <v>127660</v>
      </c>
      <c r="O94" s="154">
        <f t="shared" ref="O94:O96" ca="1" si="53">IF(L94&gt;0,N94*100/L94,0)</f>
        <v>59.515151515151516</v>
      </c>
      <c r="P94" s="154">
        <f t="shared" ref="P94:P96" ca="1" si="54">IF(M94&gt;0,N94*100/M94,0)</f>
        <v>185.74130656190891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214500</v>
      </c>
      <c r="M96" s="160">
        <f t="shared" ca="1" si="56"/>
        <v>68730</v>
      </c>
      <c r="N96" s="160">
        <f t="shared" ca="1" si="56"/>
        <v>127660</v>
      </c>
      <c r="O96" s="159">
        <f t="shared" ca="1" si="53"/>
        <v>59.515151515151516</v>
      </c>
      <c r="P96" s="159">
        <f t="shared" ca="1" si="54"/>
        <v>185.74130656190891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122100</v>
      </c>
      <c r="M98" s="172">
        <f ca="1">IFERROR(__xludf.DUMMYFUNCTION("IMPORTRANGE(""https://docs.google.com/spreadsheets/d/1Yj_ptqi66GCucihVvJfMjLAmec39IyEx_6qawtMGysU/edit?usp=sharing"",""สบก!AR46"")"),68730)</f>
        <v>68730</v>
      </c>
      <c r="N98" s="172">
        <f ca="1">IFERROR(__xludf.DUMMYFUNCTION("IMPORTRANGE(""https://docs.google.com/spreadsheets/d/1Yj_ptqi66GCucihVvJfMjLAmec39IyEx_6qawtMGysU/edit?usp=sharing"",""สบก!AS46"")"),35260)</f>
        <v>35260</v>
      </c>
      <c r="O98" s="171">
        <f ca="1">IF(L98&gt;0,N98*100/L98,0)</f>
        <v>28.877968877968879</v>
      </c>
      <c r="P98" s="171">
        <f ca="1">IF(M98&gt;0,N98*100/M98,0)</f>
        <v>51.302197002764437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IFERROR(__xludf.DUMMYFUNCTION("IMPORTRANGE(""https://docs.google.com/spreadsheets/d/1Yj_ptqi66GCucihVvJfMjLAmec39IyEx_6qawtMGysU/edit?usp=sharing"",""สบก!AN46"")"),0)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IFERROR(__xludf.DUMMYFUNCTION("IMPORTRANGE(""https://docs.google.com/spreadsheets/d/1Yj_ptqi66GCucihVvJfMjLAmec39IyEx_6qawtMGysU/edit?usp=sharing"",""สบก!AO46"")"),122100)</f>
        <v>122100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IFERROR(__xludf.DUMMYFUNCTION("IMPORTRANGE(""https://docs.google.com/spreadsheets/d/1Yj_ptqi66GCucihVvJfMjLAmec39IyEx_6qawtMGysU/edit?usp=sharing"",""สบก!AP46"")"),92400)</f>
        <v>92400</v>
      </c>
      <c r="M102" s="101"/>
      <c r="N102" s="91">
        <f ca="1">IFERROR(__xludf.DUMMYFUNCTION("IMPORTRANGE(""https://docs.google.com/spreadsheets/d/1Yj_ptqi66GCucihVvJfMjLAmec39IyEx_6qawtMGysU/edit?usp=sharing"",""สบก!AT46"")"),92400)</f>
        <v>92400</v>
      </c>
      <c r="O102" s="101">
        <f ca="1">IF(L102&gt;0,N102*100/L102,0)</f>
        <v>100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IFERROR(__xludf.DUMMYFUNCTION("IMPORTRANGE(""https://docs.google.com/spreadsheets/d/1XL5vhW3sbDhbH9Cz0tuDiY8C3ctxq1tqvaCgkFb8cCA/edit?usp=sharing"",""มุกดาหาร!J39"")"),0)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IFERROR(__xludf.DUMMYFUNCTION("IMPORTRANGE(""https://docs.google.com/spreadsheets/d/1XL5vhW3sbDhbH9Cz0tuDiY8C3ctxq1tqvaCgkFb8cCA/edit?usp=sharing"",""มุกดาหาร!J40"")"),1)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IFERROR(__xludf.DUMMYFUNCTION("IMPORTRANGE(""https://docs.google.com/spreadsheets/d/1XL5vhW3sbDhbH9Cz0tuDiY8C3ctxq1tqvaCgkFb8cCA/edit?usp=sharing"",""มุกดาหาร!J41"")"),0)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IFERROR(__xludf.DUMMYFUNCTION("IMPORTRANGE(""https://docs.google.com/spreadsheets/d/1XL5vhW3sbDhbH9Cz0tuDiY8C3ctxq1tqvaCgkFb8cCA/edit?usp=sharing"",""มุกดาหาร!J42"")"),0)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IFERROR(__xludf.DUMMYFUNCTION("IMPORTRANGE(""https://docs.google.com/spreadsheets/d/1XL5vhW3sbDhbH9Cz0tuDiY8C3ctxq1tqvaCgkFb8cCA/edit?usp=sharing"",""มุกดาหาร!I43"")"),1)</f>
        <v>1</v>
      </c>
      <c r="J108" s="191">
        <f ca="1">IFERROR(__xludf.DUMMYFUNCTION("IMPORTRANGE(""https://docs.google.com/spreadsheets/d/1XL5vhW3sbDhbH9Cz0tuDiY8C3ctxq1tqvaCgkFb8cCA/edit?usp=sharing"",""มุกดาหาร!J43"")"),0)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IFERROR(__xludf.DUMMYFUNCTION("IMPORTRANGE(""https://docs.google.com/spreadsheets/d/1XL5vhW3sbDhbH9Cz0tuDiY8C3ctxq1tqvaCgkFb8cCA/edit?usp=sharing"",""มุกดาหาร!I44"")"),4)</f>
        <v>4</v>
      </c>
      <c r="J109" s="191">
        <f ca="1">IFERROR(__xludf.DUMMYFUNCTION("IMPORTRANGE(""https://docs.google.com/spreadsheets/d/1XL5vhW3sbDhbH9Cz0tuDiY8C3ctxq1tqvaCgkFb8cCA/edit?usp=sharing"",""มุกดาหาร!J44"")"),0)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IFERROR(__xludf.DUMMYFUNCTION("IMPORTRANGE(""https://docs.google.com/spreadsheets/d/1XL5vhW3sbDhbH9Cz0tuDiY8C3ctxq1tqvaCgkFb8cCA/edit?usp=sharing"",""มุกดาหาร!I45"")"),4)</f>
        <v>4</v>
      </c>
      <c r="J110" s="191">
        <f ca="1">IFERROR(__xludf.DUMMYFUNCTION("IMPORTRANGE(""https://docs.google.com/spreadsheets/d/1XL5vhW3sbDhbH9Cz0tuDiY8C3ctxq1tqvaCgkFb8cCA/edit?usp=sharing"",""มุกดาหาร!J45"")"),0)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IFERROR(__xludf.DUMMYFUNCTION("IMPORTRANGE(""https://docs.google.com/spreadsheets/d/1XL5vhW3sbDhbH9Cz0tuDiY8C3ctxq1tqvaCgkFb8cCA/edit?usp=sharing"",""มุกดาหาร!I46"")"),4)</f>
        <v>4</v>
      </c>
      <c r="J111" s="191">
        <f ca="1">IFERROR(__xludf.DUMMYFUNCTION("IMPORTRANGE(""https://docs.google.com/spreadsheets/d/1XL5vhW3sbDhbH9Cz0tuDiY8C3ctxq1tqvaCgkFb8cCA/edit?usp=sharing"",""มุกดาหาร!J46"")"),0)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IFERROR(__xludf.DUMMYFUNCTION("IMPORTRANGE(""https://docs.google.com/spreadsheets/d/1XL5vhW3sbDhbH9Cz0tuDiY8C3ctxq1tqvaCgkFb8cCA/edit?usp=sharing"",""มุกดาหาร!I47"")"),4)</f>
        <v>4</v>
      </c>
      <c r="J112" s="191">
        <f ca="1">IFERROR(__xludf.DUMMYFUNCTION("IMPORTRANGE(""https://docs.google.com/spreadsheets/d/1XL5vhW3sbDhbH9Cz0tuDiY8C3ctxq1tqvaCgkFb8cCA/edit?usp=sharing"",""มุกดาหาร!J47"")"),0)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IFERROR(__xludf.DUMMYFUNCTION("IMPORTRANGE(""https://docs.google.com/spreadsheets/d/1XL5vhW3sbDhbH9Cz0tuDiY8C3ctxq1tqvaCgkFb8cCA/edit?usp=sharing"",""มุกดาหาร!I48"")"),1)</f>
        <v>1</v>
      </c>
      <c r="J113" s="191">
        <f ca="1">IFERROR(__xludf.DUMMYFUNCTION("IMPORTRANGE(""https://docs.google.com/spreadsheets/d/1XL5vhW3sbDhbH9Cz0tuDiY8C3ctxq1tqvaCgkFb8cCA/edit?usp=sharing"",""มุกดาหาร!J48"")"),0)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IFERROR(__xludf.DUMMYFUNCTION("IMPORTRANGE(""https://docs.google.com/spreadsheets/d/1XL5vhW3sbDhbH9Cz0tuDiY8C3ctxq1tqvaCgkFb8cCA/edit?usp=sharing"",""มุกดาหาร!J49"")"),0)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IFERROR(__xludf.DUMMYFUNCTION("IMPORTRANGE(""https://docs.google.com/spreadsheets/d/1XL5vhW3sbDhbH9Cz0tuDiY8C3ctxq1tqvaCgkFb8cCA/edit?usp=sharing"",""มุกดาหาร!J50"")"),0)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IFERROR(__xludf.DUMMYFUNCTION("IMPORTRANGE(""https://docs.google.com/spreadsheets/d/1XL5vhW3sbDhbH9Cz0tuDiY8C3ctxq1tqvaCgkFb8cCA/edit?usp=sharing"",""มุกดาหาร!I52"")"),0)</f>
        <v>0</v>
      </c>
      <c r="J117" s="146">
        <f ca="1">IFERROR(__xludf.DUMMYFUNCTION("IMPORTRANGE(""https://docs.google.com/spreadsheets/d/1XL5vhW3sbDhbH9Cz0tuDiY8C3ctxq1tqvaCgkFb8cCA/edit?usp=sharing"",""มุกดาหาร!J52"")"),0)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IFERROR(__xludf.DUMMYFUNCTION("IMPORTRANGE(""https://docs.google.com/spreadsheets/d/1Yj_ptqi66GCucihVvJfMjLAmec39IyEx_6qawtMGysU/edit?usp=sharing"",""สบก!BA46"")"),0)</f>
        <v>0</v>
      </c>
      <c r="N122" s="172">
        <f ca="1">IFERROR(__xludf.DUMMYFUNCTION("IMPORTRANGE(""https://docs.google.com/spreadsheets/d/1Yj_ptqi66GCucihVvJfMjLAmec39IyEx_6qawtMGysU/edit?usp=sharing"",""สบก!BB46"")"),0)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IFERROR(__xludf.DUMMYFUNCTION("IMPORTRANGE(""https://docs.google.com/spreadsheets/d/1Yj_ptqi66GCucihVvJfMjLAmec39IyEx_6qawtMGysU/edit?usp=sharing"",""สบก!AW46"")"),0)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IFERROR(__xludf.DUMMYFUNCTION("IMPORTRANGE(""https://docs.google.com/spreadsheets/d/1Yj_ptqi66GCucihVvJfMjLAmec39IyEx_6qawtMGysU/edit?usp=sharing"",""สบก!AX46"")"),0)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IFERROR(__xludf.DUMMYFUNCTION("IMPORTRANGE(""https://docs.google.com/spreadsheets/d/1Yj_ptqi66GCucihVvJfMjLAmec39IyEx_6qawtMGysU/edit?usp=sharing"",""สบก!AY46"")"),0)</f>
        <v>0</v>
      </c>
      <c r="M126" s="101"/>
      <c r="N126" s="91">
        <f ca="1">IFERROR(__xludf.DUMMYFUNCTION("IMPORTRANGE(""https://docs.google.com/spreadsheets/d/1Yj_ptqi66GCucihVvJfMjLAmec39IyEx_6qawtMGysU/edit?usp=sharing"",""สบก!BC46"")"),0)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257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IFERROR(__xludf.DUMMYFUNCTION("IMPORTRANGE(""https://docs.google.com/spreadsheets/d/1XL5vhW3sbDhbH9Cz0tuDiY8C3ctxq1tqvaCgkFb8cCA/edit?usp=sharing"",""มุกดาหาร!J58"")"),0)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IFERROR(__xludf.DUMMYFUNCTION("IMPORTRANGE(""https://docs.google.com/spreadsheets/d/1XL5vhW3sbDhbH9Cz0tuDiY8C3ctxq1tqvaCgkFb8cCA/edit?usp=sharing"",""มุกดาหาร!J59"")"),0)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IFERROR(__xludf.DUMMYFUNCTION("IMPORTRANGE(""https://docs.google.com/spreadsheets/d/1XL5vhW3sbDhbH9Cz0tuDiY8C3ctxq1tqvaCgkFb8cCA/edit?usp=sharing"",""มุกดาหาร!J60"")"),0)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IFERROR(__xludf.DUMMYFUNCTION("IMPORTRANGE(""https://docs.google.com/spreadsheets/d/1XL5vhW3sbDhbH9Cz0tuDiY8C3ctxq1tqvaCgkFb8cCA/edit?usp=sharing"",""มุกดาหาร!J61"")"),0)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IFERROR(__xludf.DUMMYFUNCTION("IMPORTRANGE(""https://docs.google.com/spreadsheets/d/1XL5vhW3sbDhbH9Cz0tuDiY8C3ctxq1tqvaCgkFb8cCA/edit?usp=sharing"",""มุกดาหาร!I62"")"),0)</f>
        <v>0</v>
      </c>
      <c r="J132" s="191">
        <f ca="1">IFERROR(__xludf.DUMMYFUNCTION("IMPORTRANGE(""https://docs.google.com/spreadsheets/d/1XL5vhW3sbDhbH9Cz0tuDiY8C3ctxq1tqvaCgkFb8cCA/edit?usp=sharing"",""มุกดาหาร!J62"")"),0)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IFERROR(__xludf.DUMMYFUNCTION("IMPORTRANGE(""https://docs.google.com/spreadsheets/d/1XL5vhW3sbDhbH9Cz0tuDiY8C3ctxq1tqvaCgkFb8cCA/edit?usp=sharing"",""มุกดาหาร!I63"")"),0)</f>
        <v>0</v>
      </c>
      <c r="J133" s="191">
        <f ca="1">IFERROR(__xludf.DUMMYFUNCTION("IMPORTRANGE(""https://docs.google.com/spreadsheets/d/1XL5vhW3sbDhbH9Cz0tuDiY8C3ctxq1tqvaCgkFb8cCA/edit?usp=sharing"",""มุกดาหาร!J63"")"),0)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IFERROR(__xludf.DUMMYFUNCTION("IMPORTRANGE(""https://docs.google.com/spreadsheets/d/1XL5vhW3sbDhbH9Cz0tuDiY8C3ctxq1tqvaCgkFb8cCA/edit?usp=sharing"",""มุกดาหาร!J64"")"),0)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IFERROR(__xludf.DUMMYFUNCTION("IMPORTRANGE(""https://docs.google.com/spreadsheets/d/1XL5vhW3sbDhbH9Cz0tuDiY8C3ctxq1tqvaCgkFb8cCA/edit?usp=sharing"",""มุกดาหาร!J65"")"),0)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IFERROR(__xludf.DUMMYFUNCTION("IMPORTRANGE(""https://docs.google.com/spreadsheets/d/1XL5vhW3sbDhbH9Cz0tuDiY8C3ctxq1tqvaCgkFb8cCA/edit?usp=sharing"",""มุกดาหาร!I68"")"),15)</f>
        <v>15</v>
      </c>
      <c r="J138" s="264">
        <f ca="1">IFERROR(__xludf.DUMMYFUNCTION("IMPORTRANGE(""https://docs.google.com/spreadsheets/d/1XL5vhW3sbDhbH9Cz0tuDiY8C3ctxq1tqvaCgkFb8cCA/edit?usp=sharing"",""มุกดาหาร!J68"")"),0)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227500</v>
      </c>
      <c r="M140" s="155">
        <f t="shared" ca="1" si="64"/>
        <v>136750</v>
      </c>
      <c r="N140" s="155">
        <f t="shared" ca="1" si="64"/>
        <v>52160</v>
      </c>
      <c r="O140" s="154">
        <f t="shared" ref="O140:O142" ca="1" si="65">IF(L140&gt;0,N140*100/L140,0)</f>
        <v>22.927472527472528</v>
      </c>
      <c r="P140" s="154">
        <f t="shared" ref="P140:P142" ca="1" si="66">IF(M140&gt;0,N140*100/M140,0)</f>
        <v>38.142595978062154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227500</v>
      </c>
      <c r="M142" s="160">
        <f t="shared" ca="1" si="68"/>
        <v>136750</v>
      </c>
      <c r="N142" s="160">
        <f t="shared" ca="1" si="68"/>
        <v>52160</v>
      </c>
      <c r="O142" s="159">
        <f t="shared" ca="1" si="65"/>
        <v>22.927472527472528</v>
      </c>
      <c r="P142" s="159">
        <f t="shared" ca="1" si="66"/>
        <v>38.142595978062154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227500</v>
      </c>
      <c r="M144" s="172">
        <f ca="1">IFERROR(__xludf.DUMMYFUNCTION("IMPORTRANGE(""https://docs.google.com/spreadsheets/d/1Yj_ptqi66GCucihVvJfMjLAmec39IyEx_6qawtMGysU/edit?usp=sharing"",""สบก!BJ46"")"),136750)</f>
        <v>136750</v>
      </c>
      <c r="N144" s="172">
        <f ca="1">IFERROR(__xludf.DUMMYFUNCTION("IMPORTRANGE(""https://docs.google.com/spreadsheets/d/1Yj_ptqi66GCucihVvJfMjLAmec39IyEx_6qawtMGysU/edit?usp=sharing"",""สบก!BK46"")"),52160)</f>
        <v>52160</v>
      </c>
      <c r="O144" s="171">
        <f ca="1">IF(L144&gt;0,N144*100/L144,0)</f>
        <v>22.927472527472528</v>
      </c>
      <c r="P144" s="171">
        <f ca="1">IF(M144&gt;0,N144*100/M144,0)</f>
        <v>38.142595978062154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IFERROR(__xludf.DUMMYFUNCTION("IMPORTRANGE(""https://docs.google.com/spreadsheets/d/1Yj_ptqi66GCucihVvJfMjLAmec39IyEx_6qawtMGysU/edit?usp=sharing"",""สบก!BF46"")"),132000)</f>
        <v>132000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IFERROR(__xludf.DUMMYFUNCTION("IMPORTRANGE(""https://docs.google.com/spreadsheets/d/1Yj_ptqi66GCucihVvJfMjLAmec39IyEx_6qawtMGysU/edit?usp=sharing"",""สบก!BG46"")"),95500)</f>
        <v>95500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IFERROR(__xludf.DUMMYFUNCTION("IMPORTRANGE(""https://docs.google.com/spreadsheets/d/1Yj_ptqi66GCucihVvJfMjLAmec39IyEx_6qawtMGysU/edit?usp=sharing"",""สบก!BH46"")"),0)</f>
        <v>0</v>
      </c>
      <c r="M148" s="101"/>
      <c r="N148" s="91">
        <f ca="1">IFERROR(__xludf.DUMMYFUNCTION("IMPORTRANGE(""https://docs.google.com/spreadsheets/d/1Yj_ptqi66GCucihVvJfMjLAmec39IyEx_6qawtMGysU/edit?usp=sharing"",""สบก!BL46"")"),0)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IFERROR(__xludf.DUMMYFUNCTION("IMPORTRANGE(""https://docs.google.com/spreadsheets/d/1XL5vhW3sbDhbH9Cz0tuDiY8C3ctxq1tqvaCgkFb8cCA/edit?usp=sharing"",""มุกดาหาร!I74"")"),4)</f>
        <v>4</v>
      </c>
      <c r="J149" s="272">
        <f ca="1">IFERROR(__xludf.DUMMYFUNCTION("IMPORTRANGE(""https://docs.google.com/spreadsheets/d/1XL5vhW3sbDhbH9Cz0tuDiY8C3ctxq1tqvaCgkFb8cCA/edit?usp=sharing"",""มุกดาหาร!J74"")"),0)</f>
        <v>0</v>
      </c>
      <c r="K149" s="273">
        <f ca="1">IF(I149&gt;0,J149*100/I149,0)</f>
        <v>0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IFERROR(__xludf.DUMMYFUNCTION("IMPORTRANGE(""https://docs.google.com/spreadsheets/d/1XL5vhW3sbDhbH9Cz0tuDiY8C3ctxq1tqvaCgkFb8cCA/edit?usp=sharing"",""มุกดาหาร!J79"")"),0)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IFERROR(__xludf.DUMMYFUNCTION("IMPORTRANGE(""https://docs.google.com/spreadsheets/d/1XL5vhW3sbDhbH9Cz0tuDiY8C3ctxq1tqvaCgkFb8cCA/edit?usp=sharing"",""มุกดาหาร!J80"")"),1)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IFERROR(__xludf.DUMMYFUNCTION("IMPORTRANGE(""https://docs.google.com/spreadsheets/d/1XL5vhW3sbDhbH9Cz0tuDiY8C3ctxq1tqvaCgkFb8cCA/edit?usp=sharing"",""มุกดาหาร!J81"")"),0)</f>
        <v>0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IFERROR(__xludf.DUMMYFUNCTION("IMPORTRANGE(""https://docs.google.com/spreadsheets/d/1XL5vhW3sbDhbH9Cz0tuDiY8C3ctxq1tqvaCgkFb8cCA/edit?usp=sharing"",""มุกดาหาร!J82"")"),0)</f>
        <v>0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IFERROR(__xludf.DUMMYFUNCTION("IMPORTRANGE(""https://docs.google.com/spreadsheets/d/1XL5vhW3sbDhbH9Cz0tuDiY8C3ctxq1tqvaCgkFb8cCA/edit?usp=sharing"",""มุกดาหาร!I83"")"),4)</f>
        <v>4</v>
      </c>
      <c r="J158" s="192">
        <f ca="1">IFERROR(__xludf.DUMMYFUNCTION("IMPORTRANGE(""https://docs.google.com/spreadsheets/d/1XL5vhW3sbDhbH9Cz0tuDiY8C3ctxq1tqvaCgkFb8cCA/edit?usp=sharing"",""มุกดาหาร!J83"")"),0)</f>
        <v>0</v>
      </c>
      <c r="K158" s="168">
        <f ca="1">IF(I158&gt;0,J158*100/I158,0)</f>
        <v>0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IFERROR(__xludf.DUMMYFUNCTION("IMPORTRANGE(""https://docs.google.com/spreadsheets/d/1XL5vhW3sbDhbH9Cz0tuDiY8C3ctxq1tqvaCgkFb8cCA/edit?usp=sharing"",""มุกดาหาร!J84"")"),0)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IFERROR(__xludf.DUMMYFUNCTION("IMPORTRANGE(""https://docs.google.com/spreadsheets/d/1XL5vhW3sbDhbH9Cz0tuDiY8C3ctxq1tqvaCgkFb8cCA/edit?usp=sharing"",""มุกดาหาร!J85"")"),0)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IFERROR(__xludf.DUMMYFUNCTION("IMPORTRANGE(""https://docs.google.com/spreadsheets/d/1XL5vhW3sbDhbH9Cz0tuDiY8C3ctxq1tqvaCgkFb8cCA/edit?usp=sharing"",""มุกดาหาร!J86"")"),0)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IFERROR(__xludf.DUMMYFUNCTION("IMPORTRANGE(""https://docs.google.com/spreadsheets/d/1XL5vhW3sbDhbH9Cz0tuDiY8C3ctxq1tqvaCgkFb8cCA/edit?usp=sharing"",""มุกดาหาร!J87"")"),0)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IFERROR(__xludf.DUMMYFUNCTION("IMPORTRANGE(""https://docs.google.com/spreadsheets/d/1XL5vhW3sbDhbH9Cz0tuDiY8C3ctxq1tqvaCgkFb8cCA/edit?usp=sharing"",""มุกดาหาร!J88"")"),0)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IFERROR(__xludf.DUMMYFUNCTION("IMPORTRANGE(""https://docs.google.com/spreadsheets/d/1XL5vhW3sbDhbH9Cz0tuDiY8C3ctxq1tqvaCgkFb8cCA/edit?usp=sharing"",""มุกดาหาร!I89"")"),3)</f>
        <v>3</v>
      </c>
      <c r="J164" s="277">
        <f ca="1">IFERROR(__xludf.DUMMYFUNCTION("IMPORTRANGE(""https://docs.google.com/spreadsheets/d/1XL5vhW3sbDhbH9Cz0tuDiY8C3ctxq1tqvaCgkFb8cCA/edit?usp=sharing"",""มุกดาหาร!J89"")"),0)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IFERROR(__xludf.DUMMYFUNCTION("IMPORTRANGE(""https://docs.google.com/spreadsheets/d/1XL5vhW3sbDhbH9Cz0tuDiY8C3ctxq1tqvaCgkFb8cCA/edit?usp=sharing"",""มุกดาหาร!J94"")"),0)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IFERROR(__xludf.DUMMYFUNCTION("IMPORTRANGE(""https://docs.google.com/spreadsheets/d/1XL5vhW3sbDhbH9Cz0tuDiY8C3ctxq1tqvaCgkFb8cCA/edit?usp=sharing"",""มุกดาหาร!J95"")"),1)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IFERROR(__xludf.DUMMYFUNCTION("IMPORTRANGE(""https://docs.google.com/spreadsheets/d/1XL5vhW3sbDhbH9Cz0tuDiY8C3ctxq1tqvaCgkFb8cCA/edit?usp=sharing"",""มุกดาหาร!J96"")"),0)</f>
        <v>0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IFERROR(__xludf.DUMMYFUNCTION("IMPORTRANGE(""https://docs.google.com/spreadsheets/d/1XL5vhW3sbDhbH9Cz0tuDiY8C3ctxq1tqvaCgkFb8cCA/edit?usp=sharing"",""มุกดาหาร!J97"")"),0)</f>
        <v>0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IFERROR(__xludf.DUMMYFUNCTION("IMPORTRANGE(""https://docs.google.com/spreadsheets/d/1XL5vhW3sbDhbH9Cz0tuDiY8C3ctxq1tqvaCgkFb8cCA/edit?usp=sharing"",""มุกดาหาร!I98"")"),3)</f>
        <v>3</v>
      </c>
      <c r="J173" s="192">
        <f ca="1">IFERROR(__xludf.DUMMYFUNCTION("IMPORTRANGE(""https://docs.google.com/spreadsheets/d/1XL5vhW3sbDhbH9Cz0tuDiY8C3ctxq1tqvaCgkFb8cCA/edit?usp=sharing"",""มุกดาหาร!J98"")"),0)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IFERROR(__xludf.DUMMYFUNCTION("IMPORTRANGE(""https://docs.google.com/spreadsheets/d/1XL5vhW3sbDhbH9Cz0tuDiY8C3ctxq1tqvaCgkFb8cCA/edit?usp=sharing"",""มุกดาหาร!J99"")"),0)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IFERROR(__xludf.DUMMYFUNCTION("IMPORTRANGE(""https://docs.google.com/spreadsheets/d/1XL5vhW3sbDhbH9Cz0tuDiY8C3ctxq1tqvaCgkFb8cCA/edit?usp=sharing"",""มุกดาหาร!J100"")"),0)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IFERROR(__xludf.DUMMYFUNCTION("IMPORTRANGE(""https://docs.google.com/spreadsheets/d/1XL5vhW3sbDhbH9Cz0tuDiY8C3ctxq1tqvaCgkFb8cCA/edit?usp=sharing"",""มุกดาหาร!I101"")"),1)</f>
        <v>1</v>
      </c>
      <c r="J176" s="277">
        <f ca="1">IFERROR(__xludf.DUMMYFUNCTION("IMPORTRANGE(""https://docs.google.com/spreadsheets/d/1XL5vhW3sbDhbH9Cz0tuDiY8C3ctxq1tqvaCgkFb8cCA/edit?usp=sharing"",""มุกดาหาร!J101"")"),0)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IFERROR(__xludf.DUMMYFUNCTION("IMPORTRANGE(""https://docs.google.com/spreadsheets/d/1XL5vhW3sbDhbH9Cz0tuDiY8C3ctxq1tqvaCgkFb8cCA/edit?usp=sharing"",""มุกดาหาร!J106"")"),1)</f>
        <v>1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IFERROR(__xludf.DUMMYFUNCTION("IMPORTRANGE(""https://docs.google.com/spreadsheets/d/1XL5vhW3sbDhbH9Cz0tuDiY8C3ctxq1tqvaCgkFb8cCA/edit?usp=sharing"",""มุกดาหาร!J107"")"),0)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IFERROR(__xludf.DUMMYFUNCTION("IMPORTRANGE(""https://docs.google.com/spreadsheets/d/1XL5vhW3sbDhbH9Cz0tuDiY8C3ctxq1tqvaCgkFb8cCA/edit?usp=sharing"",""มุกดาหาร!J108"")"),0)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IFERROR(__xludf.DUMMYFUNCTION("IMPORTRANGE(""https://docs.google.com/spreadsheets/d/1XL5vhW3sbDhbH9Cz0tuDiY8C3ctxq1tqvaCgkFb8cCA/edit?usp=sharing"",""มุกดาหาร!J109"")"),0)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IFERROR(__xludf.DUMMYFUNCTION("IMPORTRANGE(""https://docs.google.com/spreadsheets/d/1XL5vhW3sbDhbH9Cz0tuDiY8C3ctxq1tqvaCgkFb8cCA/edit?usp=sharing"",""มุกดาหาร!I110"")"),1)</f>
        <v>1</v>
      </c>
      <c r="J185" s="191">
        <f ca="1">IFERROR(__xludf.DUMMYFUNCTION("IMPORTRANGE(""https://docs.google.com/spreadsheets/d/1XL5vhW3sbDhbH9Cz0tuDiY8C3ctxq1tqvaCgkFb8cCA/edit?usp=sharing"",""มุกดาหาร!J110"")"),0)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IFERROR(__xludf.DUMMYFUNCTION("IMPORTRANGE(""https://docs.google.com/spreadsheets/d/1XL5vhW3sbDhbH9Cz0tuDiY8C3ctxq1tqvaCgkFb8cCA/edit?usp=sharing"",""มุกดาหาร!I111"")"),1)</f>
        <v>1</v>
      </c>
      <c r="J186" s="191">
        <f ca="1">IFERROR(__xludf.DUMMYFUNCTION("IMPORTRANGE(""https://docs.google.com/spreadsheets/d/1XL5vhW3sbDhbH9Cz0tuDiY8C3ctxq1tqvaCgkFb8cCA/edit?usp=sharing"",""มุกดาหาร!J111"")"),0)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IFERROR(__xludf.DUMMYFUNCTION("IMPORTRANGE(""https://docs.google.com/spreadsheets/d/1XL5vhW3sbDhbH9Cz0tuDiY8C3ctxq1tqvaCgkFb8cCA/edit?usp=sharing"",""มุกดาหาร!J112"")"),0)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IFERROR(__xludf.DUMMYFUNCTION("IMPORTRANGE(""https://docs.google.com/spreadsheets/d/1XL5vhW3sbDhbH9Cz0tuDiY8C3ctxq1tqvaCgkFb8cCA/edit?usp=sharing"",""มุกดาหาร!J113"")"),0)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IFERROR(__xludf.DUMMYFUNCTION("IMPORTRANGE(""https://docs.google.com/spreadsheets/d/1XL5vhW3sbDhbH9Cz0tuDiY8C3ctxq1tqvaCgkFb8cCA/edit?usp=sharing"",""มุกดาหาร!I114"")"),40000)</f>
        <v>40000</v>
      </c>
      <c r="J189" s="277">
        <f ca="1">IFERROR(__xludf.DUMMYFUNCTION("IMPORTRANGE(""https://docs.google.com/spreadsheets/d/1XL5vhW3sbDhbH9Cz0tuDiY8C3ctxq1tqvaCgkFb8cCA/edit?usp=sharing"",""มุกดาหาร!J114"")"),0)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IFERROR(__xludf.DUMMYFUNCTION("IMPORTRANGE(""https://docs.google.com/spreadsheets/d/1XL5vhW3sbDhbH9Cz0tuDiY8C3ctxq1tqvaCgkFb8cCA/edit?usp=sharing"",""มุกดาหาร!J119"")"),1)</f>
        <v>1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IFERROR(__xludf.DUMMYFUNCTION("IMPORTRANGE(""https://docs.google.com/spreadsheets/d/1XL5vhW3sbDhbH9Cz0tuDiY8C3ctxq1tqvaCgkFb8cCA/edit?usp=sharing"",""มุกดาหาร!J120"")"),0)</f>
        <v>0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IFERROR(__xludf.DUMMYFUNCTION("IMPORTRANGE(""https://docs.google.com/spreadsheets/d/1XL5vhW3sbDhbH9Cz0tuDiY8C3ctxq1tqvaCgkFb8cCA/edit?usp=sharing"",""มุกดาหาร!J121"")"),0)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IFERROR(__xludf.DUMMYFUNCTION("IMPORTRANGE(""https://docs.google.com/spreadsheets/d/1XL5vhW3sbDhbH9Cz0tuDiY8C3ctxq1tqvaCgkFb8cCA/edit?usp=sharing"",""มุกดาหาร!J122"")"),0)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IFERROR(__xludf.DUMMYFUNCTION("IMPORTRANGE(""https://docs.google.com/spreadsheets/d/1XL5vhW3sbDhbH9Cz0tuDiY8C3ctxq1tqvaCgkFb8cCA/edit?usp=sharing"",""มุกดาหาร!I124"")"),40000)</f>
        <v>40000</v>
      </c>
      <c r="J199" s="192">
        <f ca="1">IFERROR(__xludf.DUMMYFUNCTION("IMPORTRANGE(""https://docs.google.com/spreadsheets/d/1XL5vhW3sbDhbH9Cz0tuDiY8C3ctxq1tqvaCgkFb8cCA/edit?usp=sharing"",""มุกดาหาร!J124"")"),0)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IFERROR(__xludf.DUMMYFUNCTION("IMPORTRANGE(""https://docs.google.com/spreadsheets/d/1XL5vhW3sbDhbH9Cz0tuDiY8C3ctxq1tqvaCgkFb8cCA/edit?usp=sharing"",""มุกดาหาร!I125"")"),40000)</f>
        <v>40000</v>
      </c>
      <c r="J200" s="192">
        <f ca="1">IFERROR(__xludf.DUMMYFUNCTION("IMPORTRANGE(""https://docs.google.com/spreadsheets/d/1XL5vhW3sbDhbH9Cz0tuDiY8C3ctxq1tqvaCgkFb8cCA/edit?usp=sharing"",""มุกดาหาร!J125"")"),0)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IFERROR(__xludf.DUMMYFUNCTION("IMPORTRANGE(""https://docs.google.com/spreadsheets/d/1XL5vhW3sbDhbH9Cz0tuDiY8C3ctxq1tqvaCgkFb8cCA/edit?usp=sharing"",""มุกดาหาร!I126"")"),15)</f>
        <v>15</v>
      </c>
      <c r="J201" s="192">
        <f ca="1">IFERROR(__xludf.DUMMYFUNCTION("IMPORTRANGE(""https://docs.google.com/spreadsheets/d/1XL5vhW3sbDhbH9Cz0tuDiY8C3ctxq1tqvaCgkFb8cCA/edit?usp=sharing"",""มุกดาหาร!J126"")"),0)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IFERROR(__xludf.DUMMYFUNCTION("IMPORTRANGE(""https://docs.google.com/spreadsheets/d/1XL5vhW3sbDhbH9Cz0tuDiY8C3ctxq1tqvaCgkFb8cCA/edit?usp=sharing"",""มุกดาหาร!J127"")"),0)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IFERROR(__xludf.DUMMYFUNCTION("IMPORTRANGE(""https://docs.google.com/spreadsheets/d/1XL5vhW3sbDhbH9Cz0tuDiY8C3ctxq1tqvaCgkFb8cCA/edit?usp=sharing"",""มุกดาหาร!J128"")"),0)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IFERROR(__xludf.DUMMYFUNCTION("IMPORTRANGE(""https://docs.google.com/spreadsheets/d/1XL5vhW3sbDhbH9Cz0tuDiY8C3ctxq1tqvaCgkFb8cCA/edit?usp=sharing"",""มุกดาหาร!I129"")"),0)</f>
        <v>0</v>
      </c>
      <c r="J204" s="277">
        <f ca="1">IFERROR(__xludf.DUMMYFUNCTION("IMPORTRANGE(""https://docs.google.com/spreadsheets/d/1XL5vhW3sbDhbH9Cz0tuDiY8C3ctxq1tqvaCgkFb8cCA/edit?usp=sharing"",""มุกดาหาร!J129"")"),0)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IFERROR(__xludf.DUMMYFUNCTION("IMPORTRANGE(""https://docs.google.com/spreadsheets/d/1XL5vhW3sbDhbH9Cz0tuDiY8C3ctxq1tqvaCgkFb8cCA/edit?usp=sharing"",""มุกดาหาร!J134"")"),0)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IFERROR(__xludf.DUMMYFUNCTION("IMPORTRANGE(""https://docs.google.com/spreadsheets/d/1XL5vhW3sbDhbH9Cz0tuDiY8C3ctxq1tqvaCgkFb8cCA/edit?usp=sharing"",""มุกดาหาร!J135"")"),0)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IFERROR(__xludf.DUMMYFUNCTION("IMPORTRANGE(""https://docs.google.com/spreadsheets/d/1XL5vhW3sbDhbH9Cz0tuDiY8C3ctxq1tqvaCgkFb8cCA/edit?usp=sharing"",""มุกดาหาร!J136"")"),0)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IFERROR(__xludf.DUMMYFUNCTION("IMPORTRANGE(""https://docs.google.com/spreadsheets/d/1XL5vhW3sbDhbH9Cz0tuDiY8C3ctxq1tqvaCgkFb8cCA/edit?usp=sharing"",""มุกดาหาร!J137"")"),0)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IFERROR(__xludf.DUMMYFUNCTION("IMPORTRANGE(""https://docs.google.com/spreadsheets/d/1XL5vhW3sbDhbH9Cz0tuDiY8C3ctxq1tqvaCgkFb8cCA/edit?usp=sharing"",""มุกดาหาร!I138"")"),0)</f>
        <v>0</v>
      </c>
      <c r="J213" s="191">
        <f ca="1">IFERROR(__xludf.DUMMYFUNCTION("IMPORTRANGE(""https://docs.google.com/spreadsheets/d/1XL5vhW3sbDhbH9Cz0tuDiY8C3ctxq1tqvaCgkFb8cCA/edit?usp=sharing"",""มุกดาหาร!J138"")"),0)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IFERROR(__xludf.DUMMYFUNCTION("IMPORTRANGE(""https://docs.google.com/spreadsheets/d/1XL5vhW3sbDhbH9Cz0tuDiY8C3ctxq1tqvaCgkFb8cCA/edit?usp=sharing"",""มุกดาหาร!I140"")"),0)</f>
        <v>0</v>
      </c>
      <c r="J215" s="191">
        <f ca="1">IFERROR(__xludf.DUMMYFUNCTION("IMPORTRANGE(""https://docs.google.com/spreadsheets/d/1XL5vhW3sbDhbH9Cz0tuDiY8C3ctxq1tqvaCgkFb8cCA/edit?usp=sharing"",""มุกดาหาร!J140"")"),0)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IFERROR(__xludf.DUMMYFUNCTION("IMPORTRANGE(""https://docs.google.com/spreadsheets/d/1XL5vhW3sbDhbH9Cz0tuDiY8C3ctxq1tqvaCgkFb8cCA/edit?usp=sharing"",""มุกดาหาร!I141"")"),0)</f>
        <v>0</v>
      </c>
      <c r="J216" s="191">
        <f ca="1">IFERROR(__xludf.DUMMYFUNCTION("IMPORTRANGE(""https://docs.google.com/spreadsheets/d/1XL5vhW3sbDhbH9Cz0tuDiY8C3ctxq1tqvaCgkFb8cCA/edit?usp=sharing"",""มุกดาหาร!J141"")"),0)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IFERROR(__xludf.DUMMYFUNCTION("IMPORTRANGE(""https://docs.google.com/spreadsheets/d/1XL5vhW3sbDhbH9Cz0tuDiY8C3ctxq1tqvaCgkFb8cCA/edit?usp=sharing"",""มุกดาหาร!J142"")"),0)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IFERROR(__xludf.DUMMYFUNCTION("IMPORTRANGE(""https://docs.google.com/spreadsheets/d/1XL5vhW3sbDhbH9Cz0tuDiY8C3ctxq1tqvaCgkFb8cCA/edit?usp=sharing"",""มุกดาหาร!J143"")"),0)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IFERROR(__xludf.DUMMYFUNCTION("IMPORTRANGE(""https://docs.google.com/spreadsheets/d/1XL5vhW3sbDhbH9Cz0tuDiY8C3ctxq1tqvaCgkFb8cCA/edit?usp=sharing"",""มุกดาหาร!I144"")"),13)</f>
        <v>13</v>
      </c>
      <c r="J219" s="264">
        <f ca="1">IFERROR(__xludf.DUMMYFUNCTION("IMPORTRANGE(""https://docs.google.com/spreadsheets/d/1XL5vhW3sbDhbH9Cz0tuDiY8C3ctxq1tqvaCgkFb8cCA/edit?usp=sharing"",""มุกดาหาร!J144"")"),13)</f>
        <v>13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19295</v>
      </c>
      <c r="M220" s="155">
        <f t="shared" ca="1" si="72"/>
        <v>19295</v>
      </c>
      <c r="N220" s="155">
        <f t="shared" ca="1" si="72"/>
        <v>19295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19295</v>
      </c>
      <c r="M222" s="160">
        <f t="shared" ca="1" si="76"/>
        <v>19295</v>
      </c>
      <c r="N222" s="160">
        <f t="shared" ca="1" si="76"/>
        <v>19295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19295</v>
      </c>
      <c r="M224" s="172">
        <f ca="1">IFERROR(__xludf.DUMMYFUNCTION("IMPORTRANGE(""https://docs.google.com/spreadsheets/d/1Yj_ptqi66GCucihVvJfMjLAmec39IyEx_6qawtMGysU/edit?usp=sharing"",""สบก!BS46"")"),19295)</f>
        <v>19295</v>
      </c>
      <c r="N224" s="172">
        <f ca="1">IFERROR(__xludf.DUMMYFUNCTION("IMPORTRANGE(""https://docs.google.com/spreadsheets/d/1Yj_ptqi66GCucihVvJfMjLAmec39IyEx_6qawtMGysU/edit?usp=sharing"",""สบก!BT46"")"),19295)</f>
        <v>19295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IFERROR(__xludf.DUMMYFUNCTION("IMPORTRANGE(""https://docs.google.com/spreadsheets/d/1Yj_ptqi66GCucihVvJfMjLAmec39IyEx_6qawtMGysU/edit?usp=sharing"",""สบก!BO46"")"),0)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IFERROR(__xludf.DUMMYFUNCTION("IMPORTRANGE(""https://docs.google.com/spreadsheets/d/1Yj_ptqi66GCucihVvJfMjLAmec39IyEx_6qawtMGysU/edit?usp=sharing"",""สบก!BP46"")"),19295)</f>
        <v>19295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IFERROR(__xludf.DUMMYFUNCTION("IMPORTRANGE(""https://docs.google.com/spreadsheets/d/1Yj_ptqi66GCucihVvJfMjLAmec39IyEx_6qawtMGysU/edit?usp=sharing"",""สบก!BQ46"")"),0)</f>
        <v>0</v>
      </c>
      <c r="M228" s="101"/>
      <c r="N228" s="91">
        <f ca="1">IFERROR(__xludf.DUMMYFUNCTION("IMPORTRANGE(""https://docs.google.com/spreadsheets/d/1Yj_ptqi66GCucihVvJfMjLAmec39IyEx_6qawtMGysU/edit?usp=sharing"",""สบก!BU46"")"),0)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IFERROR(__xludf.DUMMYFUNCTION("IMPORTRANGE(""https://docs.google.com/spreadsheets/d/1XL5vhW3sbDhbH9Cz0tuDiY8C3ctxq1tqvaCgkFb8cCA/edit?usp=sharing"",""มุกดาหาร!I149"")"),13)</f>
        <v>13</v>
      </c>
      <c r="J229" s="264">
        <f ca="1">IFERROR(__xludf.DUMMYFUNCTION("IMPORTRANGE(""https://docs.google.com/spreadsheets/d/1XL5vhW3sbDhbH9Cz0tuDiY8C3ctxq1tqvaCgkFb8cCA/edit?usp=sharing"",""มุกดาหาร!J149"")"),13)</f>
        <v>13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IFERROR(__xludf.DUMMYFUNCTION("IMPORTRANGE(""https://docs.google.com/spreadsheets/d/1XL5vhW3sbDhbH9Cz0tuDiY8C3ctxq1tqvaCgkFb8cCA/edit?usp=sharing"",""มุกดาหาร!J151"")"),0)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IFERROR(__xludf.DUMMYFUNCTION("IMPORTRANGE(""https://docs.google.com/spreadsheets/d/1XL5vhW3sbDhbH9Cz0tuDiY8C3ctxq1tqvaCgkFb8cCA/edit?usp=sharing"",""มุกดาหาร!J152"")"),1)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IFERROR(__xludf.DUMMYFUNCTION("IMPORTRANGE(""https://docs.google.com/spreadsheets/d/1XL5vhW3sbDhbH9Cz0tuDiY8C3ctxq1tqvaCgkFb8cCA/edit?usp=sharing"",""มุกดาหาร!J153"")"),1)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IFERROR(__xludf.DUMMYFUNCTION("IMPORTRANGE(""https://docs.google.com/spreadsheets/d/1XL5vhW3sbDhbH9Cz0tuDiY8C3ctxq1tqvaCgkFb8cCA/edit?usp=sharing"",""มุกดาหาร!J154"")"),1)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IFERROR(__xludf.DUMMYFUNCTION("IMPORTRANGE(""https://docs.google.com/spreadsheets/d/1XL5vhW3sbDhbH9Cz0tuDiY8C3ctxq1tqvaCgkFb8cCA/edit?usp=sharing"",""มุกดาหาร!I155"")"),13)</f>
        <v>13</v>
      </c>
      <c r="J235" s="192">
        <f ca="1">IFERROR(__xludf.DUMMYFUNCTION("IMPORTRANGE(""https://docs.google.com/spreadsheets/d/1XL5vhW3sbDhbH9Cz0tuDiY8C3ctxq1tqvaCgkFb8cCA/edit?usp=sharing"",""มุกดาหาร!J155"")"),13)</f>
        <v>13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IFERROR(__xludf.DUMMYFUNCTION("IMPORTRANGE(""https://docs.google.com/spreadsheets/d/1XL5vhW3sbDhbH9Cz0tuDiY8C3ctxq1tqvaCgkFb8cCA/edit?usp=sharing"",""มุกดาหาร!J156"")"),0)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IFERROR(__xludf.DUMMYFUNCTION("IMPORTRANGE(""https://docs.google.com/spreadsheets/d/1XL5vhW3sbDhbH9Cz0tuDiY8C3ctxq1tqvaCgkFb8cCA/edit?usp=sharing"",""มุกดาหาร!J157"")"),0)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IFERROR(__xludf.DUMMYFUNCTION("IMPORTRANGE(""https://docs.google.com/spreadsheets/d/1XL5vhW3sbDhbH9Cz0tuDiY8C3ctxq1tqvaCgkFb8cCA/edit?usp=sharing"",""มุกดาหาร!I158"")"),0)</f>
        <v>0</v>
      </c>
      <c r="J238" s="264">
        <f ca="1">IFERROR(__xludf.DUMMYFUNCTION("IMPORTRANGE(""https://docs.google.com/spreadsheets/d/1XL5vhW3sbDhbH9Cz0tuDiY8C3ctxq1tqvaCgkFb8cCA/edit?usp=sharing"",""มุกดาหาร!J158"")"),0)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IFERROR(__xludf.DUMMYFUNCTION("IMPORTRANGE(""https://docs.google.com/spreadsheets/d/1XL5vhW3sbDhbH9Cz0tuDiY8C3ctxq1tqvaCgkFb8cCA/edit?usp=sharing"",""มุกดาหาร!J159"")"),"")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IFERROR(__xludf.DUMMYFUNCTION("IMPORTRANGE(""https://docs.google.com/spreadsheets/d/1XL5vhW3sbDhbH9Cz0tuDiY8C3ctxq1tqvaCgkFb8cCA/edit?usp=sharing"",""มุกดาหาร!J161"")"),0)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IFERROR(__xludf.DUMMYFUNCTION("IMPORTRANGE(""https://docs.google.com/spreadsheets/d/1XL5vhW3sbDhbH9Cz0tuDiY8C3ctxq1tqvaCgkFb8cCA/edit?usp=sharing"",""มุกดาหาร!J162"")"),0)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IFERROR(__xludf.DUMMYFUNCTION("IMPORTRANGE(""https://docs.google.com/spreadsheets/d/1XL5vhW3sbDhbH9Cz0tuDiY8C3ctxq1tqvaCgkFb8cCA/edit?usp=sharing"",""มุกดาหาร!J163"")"),0)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IFERROR(__xludf.DUMMYFUNCTION("IMPORTRANGE(""https://docs.google.com/spreadsheets/d/1XL5vhW3sbDhbH9Cz0tuDiY8C3ctxq1tqvaCgkFb8cCA/edit?usp=sharing"",""มุกดาหาร!I164"")"),0)</f>
        <v>0</v>
      </c>
      <c r="J244" s="191">
        <f ca="1">IFERROR(__xludf.DUMMYFUNCTION("IMPORTRANGE(""https://docs.google.com/spreadsheets/d/1XL5vhW3sbDhbH9Cz0tuDiY8C3ctxq1tqvaCgkFb8cCA/edit?usp=sharing"",""มุกดาหาร!J164"")"),0)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IFERROR(__xludf.DUMMYFUNCTION("IMPORTRANGE(""https://docs.google.com/spreadsheets/d/1XL5vhW3sbDhbH9Cz0tuDiY8C3ctxq1tqvaCgkFb8cCA/edit?usp=sharing"",""มุกดาหาร!J165"")"),0)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IFERROR(__xludf.DUMMYFUNCTION("IMPORTRANGE(""https://docs.google.com/spreadsheets/d/1XL5vhW3sbDhbH9Cz0tuDiY8C3ctxq1tqvaCgkFb8cCA/edit?usp=sharing"",""มุกดาหาร!J166"")"),0)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IFERROR(__xludf.DUMMYFUNCTION("IMPORTRANGE(""https://docs.google.com/spreadsheets/d/1XL5vhW3sbDhbH9Cz0tuDiY8C3ctxq1tqvaCgkFb8cCA/edit?usp=sharing"",""มุกดาหาร!I169"")"),0)</f>
        <v>0</v>
      </c>
      <c r="J249" s="308">
        <f ca="1">IFERROR(__xludf.DUMMYFUNCTION("IMPORTRANGE(""https://docs.google.com/spreadsheets/d/1XL5vhW3sbDhbH9Cz0tuDiY8C3ctxq1tqvaCgkFb8cCA/edit?usp=sharing"",""มุกดาหาร!J169"")"),0)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IFERROR(__xludf.DUMMYFUNCTION("IMPORTRANGE(""https://docs.google.com/spreadsheets/d/1Yj_ptqi66GCucihVvJfMjLAmec39IyEx_6qawtMGysU/edit?usp=sharing"",""สบก!CB46"")"),0)</f>
        <v>0</v>
      </c>
      <c r="N254" s="172">
        <f ca="1">IFERROR(__xludf.DUMMYFUNCTION("IMPORTRANGE(""https://docs.google.com/spreadsheets/d/1Yj_ptqi66GCucihVvJfMjLAmec39IyEx_6qawtMGysU/edit?usp=sharing"",""สบก!CC46"")"),0)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IFERROR(__xludf.DUMMYFUNCTION("IMPORTRANGE(""https://docs.google.com/spreadsheets/d/1Yj_ptqi66GCucihVvJfMjLAmec39IyEx_6qawtMGysU/edit?usp=sharing"",""สบก!BX46"")"),0)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IFERROR(__xludf.DUMMYFUNCTION("IMPORTRANGE(""https://docs.google.com/spreadsheets/d/1Yj_ptqi66GCucihVvJfMjLAmec39IyEx_6qawtMGysU/edit?usp=sharing"",""สบก!BY46"")"),0)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IFERROR(__xludf.DUMMYFUNCTION("IMPORTRANGE(""https://docs.google.com/spreadsheets/d/1Yj_ptqi66GCucihVvJfMjLAmec39IyEx_6qawtMGysU/edit?usp=sharing"",""สบก!BZ46"")"),0)</f>
        <v>0</v>
      </c>
      <c r="M258" s="101"/>
      <c r="N258" s="91">
        <f ca="1">IFERROR(__xludf.DUMMYFUNCTION("IMPORTRANGE(""https://docs.google.com/spreadsheets/d/1Yj_ptqi66GCucihVvJfMjLAmec39IyEx_6qawtMGysU/edit?usp=sharing"",""สบก!CD46"")"),0)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IFERROR(__xludf.DUMMYFUNCTION("IMPORTRANGE(""https://docs.google.com/spreadsheets/d/1XL5vhW3sbDhbH9Cz0tuDiY8C3ctxq1tqvaCgkFb8cCA/edit?usp=sharing"",""มุกดาหาร!J175"")"),0)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IFERROR(__xludf.DUMMYFUNCTION("IMPORTRANGE(""https://docs.google.com/spreadsheets/d/1XL5vhW3sbDhbH9Cz0tuDiY8C3ctxq1tqvaCgkFb8cCA/edit?usp=sharing"",""มุกดาหาร!J176"")"),0)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IFERROR(__xludf.DUMMYFUNCTION("IMPORTRANGE(""https://docs.google.com/spreadsheets/d/1XL5vhW3sbDhbH9Cz0tuDiY8C3ctxq1tqvaCgkFb8cCA/edit?usp=sharing"",""มุกดาหาร!J177"")"),0)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IFERROR(__xludf.DUMMYFUNCTION("IMPORTRANGE(""https://docs.google.com/spreadsheets/d/1XL5vhW3sbDhbH9Cz0tuDiY8C3ctxq1tqvaCgkFb8cCA/edit?usp=sharing"",""มุกดาหาร!J178"")"),0)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IFERROR(__xludf.DUMMYFUNCTION("IMPORTRANGE(""https://docs.google.com/spreadsheets/d/1XL5vhW3sbDhbH9Cz0tuDiY8C3ctxq1tqvaCgkFb8cCA/edit?usp=sharing"",""มุกดาหาร!I179"")"),0)</f>
        <v>0</v>
      </c>
      <c r="J264" s="192">
        <f ca="1">IFERROR(__xludf.DUMMYFUNCTION("IMPORTRANGE(""https://docs.google.com/spreadsheets/d/1XL5vhW3sbDhbH9Cz0tuDiY8C3ctxq1tqvaCgkFb8cCA/edit?usp=sharing"",""มุกดาหาร!J179"")"),0)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IFERROR(__xludf.DUMMYFUNCTION("IMPORTRANGE(""https://docs.google.com/spreadsheets/d/1XL5vhW3sbDhbH9Cz0tuDiY8C3ctxq1tqvaCgkFb8cCA/edit?usp=sharing"",""มุกดาหาร!I180"")"),0)</f>
        <v>0</v>
      </c>
      <c r="J265" s="192">
        <f ca="1">IFERROR(__xludf.DUMMYFUNCTION("IMPORTRANGE(""https://docs.google.com/spreadsheets/d/1XL5vhW3sbDhbH9Cz0tuDiY8C3ctxq1tqvaCgkFb8cCA/edit?usp=sharing"",""มุกดาหาร!J180"")"),0)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IFERROR(__xludf.DUMMYFUNCTION("IMPORTRANGE(""https://docs.google.com/spreadsheets/d/1XL5vhW3sbDhbH9Cz0tuDiY8C3ctxq1tqvaCgkFb8cCA/edit?usp=sharing"",""มุกดาหาร!I181"")"),0)</f>
        <v>0</v>
      </c>
      <c r="J266" s="192">
        <f ca="1">IFERROR(__xludf.DUMMYFUNCTION("IMPORTRANGE(""https://docs.google.com/spreadsheets/d/1XL5vhW3sbDhbH9Cz0tuDiY8C3ctxq1tqvaCgkFb8cCA/edit?usp=sharing"",""มุกดาหาร!J181"")"),0)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IFERROR(__xludf.DUMMYFUNCTION("IMPORTRANGE(""https://docs.google.com/spreadsheets/d/1XL5vhW3sbDhbH9Cz0tuDiY8C3ctxq1tqvaCgkFb8cCA/edit?usp=sharing"",""มุกดาหาร!I182"")"),0)</f>
        <v>0</v>
      </c>
      <c r="J267" s="192">
        <f ca="1">IFERROR(__xludf.DUMMYFUNCTION("IMPORTRANGE(""https://docs.google.com/spreadsheets/d/1XL5vhW3sbDhbH9Cz0tuDiY8C3ctxq1tqvaCgkFb8cCA/edit?usp=sharing"",""มุกดาหาร!J182"")"),0)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IFERROR(__xludf.DUMMYFUNCTION("IMPORTRANGE(""https://docs.google.com/spreadsheets/d/1XL5vhW3sbDhbH9Cz0tuDiY8C3ctxq1tqvaCgkFb8cCA/edit?usp=sharing"",""มุกดาหาร!J183"")"),0)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IFERROR(__xludf.DUMMYFUNCTION("IMPORTRANGE(""https://docs.google.com/spreadsheets/d/1XL5vhW3sbDhbH9Cz0tuDiY8C3ctxq1tqvaCgkFb8cCA/edit?usp=sharing"",""มุกดาหาร!J184"")"),0)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IFERROR(__xludf.DUMMYFUNCTION("IMPORTRANGE(""https://docs.google.com/spreadsheets/d/1XL5vhW3sbDhbH9Cz0tuDiY8C3ctxq1tqvaCgkFb8cCA/edit?usp=sharing"",""มุกดาหาร!I185"")"),15)</f>
        <v>15</v>
      </c>
      <c r="J270" s="308">
        <f ca="1">IFERROR(__xludf.DUMMYFUNCTION("IMPORTRANGE(""https://docs.google.com/spreadsheets/d/1XL5vhW3sbDhbH9Cz0tuDiY8C3ctxq1tqvaCgkFb8cCA/edit?usp=sharing"",""มุกดาหาร!J185"")"),0)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55200</v>
      </c>
      <c r="M271" s="155">
        <f t="shared" ca="1" si="83"/>
        <v>32250</v>
      </c>
      <c r="N271" s="155">
        <f t="shared" ca="1" si="83"/>
        <v>4460</v>
      </c>
      <c r="O271" s="154">
        <f t="shared" ref="O271:O273" ca="1" si="84">IF(L271&gt;0,N271*100/L271,0)</f>
        <v>8.079710144927537</v>
      </c>
      <c r="P271" s="154">
        <f t="shared" ref="P271:P273" ca="1" si="85">IF(M271&gt;0,N271*100/M271,0)</f>
        <v>13.829457364341085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55200</v>
      </c>
      <c r="M273" s="160">
        <f t="shared" ca="1" si="87"/>
        <v>32250</v>
      </c>
      <c r="N273" s="160">
        <f t="shared" ca="1" si="87"/>
        <v>4460</v>
      </c>
      <c r="O273" s="159">
        <f t="shared" ca="1" si="84"/>
        <v>8.079710144927537</v>
      </c>
      <c r="P273" s="159">
        <f t="shared" ca="1" si="85"/>
        <v>13.829457364341085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55200</v>
      </c>
      <c r="M275" s="172">
        <f ca="1">IFERROR(__xludf.DUMMYFUNCTION("IMPORTRANGE(""https://docs.google.com/spreadsheets/d/1Yj_ptqi66GCucihVvJfMjLAmec39IyEx_6qawtMGysU/edit?usp=sharing"",""สบก!CK46"")"),32250)</f>
        <v>32250</v>
      </c>
      <c r="N275" s="172">
        <f ca="1">IFERROR(__xludf.DUMMYFUNCTION("IMPORTRANGE(""https://docs.google.com/spreadsheets/d/1Yj_ptqi66GCucihVvJfMjLAmec39IyEx_6qawtMGysU/edit?usp=sharing"",""สบก!CL46"")"),4460)</f>
        <v>4460</v>
      </c>
      <c r="O275" s="171">
        <f ca="1">IF(L275&gt;0,N275*100/L275,0)</f>
        <v>8.079710144927537</v>
      </c>
      <c r="P275" s="171">
        <f ca="1">IF(M275&gt;0,N275*100/M275,0)</f>
        <v>13.829457364341085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IFERROR(__xludf.DUMMYFUNCTION("IMPORTRANGE(""https://docs.google.com/spreadsheets/d/1Yj_ptqi66GCucihVvJfMjLAmec39IyEx_6qawtMGysU/edit?usp=sharing"",""สบก!CG46"")"),0)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IFERROR(__xludf.DUMMYFUNCTION("IMPORTRANGE(""https://docs.google.com/spreadsheets/d/1Yj_ptqi66GCucihVvJfMjLAmec39IyEx_6qawtMGysU/edit?usp=sharing"",""สบก!CH46"")"),55200)</f>
        <v>55200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IFERROR(__xludf.DUMMYFUNCTION("IMPORTRANGE(""https://docs.google.com/spreadsheets/d/1Yj_ptqi66GCucihVvJfMjLAmec39IyEx_6qawtMGysU/edit?usp=sharing"",""สบก!CI46"")"),0)</f>
        <v>0</v>
      </c>
      <c r="M279" s="101"/>
      <c r="N279" s="91">
        <f ca="1">IFERROR(__xludf.DUMMYFUNCTION("IMPORTRANGE(""https://docs.google.com/spreadsheets/d/1Yj_ptqi66GCucihVvJfMjLAmec39IyEx_6qawtMGysU/edit?usp=sharing"",""สบก!CM46"")"),0)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IFERROR(__xludf.DUMMYFUNCTION("IMPORTRANGE(""https://docs.google.com/spreadsheets/d/1XL5vhW3sbDhbH9Cz0tuDiY8C3ctxq1tqvaCgkFb8cCA/edit?usp=sharing"",""มุกดาหาร!J191"")"),0)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IFERROR(__xludf.DUMMYFUNCTION("IMPORTRANGE(""https://docs.google.com/spreadsheets/d/1XL5vhW3sbDhbH9Cz0tuDiY8C3ctxq1tqvaCgkFb8cCA/edit?usp=sharing"",""มุกดาหาร!J192"")"),1)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IFERROR(__xludf.DUMMYFUNCTION("IMPORTRANGE(""https://docs.google.com/spreadsheets/d/1XL5vhW3sbDhbH9Cz0tuDiY8C3ctxq1tqvaCgkFb8cCA/edit?usp=sharing"",""มุกดาหาร!J193"")"),0)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IFERROR(__xludf.DUMMYFUNCTION("IMPORTRANGE(""https://docs.google.com/spreadsheets/d/1XL5vhW3sbDhbH9Cz0tuDiY8C3ctxq1tqvaCgkFb8cCA/edit?usp=sharing"",""มุกดาหาร!J194"")"),0)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IFERROR(__xludf.DUMMYFUNCTION("IMPORTRANGE(""https://docs.google.com/spreadsheets/d/1XL5vhW3sbDhbH9Cz0tuDiY8C3ctxq1tqvaCgkFb8cCA/edit?usp=sharing"",""มุกดาหาร!I195"")"),15)</f>
        <v>15</v>
      </c>
      <c r="J285" s="192">
        <f ca="1">IFERROR(__xludf.DUMMYFUNCTION("IMPORTRANGE(""https://docs.google.com/spreadsheets/d/1XL5vhW3sbDhbH9Cz0tuDiY8C3ctxq1tqvaCgkFb8cCA/edit?usp=sharing"",""มุกดาหาร!J195"")"),0)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IFERROR(__xludf.DUMMYFUNCTION("IMPORTRANGE(""https://docs.google.com/spreadsheets/d/1XL5vhW3sbDhbH9Cz0tuDiY8C3ctxq1tqvaCgkFb8cCA/edit?usp=sharing"",""มุกดาหาร!J196"")"),0)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IFERROR(__xludf.DUMMYFUNCTION("IMPORTRANGE(""https://docs.google.com/spreadsheets/d/1XL5vhW3sbDhbH9Cz0tuDiY8C3ctxq1tqvaCgkFb8cCA/edit?usp=sharing"",""มุกดาหาร!J197"")"),0)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IFERROR(__xludf.DUMMYFUNCTION("IMPORTRANGE(""https://docs.google.com/spreadsheets/d/1XL5vhW3sbDhbH9Cz0tuDiY8C3ctxq1tqvaCgkFb8cCA/edit?usp=sharing"",""มุกดาหาร!I199"")"),0)</f>
        <v>0</v>
      </c>
      <c r="J289" s="308">
        <f ca="1">IFERROR(__xludf.DUMMYFUNCTION("IMPORTRANGE(""https://docs.google.com/spreadsheets/d/1XL5vhW3sbDhbH9Cz0tuDiY8C3ctxq1tqvaCgkFb8cCA/edit?usp=sharing"",""มุกดาหาร!J199"")"),0)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IFERROR(__xludf.DUMMYFUNCTION("IMPORTRANGE(""https://docs.google.com/spreadsheets/d/1Yj_ptqi66GCucihVvJfMjLAmec39IyEx_6qawtMGysU/edit?usp=sharing"",""สบก!CT46"")"),0)</f>
        <v>0</v>
      </c>
      <c r="N294" s="172">
        <f ca="1">IFERROR(__xludf.DUMMYFUNCTION("IMPORTRANGE(""https://docs.google.com/spreadsheets/d/1Yj_ptqi66GCucihVvJfMjLAmec39IyEx_6qawtMGysU/edit?usp=sharing"",""สบก!CU46"")"),0)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IFERROR(__xludf.DUMMYFUNCTION("IMPORTRANGE(""https://docs.google.com/spreadsheets/d/1Yj_ptqi66GCucihVvJfMjLAmec39IyEx_6qawtMGysU/edit?usp=sharing"",""สบก!CP46"")"),0)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IFERROR(__xludf.DUMMYFUNCTION("IMPORTRANGE(""https://docs.google.com/spreadsheets/d/1Yj_ptqi66GCucihVvJfMjLAmec39IyEx_6qawtMGysU/edit?usp=sharing"",""สบก!CQ46"")"),0)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IFERROR(__xludf.DUMMYFUNCTION("IMPORTRANGE(""https://docs.google.com/spreadsheets/d/1Yj_ptqi66GCucihVvJfMjLAmec39IyEx_6qawtMGysU/edit?usp=sharing"",""สบก!CR46"")"),0)</f>
        <v>0</v>
      </c>
      <c r="M298" s="101"/>
      <c r="N298" s="91">
        <f ca="1">IFERROR(__xludf.DUMMYFUNCTION("IMPORTRANGE(""https://docs.google.com/spreadsheets/d/1Yj_ptqi66GCucihVvJfMjLAmec39IyEx_6qawtMGysU/edit?usp=sharing"",""สบก!CV46"")"),0)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IFERROR(__xludf.DUMMYFUNCTION("IMPORTRANGE(""https://docs.google.com/spreadsheets/d/1XL5vhW3sbDhbH9Cz0tuDiY8C3ctxq1tqvaCgkFb8cCA/edit?usp=sharing"",""มุกดาหาร!J205"")"),0)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IFERROR(__xludf.DUMMYFUNCTION("IMPORTRANGE(""https://docs.google.com/spreadsheets/d/1XL5vhW3sbDhbH9Cz0tuDiY8C3ctxq1tqvaCgkFb8cCA/edit?usp=sharing"",""มุกดาหาร!J206"")"),0)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IFERROR(__xludf.DUMMYFUNCTION("IMPORTRANGE(""https://docs.google.com/spreadsheets/d/1XL5vhW3sbDhbH9Cz0tuDiY8C3ctxq1tqvaCgkFb8cCA/edit?usp=sharing"",""มุกดาหาร!J207"")"),0)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IFERROR(__xludf.DUMMYFUNCTION("IMPORTRANGE(""https://docs.google.com/spreadsheets/d/1XL5vhW3sbDhbH9Cz0tuDiY8C3ctxq1tqvaCgkFb8cCA/edit?usp=sharing"",""มุกดาหาร!J208"")"),0)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IFERROR(__xludf.DUMMYFUNCTION("IMPORTRANGE(""https://docs.google.com/spreadsheets/d/1XL5vhW3sbDhbH9Cz0tuDiY8C3ctxq1tqvaCgkFb8cCA/edit?usp=sharing"",""มุกดาหาร!I209"")"),0)</f>
        <v>0</v>
      </c>
      <c r="J304" s="191">
        <f ca="1">IFERROR(__xludf.DUMMYFUNCTION("IMPORTRANGE(""https://docs.google.com/spreadsheets/d/1XL5vhW3sbDhbH9Cz0tuDiY8C3ctxq1tqvaCgkFb8cCA/edit?usp=sharing"",""มุกดาหาร!J209"")"),0)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IFERROR(__xludf.DUMMYFUNCTION("IMPORTRANGE(""https://docs.google.com/spreadsheets/d/1XL5vhW3sbDhbH9Cz0tuDiY8C3ctxq1tqvaCgkFb8cCA/edit?usp=sharing"",""มุกดาหาร!I211"")"),0)</f>
        <v>0</v>
      </c>
      <c r="J306" s="191">
        <f ca="1">IFERROR(__xludf.DUMMYFUNCTION("IMPORTRANGE(""https://docs.google.com/spreadsheets/d/1XL5vhW3sbDhbH9Cz0tuDiY8C3ctxq1tqvaCgkFb8cCA/edit?usp=sharing"",""มุกดาหาร!J211"")"),0)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IFERROR(__xludf.DUMMYFUNCTION("IMPORTRANGE(""https://docs.google.com/spreadsheets/d/1XL5vhW3sbDhbH9Cz0tuDiY8C3ctxq1tqvaCgkFb8cCA/edit?usp=sharing"",""มุกดาหาร!J212"")"),0)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IFERROR(__xludf.DUMMYFUNCTION("IMPORTRANGE(""https://docs.google.com/spreadsheets/d/1XL5vhW3sbDhbH9Cz0tuDiY8C3ctxq1tqvaCgkFb8cCA/edit?usp=sharing"",""มุกดาหาร!J213"")"),0)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IFERROR(__xludf.DUMMYFUNCTION("IMPORTRANGE(""https://docs.google.com/spreadsheets/d/1XL5vhW3sbDhbH9Cz0tuDiY8C3ctxq1tqvaCgkFb8cCA/edit?usp=sharing"",""มุกดาหาร!I214"")"),0)</f>
        <v>0</v>
      </c>
      <c r="J309" s="325">
        <f ca="1">IFERROR(__xludf.DUMMYFUNCTION("IMPORTRANGE(""https://docs.google.com/spreadsheets/d/1XL5vhW3sbDhbH9Cz0tuDiY8C3ctxq1tqvaCgkFb8cCA/edit?usp=sharing"",""มุกดาหาร!J214"")"),0)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IFERROR(__xludf.DUMMYFUNCTION("IMPORTRANGE(""https://docs.google.com/spreadsheets/d/1Yj_ptqi66GCucihVvJfMjLAmec39IyEx_6qawtMGysU/edit?usp=sharing"",""สบก!DC46"")"),0)</f>
        <v>0</v>
      </c>
      <c r="N314" s="172">
        <f ca="1">IFERROR(__xludf.DUMMYFUNCTION("IMPORTRANGE(""https://docs.google.com/spreadsheets/d/1Yj_ptqi66GCucihVvJfMjLAmec39IyEx_6qawtMGysU/edit?usp=sharing"",""สบก!DD46"")"),0)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IFERROR(__xludf.DUMMYFUNCTION("IMPORTRANGE(""https://docs.google.com/spreadsheets/d/1Yj_ptqi66GCucihVvJfMjLAmec39IyEx_6qawtMGysU/edit?usp=sharing"",""สบก!CY46"")"),0)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IFERROR(__xludf.DUMMYFUNCTION("IMPORTRANGE(""https://docs.google.com/spreadsheets/d/1Yj_ptqi66GCucihVvJfMjLAmec39IyEx_6qawtMGysU/edit?usp=sharing"",""สบก!CZ46"")"),0)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IFERROR(__xludf.DUMMYFUNCTION("IMPORTRANGE(""https://docs.google.com/spreadsheets/d/1Yj_ptqi66GCucihVvJfMjLAmec39IyEx_6qawtMGysU/edit?usp=sharing"",""สบก!DA46"")"),0)</f>
        <v>0</v>
      </c>
      <c r="M318" s="101"/>
      <c r="N318" s="91">
        <f ca="1">IFERROR(__xludf.DUMMYFUNCTION("IMPORTRANGE(""https://docs.google.com/spreadsheets/d/1Yj_ptqi66GCucihVvJfMjLAmec39IyEx_6qawtMGysU/edit?usp=sharing"",""สบก!DE46"")"),0)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IFERROR(__xludf.DUMMYFUNCTION("IMPORTRANGE(""https://docs.google.com/spreadsheets/d/1XL5vhW3sbDhbH9Cz0tuDiY8C3ctxq1tqvaCgkFb8cCA/edit?usp=sharing"",""มุกดาหาร!J220"")"),0)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IFERROR(__xludf.DUMMYFUNCTION("IMPORTRANGE(""https://docs.google.com/spreadsheets/d/1XL5vhW3sbDhbH9Cz0tuDiY8C3ctxq1tqvaCgkFb8cCA/edit?usp=sharing"",""มุกดาหาร!J221"")"),0)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IFERROR(__xludf.DUMMYFUNCTION("IMPORTRANGE(""https://docs.google.com/spreadsheets/d/1XL5vhW3sbDhbH9Cz0tuDiY8C3ctxq1tqvaCgkFb8cCA/edit?usp=sharing"",""มุกดาหาร!J222"")"),0)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IFERROR(__xludf.DUMMYFUNCTION("IMPORTRANGE(""https://docs.google.com/spreadsheets/d/1XL5vhW3sbDhbH9Cz0tuDiY8C3ctxq1tqvaCgkFb8cCA/edit?usp=sharing"",""มุกดาหาร!J223"")"),0)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IFERROR(__xludf.DUMMYFUNCTION("IMPORTRANGE(""https://docs.google.com/spreadsheets/d/1XL5vhW3sbDhbH9Cz0tuDiY8C3ctxq1tqvaCgkFb8cCA/edit?usp=sharing"",""มุกดาหาร!I224"")"),0)</f>
        <v>0</v>
      </c>
      <c r="J324" s="191">
        <f ca="1">IFERROR(__xludf.DUMMYFUNCTION("IMPORTRANGE(""https://docs.google.com/spreadsheets/d/1XL5vhW3sbDhbH9Cz0tuDiY8C3ctxq1tqvaCgkFb8cCA/edit?usp=sharing"",""มุกดาหาร!J224"")"),0)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IFERROR(__xludf.DUMMYFUNCTION("IMPORTRANGE(""https://docs.google.com/spreadsheets/d/1XL5vhW3sbDhbH9Cz0tuDiY8C3ctxq1tqvaCgkFb8cCA/edit?usp=sharing"",""มุกดาหาร!J225"")"),0)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IFERROR(__xludf.DUMMYFUNCTION("IMPORTRANGE(""https://docs.google.com/spreadsheets/d/1XL5vhW3sbDhbH9Cz0tuDiY8C3ctxq1tqvaCgkFb8cCA/edit?usp=sharing"",""มุกดาหาร!J226"")"),0)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IFERROR(__xludf.DUMMYFUNCTION("IMPORTRANGE(""https://docs.google.com/spreadsheets/d/1XL5vhW3sbDhbH9Cz0tuDiY8C3ctxq1tqvaCgkFb8cCA/edit?usp=sharing"",""มุกดาหาร!I228"")"),225)</f>
        <v>225</v>
      </c>
      <c r="J328" s="330">
        <f ca="1">IFERROR(__xludf.DUMMYFUNCTION("IMPORTRANGE(""https://docs.google.com/spreadsheets/d/1XL5vhW3sbDhbH9Cz0tuDiY8C3ctxq1tqvaCgkFb8cCA/edit?usp=sharing"",""มุกดาหาร!J228"")"),6)</f>
        <v>6</v>
      </c>
      <c r="K328" s="309">
        <f ca="1">IF(I328&gt;0,J328*100/I328,0)</f>
        <v>2.6666666666666665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843710</v>
      </c>
      <c r="M329" s="155">
        <f t="shared" ca="1" si="98"/>
        <v>378060</v>
      </c>
      <c r="N329" s="155">
        <f t="shared" ca="1" si="98"/>
        <v>315848</v>
      </c>
      <c r="O329" s="154">
        <f t="shared" ref="O329:O331" ca="1" si="99">IF(L329&gt;0,N329*100/L329,0)</f>
        <v>37.435611762335398</v>
      </c>
      <c r="P329" s="154">
        <f t="shared" ref="P329:P331" ca="1" si="100">IF(M329&gt;0,N329*100/M329,0)</f>
        <v>83.54441094006242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843710</v>
      </c>
      <c r="M331" s="160">
        <f t="shared" ca="1" si="102"/>
        <v>378060</v>
      </c>
      <c r="N331" s="160">
        <f t="shared" ca="1" si="102"/>
        <v>315848</v>
      </c>
      <c r="O331" s="159">
        <f t="shared" ca="1" si="99"/>
        <v>37.435611762335398</v>
      </c>
      <c r="P331" s="159">
        <f t="shared" ca="1" si="100"/>
        <v>83.54441094006242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696710</v>
      </c>
      <c r="M333" s="172">
        <f ca="1">IFERROR(__xludf.DUMMYFUNCTION("IMPORTRANGE(""https://docs.google.com/spreadsheets/d/1Yj_ptqi66GCucihVvJfMjLAmec39IyEx_6qawtMGysU/edit?usp=sharing"",""สบก!DL46"")"),378060)</f>
        <v>378060</v>
      </c>
      <c r="N333" s="172">
        <f ca="1">IFERROR(__xludf.DUMMYFUNCTION("IMPORTRANGE(""https://docs.google.com/spreadsheets/d/1Yj_ptqi66GCucihVvJfMjLAmec39IyEx_6qawtMGysU/edit?usp=sharing"",""สบก!DM46"")"),176848)</f>
        <v>176848</v>
      </c>
      <c r="O333" s="171">
        <f ca="1">IF(L333&gt;0,N333*100/L333,0)</f>
        <v>25.383301517130512</v>
      </c>
      <c r="P333" s="171">
        <f ca="1">IF(M333&gt;0,N333*100/M333,0)</f>
        <v>46.7777601438925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IFERROR(__xludf.DUMMYFUNCTION("IMPORTRANGE(""https://docs.google.com/spreadsheets/d/1Yj_ptqi66GCucihVvJfMjLAmec39IyEx_6qawtMGysU/edit?usp=sharing"",""สบก!DH46"")"),306000)</f>
        <v>306000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IFERROR(__xludf.DUMMYFUNCTION("IMPORTRANGE(""https://docs.google.com/spreadsheets/d/1Yj_ptqi66GCucihVvJfMjLAmec39IyEx_6qawtMGysU/edit?usp=sharing"",""สบก!DI46"")"),390710)</f>
        <v>390710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IFERROR(__xludf.DUMMYFUNCTION("IMPORTRANGE(""https://docs.google.com/spreadsheets/d/1Yj_ptqi66GCucihVvJfMjLAmec39IyEx_6qawtMGysU/edit?usp=sharing"",""สบก!DJ46"")"),147000)</f>
        <v>147000</v>
      </c>
      <c r="M337" s="101"/>
      <c r="N337" s="91">
        <f ca="1">IFERROR(__xludf.DUMMYFUNCTION("IMPORTRANGE(""https://docs.google.com/spreadsheets/d/1Yj_ptqi66GCucihVvJfMjLAmec39IyEx_6qawtMGysU/edit?usp=sharing"",""สบก!DN46"")"),139000)</f>
        <v>139000</v>
      </c>
      <c r="O337" s="101">
        <f ca="1">IF(L337&gt;0,N337*100/L337,0)</f>
        <v>94.557823129251702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IFERROR(__xludf.DUMMYFUNCTION("IMPORTRANGE(""https://docs.google.com/spreadsheets/d/1XL5vhW3sbDhbH9Cz0tuDiY8C3ctxq1tqvaCgkFb8cCA/edit?usp=sharing"",""มุกดาหาร!I234"")"),0)</f>
        <v>0</v>
      </c>
      <c r="J339" s="191">
        <f ca="1">IFERROR(__xludf.DUMMYFUNCTION("IMPORTRANGE(""https://docs.google.com/spreadsheets/d/1XL5vhW3sbDhbH9Cz0tuDiY8C3ctxq1tqvaCgkFb8cCA/edit?usp=sharing"",""มุกดาหาร!J234"")"),49)</f>
        <v>49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IFERROR(__xludf.DUMMYFUNCTION("IMPORTRANGE(""https://docs.google.com/spreadsheets/d/1XL5vhW3sbDhbH9Cz0tuDiY8C3ctxq1tqvaCgkFb8cCA/edit?usp=sharing"",""มุกดาหาร!I235"")"),1800)</f>
        <v>1800</v>
      </c>
      <c r="J340" s="191">
        <f ca="1">IFERROR(__xludf.DUMMYFUNCTION("IMPORTRANGE(""https://docs.google.com/spreadsheets/d/1XL5vhW3sbDhbH9Cz0tuDiY8C3ctxq1tqvaCgkFb8cCA/edit?usp=sharing"",""มุกดาหาร!J235"")"),327.51)</f>
        <v>327.51</v>
      </c>
      <c r="K340" s="333">
        <f t="shared" ca="1" si="103"/>
        <v>18.195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IFERROR(__xludf.DUMMYFUNCTION("IMPORTRANGE(""https://docs.google.com/spreadsheets/d/1XL5vhW3sbDhbH9Cz0tuDiY8C3ctxq1tqvaCgkFb8cCA/edit?usp=sharing"",""มุกดาหาร!I236"")"),225)</f>
        <v>225</v>
      </c>
      <c r="J341" s="191">
        <f ca="1">IFERROR(__xludf.DUMMYFUNCTION("IMPORTRANGE(""https://docs.google.com/spreadsheets/d/1XL5vhW3sbDhbH9Cz0tuDiY8C3ctxq1tqvaCgkFb8cCA/edit?usp=sharing"",""มุกดาหาร!J236"")"),48)</f>
        <v>48</v>
      </c>
      <c r="K341" s="333">
        <f t="shared" ca="1" si="103"/>
        <v>21.333333333333332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IFERROR(__xludf.DUMMYFUNCTION("IMPORTRANGE(""https://docs.google.com/spreadsheets/d/1XL5vhW3sbDhbH9Cz0tuDiY8C3ctxq1tqvaCgkFb8cCA/edit?usp=sharing"",""มุกดาหาร!I237"")"),0)</f>
        <v>0</v>
      </c>
      <c r="J342" s="191">
        <f ca="1">IFERROR(__xludf.DUMMYFUNCTION("IMPORTRANGE(""https://docs.google.com/spreadsheets/d/1XL5vhW3sbDhbH9Cz0tuDiY8C3ctxq1tqvaCgkFb8cCA/edit?usp=sharing"",""มุกดาหาร!J237"")"),348.24)</f>
        <v>348.24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IFERROR(__xludf.DUMMYFUNCTION("IMPORTRANGE(""https://docs.google.com/spreadsheets/d/1XL5vhW3sbDhbH9Cz0tuDiY8C3ctxq1tqvaCgkFb8cCA/edit?usp=sharing"",""มุกดาหาร!I238"")"),225)</f>
        <v>225</v>
      </c>
      <c r="J343" s="191">
        <f ca="1">IFERROR(__xludf.DUMMYFUNCTION("IMPORTRANGE(""https://docs.google.com/spreadsheets/d/1XL5vhW3sbDhbH9Cz0tuDiY8C3ctxq1tqvaCgkFb8cCA/edit?usp=sharing"",""มุกดาหาร!J238"")"),0)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IFERROR(__xludf.DUMMYFUNCTION("IMPORTRANGE(""https://docs.google.com/spreadsheets/d/1XL5vhW3sbDhbH9Cz0tuDiY8C3ctxq1tqvaCgkFb8cCA/edit?usp=sharing"",""มุกดาหาร!I239"")"),0)</f>
        <v>0</v>
      </c>
      <c r="J344" s="191">
        <f ca="1">IFERROR(__xludf.DUMMYFUNCTION("IMPORTRANGE(""https://docs.google.com/spreadsheets/d/1XL5vhW3sbDhbH9Cz0tuDiY8C3ctxq1tqvaCgkFb8cCA/edit?usp=sharing"",""มุกดาหาร!J239"")"),0)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IFERROR(__xludf.DUMMYFUNCTION("IMPORTRANGE(""https://docs.google.com/spreadsheets/d/1XL5vhW3sbDhbH9Cz0tuDiY8C3ctxq1tqvaCgkFb8cCA/edit?usp=sharing"",""มุกดาหาร!I240"")"),225)</f>
        <v>225</v>
      </c>
      <c r="J345" s="191">
        <f ca="1">IFERROR(__xludf.DUMMYFUNCTION("IMPORTRANGE(""https://docs.google.com/spreadsheets/d/1XL5vhW3sbDhbH9Cz0tuDiY8C3ctxq1tqvaCgkFb8cCA/edit?usp=sharing"",""มุกดาหาร!J240"")"),6)</f>
        <v>6</v>
      </c>
      <c r="K345" s="333">
        <f t="shared" ca="1" si="103"/>
        <v>2.6666666666666665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IFERROR(__xludf.DUMMYFUNCTION("IMPORTRANGE(""https://docs.google.com/spreadsheets/d/1XL5vhW3sbDhbH9Cz0tuDiY8C3ctxq1tqvaCgkFb8cCA/edit?usp=sharing"",""มุกดาหาร!I241"")"),0)</f>
        <v>0</v>
      </c>
      <c r="J346" s="191">
        <f ca="1">IFERROR(__xludf.DUMMYFUNCTION("IMPORTRANGE(""https://docs.google.com/spreadsheets/d/1XL5vhW3sbDhbH9Cz0tuDiY8C3ctxq1tqvaCgkFb8cCA/edit?usp=sharing"",""มุกดาหาร!J241"")"),35.81)</f>
        <v>35.81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IFERROR(__xludf.DUMMYFUNCTION("IMPORTRANGE(""https://docs.google.com/spreadsheets/d/1XL5vhW3sbDhbH9Cz0tuDiY8C3ctxq1tqvaCgkFb8cCA/edit?usp=sharing"",""มุกดาหาร!L242"")"),2511478)</f>
        <v>2511478</v>
      </c>
      <c r="M347" s="347"/>
      <c r="N347" s="347">
        <f ca="1">IFERROR(__xludf.DUMMYFUNCTION("IMPORTRANGE(""https://docs.google.com/spreadsheets/d/1XL5vhW3sbDhbH9Cz0tuDiY8C3ctxq1tqvaCgkFb8cCA/edit?usp=sharing"",""มุกดาหาร!M242"")"),381520)</f>
        <v>381520</v>
      </c>
      <c r="O347" s="347">
        <f ca="1">+IF(L347&gt;0,N347*100/L347,0)</f>
        <v>15.191054829068779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IFERROR(__xludf.DUMMYFUNCTION("IMPORTRANGE(""https://docs.google.com/spreadsheets/d/1XL5vhW3sbDhbH9Cz0tuDiY8C3ctxq1tqvaCgkFb8cCA/edit?usp=sharing"",""มุกดาหาร!I244"")"),190)</f>
        <v>190</v>
      </c>
      <c r="J349" s="360">
        <f ca="1">IFERROR(__xludf.DUMMYFUNCTION("IMPORTRANGE(""https://docs.google.com/spreadsheets/d/1XL5vhW3sbDhbH9Cz0tuDiY8C3ctxq1tqvaCgkFb8cCA/edit?usp=sharing"",""มุกดาหาร!J244"")"),0)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IFERROR(__xludf.DUMMYFUNCTION("IMPORTRANGE(""https://docs.google.com/spreadsheets/d/1XL5vhW3sbDhbH9Cz0tuDiY8C3ctxq1tqvaCgkFb8cCA/edit?usp=sharing"",""มุกดาหาร!L244"")"),445930)</f>
        <v>445930</v>
      </c>
      <c r="M349" s="362"/>
      <c r="N349" s="362">
        <f ca="1">IFERROR(__xludf.DUMMYFUNCTION("IMPORTRANGE(""https://docs.google.com/spreadsheets/d/1XL5vhW3sbDhbH9Cz0tuDiY8C3ctxq1tqvaCgkFb8cCA/edit?usp=sharing"",""มุกดาหาร!M244"")"),86103)</f>
        <v>86103</v>
      </c>
      <c r="O349" s="362">
        <f ca="1">+IF(L349&gt;0,N349*100/L349,0)</f>
        <v>19.308635884555873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IFERROR(__xludf.DUMMYFUNCTION("IMPORTRANGE(""https://docs.google.com/spreadsheets/d/1XL5vhW3sbDhbH9Cz0tuDiY8C3ctxq1tqvaCgkFb8cCA/edit?usp=sharing"",""มุกดาหาร!I245"")"),65)</f>
        <v>65</v>
      </c>
      <c r="J350" s="360">
        <f ca="1">IFERROR(__xludf.DUMMYFUNCTION("IMPORTRANGE(""https://docs.google.com/spreadsheets/d/1XL5vhW3sbDhbH9Cz0tuDiY8C3ctxq1tqvaCgkFb8cCA/edit?usp=sharing"",""มุกดาหาร!J245"")"),0)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IFERROR(__xludf.DUMMYFUNCTION("IMPORTRANGE(""https://docs.google.com/spreadsheets/d/1XL5vhW3sbDhbH9Cz0tuDiY8C3ctxq1tqvaCgkFb8cCA/edit?usp=sharing"",""มุกดาหาร!L246"")"),0)</f>
        <v>0</v>
      </c>
      <c r="M351" s="169"/>
      <c r="N351" s="169">
        <f ca="1">IFERROR(__xludf.DUMMYFUNCTION("IMPORTRANGE(""https://docs.google.com/spreadsheets/d/1XL5vhW3sbDhbH9Cz0tuDiY8C3ctxq1tqvaCgkFb8cCA/edit?usp=sharing"",""มุกดาหาร!M246"")"),0)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IFERROR(__xludf.DUMMYFUNCTION("IMPORTRANGE(""https://docs.google.com/spreadsheets/d/1XL5vhW3sbDhbH9Cz0tuDiY8C3ctxq1tqvaCgkFb8cCA/edit?usp=sharing"",""มุกดาหาร!L247"")"),445930)</f>
        <v>445930</v>
      </c>
      <c r="M352" s="169"/>
      <c r="N352" s="169">
        <f ca="1">IFERROR(__xludf.DUMMYFUNCTION("IMPORTRANGE(""https://docs.google.com/spreadsheets/d/1XL5vhW3sbDhbH9Cz0tuDiY8C3ctxq1tqvaCgkFb8cCA/edit?usp=sharing"",""มุกดาหาร!M247"")"),86103)</f>
        <v>86103</v>
      </c>
      <c r="O352" s="169">
        <f t="shared" ca="1" si="105"/>
        <v>19.308635884555873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IFERROR(__xludf.DUMMYFUNCTION("IMPORTRANGE(""https://docs.google.com/spreadsheets/d/1XL5vhW3sbDhbH9Cz0tuDiY8C3ctxq1tqvaCgkFb8cCA/edit?usp=sharing"",""มุกดาหาร!L248"")"),0)</f>
        <v>0</v>
      </c>
      <c r="M353" s="171"/>
      <c r="N353" s="171">
        <f ca="1">IFERROR(__xludf.DUMMYFUNCTION("IMPORTRANGE(""https://docs.google.com/spreadsheets/d/1XL5vhW3sbDhbH9Cz0tuDiY8C3ctxq1tqvaCgkFb8cCA/edit?usp=sharing"",""มุกดาหาร!M248"")"),0)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IFERROR(__xludf.DUMMYFUNCTION("IMPORTRANGE(""https://docs.google.com/spreadsheets/d/1XL5vhW3sbDhbH9Cz0tuDiY8C3ctxq1tqvaCgkFb8cCA/edit?usp=sharing"",""มุกดาหาร!L249"")"),445930)</f>
        <v>445930</v>
      </c>
      <c r="M354" s="171"/>
      <c r="N354" s="171">
        <f ca="1">IFERROR(__xludf.DUMMYFUNCTION("IMPORTRANGE(""https://docs.google.com/spreadsheets/d/1XL5vhW3sbDhbH9Cz0tuDiY8C3ctxq1tqvaCgkFb8cCA/edit?usp=sharing"",""มุกดาหาร!M249"")"),86103)</f>
        <v>86103</v>
      </c>
      <c r="O354" s="171">
        <f t="shared" ca="1" si="105"/>
        <v>19.308635884555873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IFERROR(__xludf.DUMMYFUNCTION("IMPORTRANGE(""https://docs.google.com/spreadsheets/d/1XL5vhW3sbDhbH9Cz0tuDiY8C3ctxq1tqvaCgkFb8cCA/edit?usp=sharing"",""มุกดาหาร!M250"")"),40630)</f>
        <v>40630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IFERROR(__xludf.DUMMYFUNCTION("IMPORTRANGE(""https://docs.google.com/spreadsheets/d/1XL5vhW3sbDhbH9Cz0tuDiY8C3ctxq1tqvaCgkFb8cCA/edit?usp=sharing"",""มุกดาหาร!M251"")"),0)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IFERROR(__xludf.DUMMYFUNCTION("IMPORTRANGE(""https://docs.google.com/spreadsheets/d/1XL5vhW3sbDhbH9Cz0tuDiY8C3ctxq1tqvaCgkFb8cCA/edit?usp=sharing"",""มุกดาหาร!M252"")"),31533)</f>
        <v>31533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IFERROR(__xludf.DUMMYFUNCTION("IMPORTRANGE(""https://docs.google.com/spreadsheets/d/1XL5vhW3sbDhbH9Cz0tuDiY8C3ctxq1tqvaCgkFb8cCA/edit?usp=sharing"",""มุกดาหาร!M253"")"),13940)</f>
        <v>13940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IFERROR(__xludf.DUMMYFUNCTION("IMPORTRANGE(""https://docs.google.com/spreadsheets/d/1XL5vhW3sbDhbH9Cz0tuDiY8C3ctxq1tqvaCgkFb8cCA/edit?usp=sharing"",""มุกดาหาร!J255"")"),0)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IFERROR(__xludf.DUMMYFUNCTION("IMPORTRANGE(""https://docs.google.com/spreadsheets/d/1XL5vhW3sbDhbH9Cz0tuDiY8C3ctxq1tqvaCgkFb8cCA/edit?usp=sharing"",""มุกดาหาร!J256"")"),1)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IFERROR(__xludf.DUMMYFUNCTION("IMPORTRANGE(""https://docs.google.com/spreadsheets/d/1XL5vhW3sbDhbH9Cz0tuDiY8C3ctxq1tqvaCgkFb8cCA/edit?usp=sharing"",""มุกดาหาร!J257"")"),1)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IFERROR(__xludf.DUMMYFUNCTION("IMPORTRANGE(""https://docs.google.com/spreadsheets/d/1XL5vhW3sbDhbH9Cz0tuDiY8C3ctxq1tqvaCgkFb8cCA/edit?usp=sharing"",""มุกดาหาร!J258"")"),1)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IFERROR(__xludf.DUMMYFUNCTION("IMPORTRANGE(""https://docs.google.com/spreadsheets/d/1XL5vhW3sbDhbH9Cz0tuDiY8C3ctxq1tqvaCgkFb8cCA/edit?usp=sharing"",""มุกดาหาร!J166"")"),0)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IFERROR(__xludf.DUMMYFUNCTION("IMPORTRANGE(""https://docs.google.com/spreadsheets/d/1XL5vhW3sbDhbH9Cz0tuDiY8C3ctxq1tqvaCgkFb8cCA/edit?usp=sharing"",""มุกดาหาร!J166"")"),0)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IFERROR(__xludf.DUMMYFUNCTION("IMPORTRANGE(""https://docs.google.com/spreadsheets/d/1XL5vhW3sbDhbH9Cz0tuDiY8C3ctxq1tqvaCgkFb8cCA/edit?usp=sharing"",""มุกดาหาร!J166"")"),0)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IFERROR(__xludf.DUMMYFUNCTION("IMPORTRANGE(""https://docs.google.com/spreadsheets/d/1XL5vhW3sbDhbH9Cz0tuDiY8C3ctxq1tqvaCgkFb8cCA/edit?usp=sharing"",""มุกดาหาร!J166"")"),0)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IFERROR(__xludf.DUMMYFUNCTION("IMPORTRANGE(""https://docs.google.com/spreadsheets/d/1XL5vhW3sbDhbH9Cz0tuDiY8C3ctxq1tqvaCgkFb8cCA/edit?usp=sharing"",""มุกดาหาร!I263"")"),65)</f>
        <v>65</v>
      </c>
      <c r="J368" s="191">
        <f ca="1">IFERROR(__xludf.DUMMYFUNCTION("IMPORTRANGE(""https://docs.google.com/spreadsheets/d/1XL5vhW3sbDhbH9Cz0tuDiY8C3ctxq1tqvaCgkFb8cCA/edit?usp=sharing"",""มุกดาหาร!J263"")"),0)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IFERROR(__xludf.DUMMYFUNCTION("IMPORTRANGE(""https://docs.google.com/spreadsheets/d/1XL5vhW3sbDhbH9Cz0tuDiY8C3ctxq1tqvaCgkFb8cCA/edit?usp=sharing"",""มุกดาหาร!I164"")"),0)</f>
        <v>0</v>
      </c>
      <c r="J369" s="191">
        <f ca="1">IFERROR(__xludf.DUMMYFUNCTION("IMPORTRANGE(""https://docs.google.com/spreadsheets/d/1XL5vhW3sbDhbH9Cz0tuDiY8C3ctxq1tqvaCgkFb8cCA/edit?usp=sharing"",""มุกดาหาร!J164"")"),0)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IFERROR(__xludf.DUMMYFUNCTION("IMPORTRANGE(""https://docs.google.com/spreadsheets/d/1XL5vhW3sbDhbH9Cz0tuDiY8C3ctxq1tqvaCgkFb8cCA/edit?usp=sharing"",""มุกดาหาร!I265"")"),65)</f>
        <v>65</v>
      </c>
      <c r="J370" s="191">
        <f ca="1">IFERROR(__xludf.DUMMYFUNCTION("IMPORTRANGE(""https://docs.google.com/spreadsheets/d/1XL5vhW3sbDhbH9Cz0tuDiY8C3ctxq1tqvaCgkFb8cCA/edit?usp=sharing"",""มุกดาหาร!J265"")"),35)</f>
        <v>35</v>
      </c>
      <c r="K370" s="168">
        <f t="shared" ca="1" si="106"/>
        <v>53.846153846153847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IFERROR(__xludf.DUMMYFUNCTION("IMPORTRANGE(""https://docs.google.com/spreadsheets/d/1XL5vhW3sbDhbH9Cz0tuDiY8C3ctxq1tqvaCgkFb8cCA/edit?usp=sharing"",""มุกดาหาร!I164"")"),0)</f>
        <v>0</v>
      </c>
      <c r="J371" s="192">
        <f ca="1">IFERROR(__xludf.DUMMYFUNCTION("IMPORTRANGE(""https://docs.google.com/spreadsheets/d/1XL5vhW3sbDhbH9Cz0tuDiY8C3ctxq1tqvaCgkFb8cCA/edit?usp=sharing"",""มุกดาหาร!J164"")"),0)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IFERROR(__xludf.DUMMYFUNCTION("IMPORTRANGE(""https://docs.google.com/spreadsheets/d/1XL5vhW3sbDhbH9Cz0tuDiY8C3ctxq1tqvaCgkFb8cCA/edit?usp=sharing"",""มุกดาหาร!I267"")"),65)</f>
        <v>65</v>
      </c>
      <c r="J372" s="192">
        <f ca="1">IFERROR(__xludf.DUMMYFUNCTION("IMPORTRANGE(""https://docs.google.com/spreadsheets/d/1XL5vhW3sbDhbH9Cz0tuDiY8C3ctxq1tqvaCgkFb8cCA/edit?usp=sharing"",""มุกดาหาร!J267"")"),0)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IFERROR(__xludf.DUMMYFUNCTION("IMPORTRANGE(""https://docs.google.com/spreadsheets/d/1XL5vhW3sbDhbH9Cz0tuDiY8C3ctxq1tqvaCgkFb8cCA/edit?usp=sharing"",""มุกดาหาร!I164"")"),0)</f>
        <v>0</v>
      </c>
      <c r="J373" s="191">
        <f ca="1">IFERROR(__xludf.DUMMYFUNCTION("IMPORTRANGE(""https://docs.google.com/spreadsheets/d/1XL5vhW3sbDhbH9Cz0tuDiY8C3ctxq1tqvaCgkFb8cCA/edit?usp=sharing"",""มุกดาหาร!J164"")"),0)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IFERROR(__xludf.DUMMYFUNCTION("IMPORTRANGE(""https://docs.google.com/spreadsheets/d/1XL5vhW3sbDhbH9Cz0tuDiY8C3ctxq1tqvaCgkFb8cCA/edit?usp=sharing"",""มุกดาหาร!I164"")"),0)</f>
        <v>0</v>
      </c>
      <c r="J374" s="191">
        <f ca="1">IFERROR(__xludf.DUMMYFUNCTION("IMPORTRANGE(""https://docs.google.com/spreadsheets/d/1XL5vhW3sbDhbH9Cz0tuDiY8C3ctxq1tqvaCgkFb8cCA/edit?usp=sharing"",""มุกดาหาร!J164"")"),0)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IFERROR(__xludf.DUMMYFUNCTION("IMPORTRANGE(""https://docs.google.com/spreadsheets/d/1XL5vhW3sbDhbH9Cz0tuDiY8C3ctxq1tqvaCgkFb8cCA/edit?usp=sharing"",""มุกดาหาร!I270"")"),190)</f>
        <v>190</v>
      </c>
      <c r="J375" s="191">
        <f ca="1">IFERROR(__xludf.DUMMYFUNCTION("IMPORTRANGE(""https://docs.google.com/spreadsheets/d/1XL5vhW3sbDhbH9Cz0tuDiY8C3ctxq1tqvaCgkFb8cCA/edit?usp=sharing"",""มุกดาหาร!J270"")"),0)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IFERROR(__xludf.DUMMYFUNCTION("IMPORTRANGE(""https://docs.google.com/spreadsheets/d/1XL5vhW3sbDhbH9Cz0tuDiY8C3ctxq1tqvaCgkFb8cCA/edit?usp=sharing"",""มุกดาหาร!I271"")"),100)</f>
        <v>100</v>
      </c>
      <c r="J376" s="192">
        <f ca="1">IFERROR(__xludf.DUMMYFUNCTION("IMPORTRANGE(""https://docs.google.com/spreadsheets/d/1XL5vhW3sbDhbH9Cz0tuDiY8C3ctxq1tqvaCgkFb8cCA/edit?usp=sharing"",""มุกดาหาร!J271"")"),0)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IFERROR(__xludf.DUMMYFUNCTION("IMPORTRANGE(""https://docs.google.com/spreadsheets/d/1XL5vhW3sbDhbH9Cz0tuDiY8C3ctxq1tqvaCgkFb8cCA/edit?usp=sharing"",""มุกดาหาร!I272"")"),90)</f>
        <v>90</v>
      </c>
      <c r="J377" s="191">
        <f ca="1">IFERROR(__xludf.DUMMYFUNCTION("IMPORTRANGE(""https://docs.google.com/spreadsheets/d/1XL5vhW3sbDhbH9Cz0tuDiY8C3ctxq1tqvaCgkFb8cCA/edit?usp=sharing"",""มุกดาหาร!J272"")"),0)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IFERROR(__xludf.DUMMYFUNCTION("IMPORTRANGE(""https://docs.google.com/spreadsheets/d/1XL5vhW3sbDhbH9Cz0tuDiY8C3ctxq1tqvaCgkFb8cCA/edit?usp=sharing"",""มุกดาหาร!J273"")"),0)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IFERROR(__xludf.DUMMYFUNCTION("IMPORTRANGE(""https://docs.google.com/spreadsheets/d/1XL5vhW3sbDhbH9Cz0tuDiY8C3ctxq1tqvaCgkFb8cCA/edit?usp=sharing"",""มุกดาหาร!J274"")"),0)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IFERROR(__xludf.DUMMYFUNCTION("IMPORTRANGE(""https://docs.google.com/spreadsheets/d/1XL5vhW3sbDhbH9Cz0tuDiY8C3ctxq1tqvaCgkFb8cCA/edit?usp=sharing"",""มุกดาหาร!I275"")"),1000)</f>
        <v>1000</v>
      </c>
      <c r="J380" s="360">
        <f ca="1">IFERROR(__xludf.DUMMYFUNCTION("IMPORTRANGE(""https://docs.google.com/spreadsheets/d/1XL5vhW3sbDhbH9Cz0tuDiY8C3ctxq1tqvaCgkFb8cCA/edit?usp=sharing"",""มุกดาหาร!J275"")"),0)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IFERROR(__xludf.DUMMYFUNCTION("IMPORTRANGE(""https://docs.google.com/spreadsheets/d/1XL5vhW3sbDhbH9Cz0tuDiY8C3ctxq1tqvaCgkFb8cCA/edit?usp=sharing"",""มุกดาหาร!L275"")"),1028520)</f>
        <v>1028520</v>
      </c>
      <c r="M380" s="362"/>
      <c r="N380" s="362">
        <f ca="1">IFERROR(__xludf.DUMMYFUNCTION("IMPORTRANGE(""https://docs.google.com/spreadsheets/d/1XL5vhW3sbDhbH9Cz0tuDiY8C3ctxq1tqvaCgkFb8cCA/edit?usp=sharing"",""มุกดาหาร!M275"")"),131535)</f>
        <v>131535</v>
      </c>
      <c r="O380" s="362">
        <f ca="1">+IF(L380&gt;0,N380*100/L380,0)</f>
        <v>12.788764438221911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IFERROR(__xludf.DUMMYFUNCTION("IMPORTRANGE(""https://docs.google.com/spreadsheets/d/1XL5vhW3sbDhbH9Cz0tuDiY8C3ctxq1tqvaCgkFb8cCA/edit?usp=sharing"",""มุกดาหาร!I276"")"),100)</f>
        <v>100</v>
      </c>
      <c r="J381" s="360">
        <f ca="1">IFERROR(__xludf.DUMMYFUNCTION("IMPORTRANGE(""https://docs.google.com/spreadsheets/d/1XL5vhW3sbDhbH9Cz0tuDiY8C3ctxq1tqvaCgkFb8cCA/edit?usp=sharing"",""มุกดาหาร!J276"")"),0)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IFERROR(__xludf.DUMMYFUNCTION("IMPORTRANGE(""https://docs.google.com/spreadsheets/d/1XL5vhW3sbDhbH9Cz0tuDiY8C3ctxq1tqvaCgkFb8cCA/edit?usp=sharing"",""มุกดาหาร!L277"")"),0)</f>
        <v>0</v>
      </c>
      <c r="M382" s="169"/>
      <c r="N382" s="169">
        <f ca="1">IFERROR(__xludf.DUMMYFUNCTION("IMPORTRANGE(""https://docs.google.com/spreadsheets/d/1XL5vhW3sbDhbH9Cz0tuDiY8C3ctxq1tqvaCgkFb8cCA/edit?usp=sharing"",""มุกดาหาร!M277"")"),0)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IFERROR(__xludf.DUMMYFUNCTION("IMPORTRANGE(""https://docs.google.com/spreadsheets/d/1XL5vhW3sbDhbH9Cz0tuDiY8C3ctxq1tqvaCgkFb8cCA/edit?usp=sharing"",""มุกดาหาร!L278"")"),1028520)</f>
        <v>1028520</v>
      </c>
      <c r="M383" s="169"/>
      <c r="N383" s="169">
        <f ca="1">IFERROR(__xludf.DUMMYFUNCTION("IMPORTRANGE(""https://docs.google.com/spreadsheets/d/1XL5vhW3sbDhbH9Cz0tuDiY8C3ctxq1tqvaCgkFb8cCA/edit?usp=sharing"",""มุกดาหาร!M278"")"),131535)</f>
        <v>131535</v>
      </c>
      <c r="O383" s="169">
        <f t="shared" ca="1" si="109"/>
        <v>12.788764438221911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IFERROR(__xludf.DUMMYFUNCTION("IMPORTRANGE(""https://docs.google.com/spreadsheets/d/1XL5vhW3sbDhbH9Cz0tuDiY8C3ctxq1tqvaCgkFb8cCA/edit?usp=sharing"",""มุกดาหาร!L279"")"),0)</f>
        <v>0</v>
      </c>
      <c r="M384" s="171"/>
      <c r="N384" s="171">
        <f ca="1">IFERROR(__xludf.DUMMYFUNCTION("IMPORTRANGE(""https://docs.google.com/spreadsheets/d/1XL5vhW3sbDhbH9Cz0tuDiY8C3ctxq1tqvaCgkFb8cCA/edit?usp=sharing"",""มุกดาหาร!M279"")"),0)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IFERROR(__xludf.DUMMYFUNCTION("IMPORTRANGE(""https://docs.google.com/spreadsheets/d/1XL5vhW3sbDhbH9Cz0tuDiY8C3ctxq1tqvaCgkFb8cCA/edit?usp=sharing"",""มุกดาหาร!L280"")"),1028520)</f>
        <v>1028520</v>
      </c>
      <c r="M385" s="171"/>
      <c r="N385" s="171">
        <f ca="1">IFERROR(__xludf.DUMMYFUNCTION("IMPORTRANGE(""https://docs.google.com/spreadsheets/d/1XL5vhW3sbDhbH9Cz0tuDiY8C3ctxq1tqvaCgkFb8cCA/edit?usp=sharing"",""มุกดาหาร!M280"")"),131535)</f>
        <v>131535</v>
      </c>
      <c r="O385" s="171">
        <f t="shared" ca="1" si="109"/>
        <v>12.788764438221911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IFERROR(__xludf.DUMMYFUNCTION("IMPORTRANGE(""https://docs.google.com/spreadsheets/d/1XL5vhW3sbDhbH9Cz0tuDiY8C3ctxq1tqvaCgkFb8cCA/edit?usp=sharing"",""มุกดาหาร!M281"")"),94800)</f>
        <v>94800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IFERROR(__xludf.DUMMYFUNCTION("IMPORTRANGE(""https://docs.google.com/spreadsheets/d/1XL5vhW3sbDhbH9Cz0tuDiY8C3ctxq1tqvaCgkFb8cCA/edit?usp=sharing"",""มุกดาหาร!M282"")"),0)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IFERROR(__xludf.DUMMYFUNCTION("IMPORTRANGE(""https://docs.google.com/spreadsheets/d/1XL5vhW3sbDhbH9Cz0tuDiY8C3ctxq1tqvaCgkFb8cCA/edit?usp=sharing"",""มุกดาหาร!M283"")"),31533)</f>
        <v>31533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IFERROR(__xludf.DUMMYFUNCTION("IMPORTRANGE(""https://docs.google.com/spreadsheets/d/1XL5vhW3sbDhbH9Cz0tuDiY8C3ctxq1tqvaCgkFb8cCA/edit?usp=sharing"",""มุกดาหาร!M284"")"),5202)</f>
        <v>5202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IFERROR(__xludf.DUMMYFUNCTION("IMPORTRANGE(""https://docs.google.com/spreadsheets/d/1XL5vhW3sbDhbH9Cz0tuDiY8C3ctxq1tqvaCgkFb8cCA/edit?usp=sharing"",""มุกดาหาร!J286"")"),0)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IFERROR(__xludf.DUMMYFUNCTION("IMPORTRANGE(""https://docs.google.com/spreadsheets/d/1XL5vhW3sbDhbH9Cz0tuDiY8C3ctxq1tqvaCgkFb8cCA/edit?usp=sharing"",""มุกดาหาร!J287"")"),1)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IFERROR(__xludf.DUMMYFUNCTION("IMPORTRANGE(""https://docs.google.com/spreadsheets/d/1XL5vhW3sbDhbH9Cz0tuDiY8C3ctxq1tqvaCgkFb8cCA/edit?usp=sharing"",""มุกดาหาร!J288"")"),1)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IFERROR(__xludf.DUMMYFUNCTION("IMPORTRANGE(""https://docs.google.com/spreadsheets/d/1XL5vhW3sbDhbH9Cz0tuDiY8C3ctxq1tqvaCgkFb8cCA/edit?usp=sharing"",""มุกดาหาร!J289"")"),1)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IFERROR(__xludf.DUMMYFUNCTION("IMPORTRANGE(""https://docs.google.com/spreadsheets/d/1XL5vhW3sbDhbH9Cz0tuDiY8C3ctxq1tqvaCgkFb8cCA/edit?usp=sharing"",""มุกดาหาร!I291"")"),100)</f>
        <v>100</v>
      </c>
      <c r="J396" s="192">
        <f ca="1">IFERROR(__xludf.DUMMYFUNCTION("IMPORTRANGE(""https://docs.google.com/spreadsheets/d/1XL5vhW3sbDhbH9Cz0tuDiY8C3ctxq1tqvaCgkFb8cCA/edit?usp=sharing"",""มุกดาหาร!J291"")"),0)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IFERROR(__xludf.DUMMYFUNCTION("IMPORTRANGE(""https://docs.google.com/spreadsheets/d/1XL5vhW3sbDhbH9Cz0tuDiY8C3ctxq1tqvaCgkFb8cCA/edit?usp=sharing"",""มุกดาหาร!I292"")"),1000)</f>
        <v>1000</v>
      </c>
      <c r="J397" s="192">
        <f ca="1">IFERROR(__xludf.DUMMYFUNCTION("IMPORTRANGE(""https://docs.google.com/spreadsheets/d/1XL5vhW3sbDhbH9Cz0tuDiY8C3ctxq1tqvaCgkFb8cCA/edit?usp=sharing"",""มุกดาหาร!J292"")"),0)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IFERROR(__xludf.DUMMYFUNCTION("IMPORTRANGE(""https://docs.google.com/spreadsheets/d/1XL5vhW3sbDhbH9Cz0tuDiY8C3ctxq1tqvaCgkFb8cCA/edit?usp=sharing"",""มุกดาหาร!I293"")"),100)</f>
        <v>100</v>
      </c>
      <c r="J398" s="192">
        <f ca="1">IFERROR(__xludf.DUMMYFUNCTION("IMPORTRANGE(""https://docs.google.com/spreadsheets/d/1XL5vhW3sbDhbH9Cz0tuDiY8C3ctxq1tqvaCgkFb8cCA/edit?usp=sharing"",""มุกดาหาร!J293"")"),0)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IFERROR(__xludf.DUMMYFUNCTION("IMPORTRANGE(""https://docs.google.com/spreadsheets/d/1XL5vhW3sbDhbH9Cz0tuDiY8C3ctxq1tqvaCgkFb8cCA/edit?usp=sharing"",""มุกดาหาร!J294"")"),0)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IFERROR(__xludf.DUMMYFUNCTION("IMPORTRANGE(""https://docs.google.com/spreadsheets/d/1XL5vhW3sbDhbH9Cz0tuDiY8C3ctxq1tqvaCgkFb8cCA/edit?usp=sharing"",""มุกดาหาร!J295"")"),0)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IFERROR(__xludf.DUMMYFUNCTION("IMPORTRANGE(""https://docs.google.com/spreadsheets/d/1XL5vhW3sbDhbH9Cz0tuDiY8C3ctxq1tqvaCgkFb8cCA/edit?usp=sharing"",""มุกดาหาร!I296"")"),135)</f>
        <v>135</v>
      </c>
      <c r="J401" s="360">
        <f ca="1">IFERROR(__xludf.DUMMYFUNCTION("IMPORTRANGE(""https://docs.google.com/spreadsheets/d/1XL5vhW3sbDhbH9Cz0tuDiY8C3ctxq1tqvaCgkFb8cCA/edit?usp=sharing"",""มุกดาหาร!J296"")"),0)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IFERROR(__xludf.DUMMYFUNCTION("IMPORTRANGE(""https://docs.google.com/spreadsheets/d/1XL5vhW3sbDhbH9Cz0tuDiY8C3ctxq1tqvaCgkFb8cCA/edit?usp=sharing"",""มุกดาหาร!L296"")"),159950)</f>
        <v>159950</v>
      </c>
      <c r="M401" s="362"/>
      <c r="N401" s="362">
        <f ca="1">IFERROR(__xludf.DUMMYFUNCTION("IMPORTRANGE(""https://docs.google.com/spreadsheets/d/1XL5vhW3sbDhbH9Cz0tuDiY8C3ctxq1tqvaCgkFb8cCA/edit?usp=sharing"",""มุกดาหาร!M296"")"),0)</f>
        <v>0</v>
      </c>
      <c r="O401" s="362">
        <f ca="1">+IF(L401&gt;0,N401*100/L401,0)</f>
        <v>0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IFERROR(__xludf.DUMMYFUNCTION("IMPORTRANGE(""https://docs.google.com/spreadsheets/d/1XL5vhW3sbDhbH9Cz0tuDiY8C3ctxq1tqvaCgkFb8cCA/edit?usp=sharing"",""มุกดาหาร!I297"")"),45)</f>
        <v>45</v>
      </c>
      <c r="J402" s="360">
        <f ca="1">IFERROR(__xludf.DUMMYFUNCTION("IMPORTRANGE(""https://docs.google.com/spreadsheets/d/1XL5vhW3sbDhbH9Cz0tuDiY8C3ctxq1tqvaCgkFb8cCA/edit?usp=sharing"",""มุกดาหาร!J297"")"),0)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IFERROR(__xludf.DUMMYFUNCTION("IMPORTRANGE(""https://docs.google.com/spreadsheets/d/1XL5vhW3sbDhbH9Cz0tuDiY8C3ctxq1tqvaCgkFb8cCA/edit?usp=sharing"",""มุกดาหาร!L298"")"),0)</f>
        <v>0</v>
      </c>
      <c r="M403" s="169"/>
      <c r="N403" s="171">
        <f ca="1">IFERROR(__xludf.DUMMYFUNCTION("IMPORTRANGE(""https://docs.google.com/spreadsheets/d/1XL5vhW3sbDhbH9Cz0tuDiY8C3ctxq1tqvaCgkFb8cCA/edit?usp=sharing"",""มุกดาหาร!M298"")"),0)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IFERROR(__xludf.DUMMYFUNCTION("IMPORTRANGE(""https://docs.google.com/spreadsheets/d/1XL5vhW3sbDhbH9Cz0tuDiY8C3ctxq1tqvaCgkFb8cCA/edit?usp=sharing"",""มุกดาหาร!L299"")"),159950)</f>
        <v>159950</v>
      </c>
      <c r="M404" s="169"/>
      <c r="N404" s="171">
        <f ca="1">IFERROR(__xludf.DUMMYFUNCTION("IMPORTRANGE(""https://docs.google.com/spreadsheets/d/1XL5vhW3sbDhbH9Cz0tuDiY8C3ctxq1tqvaCgkFb8cCA/edit?usp=sharing"",""มุกดาหาร!M299"")"),0)</f>
        <v>0</v>
      </c>
      <c r="O404" s="171">
        <f t="shared" ca="1" si="112"/>
        <v>0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IFERROR(__xludf.DUMMYFUNCTION("IMPORTRANGE(""https://docs.google.com/spreadsheets/d/1XL5vhW3sbDhbH9Cz0tuDiY8C3ctxq1tqvaCgkFb8cCA/edit?usp=sharing"",""มุกดาหาร!L300"")"),0)</f>
        <v>0</v>
      </c>
      <c r="M405" s="171"/>
      <c r="N405" s="171">
        <f ca="1">IFERROR(__xludf.DUMMYFUNCTION("IMPORTRANGE(""https://docs.google.com/spreadsheets/d/1XL5vhW3sbDhbH9Cz0tuDiY8C3ctxq1tqvaCgkFb8cCA/edit?usp=sharing"",""มุกดาหาร!M300"")"),0)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IFERROR(__xludf.DUMMYFUNCTION("IMPORTRANGE(""https://docs.google.com/spreadsheets/d/1XL5vhW3sbDhbH9Cz0tuDiY8C3ctxq1tqvaCgkFb8cCA/edit?usp=sharing"",""มุกดาหาร!L301"")"),159950)</f>
        <v>159950</v>
      </c>
      <c r="M406" s="171"/>
      <c r="N406" s="171">
        <f ca="1">IFERROR(__xludf.DUMMYFUNCTION("IMPORTRANGE(""https://docs.google.com/spreadsheets/d/1XL5vhW3sbDhbH9Cz0tuDiY8C3ctxq1tqvaCgkFb8cCA/edit?usp=sharing"",""มุกดาหาร!M301"")"),0)</f>
        <v>0</v>
      </c>
      <c r="O406" s="171">
        <f t="shared" ca="1" si="112"/>
        <v>0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IFERROR(__xludf.DUMMYFUNCTION("IMPORTRANGE(""https://docs.google.com/spreadsheets/d/1XL5vhW3sbDhbH9Cz0tuDiY8C3ctxq1tqvaCgkFb8cCA/edit?usp=sharing"",""มุกดาหาร!M302"")"),0)</f>
        <v>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IFERROR(__xludf.DUMMYFUNCTION("IMPORTRANGE(""https://docs.google.com/spreadsheets/d/1XL5vhW3sbDhbH9Cz0tuDiY8C3ctxq1tqvaCgkFb8cCA/edit?usp=sharing"",""มุกดาหาร!M303"")"),0)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IFERROR(__xludf.DUMMYFUNCTION("IMPORTRANGE(""https://docs.google.com/spreadsheets/d/1XL5vhW3sbDhbH9Cz0tuDiY8C3ctxq1tqvaCgkFb8cCA/edit?usp=sharing"",""มุกดาหาร!M304"")"),0)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IFERROR(__xludf.DUMMYFUNCTION("IMPORTRANGE(""https://docs.google.com/spreadsheets/d/1XL5vhW3sbDhbH9Cz0tuDiY8C3ctxq1tqvaCgkFb8cCA/edit?usp=sharing"",""มุกดาหาร!M305"")"),0)</f>
        <v>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IFERROR(__xludf.DUMMYFUNCTION("IMPORTRANGE(""https://docs.google.com/spreadsheets/d/1XL5vhW3sbDhbH9Cz0tuDiY8C3ctxq1tqvaCgkFb8cCA/edit?usp=sharing"",""มุกดาหาร!J307"")"),1)</f>
        <v>1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IFERROR(__xludf.DUMMYFUNCTION("IMPORTRANGE(""https://docs.google.com/spreadsheets/d/1XL5vhW3sbDhbH9Cz0tuDiY8C3ctxq1tqvaCgkFb8cCA/edit?usp=sharing"",""มุกดาหาร!J308"")"),0)</f>
        <v>0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IFERROR(__xludf.DUMMYFUNCTION("IMPORTRANGE(""https://docs.google.com/spreadsheets/d/1XL5vhW3sbDhbH9Cz0tuDiY8C3ctxq1tqvaCgkFb8cCA/edit?usp=sharing"",""มุกดาหาร!J309"")"),0)</f>
        <v>0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IFERROR(__xludf.DUMMYFUNCTION("IMPORTRANGE(""https://docs.google.com/spreadsheets/d/1XL5vhW3sbDhbH9Cz0tuDiY8C3ctxq1tqvaCgkFb8cCA/edit?usp=sharing"",""มุกดาหาร!J310"")"),0)</f>
        <v>0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IFERROR(__xludf.DUMMYFUNCTION("IMPORTRANGE(""https://docs.google.com/spreadsheets/d/1XL5vhW3sbDhbH9Cz0tuDiY8C3ctxq1tqvaCgkFb8cCA/edit?usp=sharing"",""มุกดาหาร!I311"")"),45)</f>
        <v>45</v>
      </c>
      <c r="J416" s="203">
        <f ca="1">IFERROR(__xludf.DUMMYFUNCTION("IMPORTRANGE(""https://docs.google.com/spreadsheets/d/1XL5vhW3sbDhbH9Cz0tuDiY8C3ctxq1tqvaCgkFb8cCA/edit?usp=sharing"",""มุกดาหาร!J311"")"),0)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IFERROR(__xludf.DUMMYFUNCTION("IMPORTRANGE(""https://docs.google.com/spreadsheets/d/1XL5vhW3sbDhbH9Cz0tuDiY8C3ctxq1tqvaCgkFb8cCA/edit?usp=sharing"",""มุกดาหาร!I312"")"),10)</f>
        <v>10</v>
      </c>
      <c r="J417" s="379">
        <f ca="1">IFERROR(__xludf.DUMMYFUNCTION("IMPORTRANGE(""https://docs.google.com/spreadsheets/d/1XL5vhW3sbDhbH9Cz0tuDiY8C3ctxq1tqvaCgkFb8cCA/edit?usp=sharing"",""มุกดาหาร!J312"")"),0)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IFERROR(__xludf.DUMMYFUNCTION("IMPORTRANGE(""https://docs.google.com/spreadsheets/d/1XL5vhW3sbDhbH9Cz0tuDiY8C3ctxq1tqvaCgkFb8cCA/edit?usp=sharing"",""มุกดาหาร!I313"")"),30)</f>
        <v>30</v>
      </c>
      <c r="J418" s="380">
        <f ca="1">IFERROR(__xludf.DUMMYFUNCTION("IMPORTRANGE(""https://docs.google.com/spreadsheets/d/1XL5vhW3sbDhbH9Cz0tuDiY8C3ctxq1tqvaCgkFb8cCA/edit?usp=sharing"",""มุกดาหาร!J313"")"),0)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IFERROR(__xludf.DUMMYFUNCTION("IMPORTRANGE(""https://docs.google.com/spreadsheets/d/1XL5vhW3sbDhbH9Cz0tuDiY8C3ctxq1tqvaCgkFb8cCA/edit?usp=sharing"",""มุกดาหาร!I314"")"),10)</f>
        <v>10</v>
      </c>
      <c r="J419" s="275">
        <f ca="1">IFERROR(__xludf.DUMMYFUNCTION("IMPORTRANGE(""https://docs.google.com/spreadsheets/d/1XL5vhW3sbDhbH9Cz0tuDiY8C3ctxq1tqvaCgkFb8cCA/edit?usp=sharing"",""มุกดาหาร!J314"")"),0)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IFERROR(__xludf.DUMMYFUNCTION("IMPORTRANGE(""https://docs.google.com/spreadsheets/d/1XL5vhW3sbDhbH9Cz0tuDiY8C3ctxq1tqvaCgkFb8cCA/edit?usp=sharing"",""มุกดาหาร!I315"")"),10)</f>
        <v>10</v>
      </c>
      <c r="J420" s="275">
        <f ca="1">IFERROR(__xludf.DUMMYFUNCTION("IMPORTRANGE(""https://docs.google.com/spreadsheets/d/1XL5vhW3sbDhbH9Cz0tuDiY8C3ctxq1tqvaCgkFb8cCA/edit?usp=sharing"",""มุกดาหาร!J315"")"),0)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IFERROR(__xludf.DUMMYFUNCTION("IMPORTRANGE(""https://docs.google.com/spreadsheets/d/1XL5vhW3sbDhbH9Cz0tuDiY8C3ctxq1tqvaCgkFb8cCA/edit?usp=sharing"",""มุกดาหาร!I316"")"),25)</f>
        <v>25</v>
      </c>
      <c r="J421" s="379">
        <f ca="1">IFERROR(__xludf.DUMMYFUNCTION("IMPORTRANGE(""https://docs.google.com/spreadsheets/d/1XL5vhW3sbDhbH9Cz0tuDiY8C3ctxq1tqvaCgkFb8cCA/edit?usp=sharing"",""มุกดาหาร!J316"")"),0)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IFERROR(__xludf.DUMMYFUNCTION("IMPORTRANGE(""https://docs.google.com/spreadsheets/d/1XL5vhW3sbDhbH9Cz0tuDiY8C3ctxq1tqvaCgkFb8cCA/edit?usp=sharing"",""มุกดาหาร!I317"")"),75)</f>
        <v>75</v>
      </c>
      <c r="J422" s="380">
        <f ca="1">IFERROR(__xludf.DUMMYFUNCTION("IMPORTRANGE(""https://docs.google.com/spreadsheets/d/1XL5vhW3sbDhbH9Cz0tuDiY8C3ctxq1tqvaCgkFb8cCA/edit?usp=sharing"",""มุกดาหาร!J317"")"),0)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IFERROR(__xludf.DUMMYFUNCTION("IMPORTRANGE(""https://docs.google.com/spreadsheets/d/1XL5vhW3sbDhbH9Cz0tuDiY8C3ctxq1tqvaCgkFb8cCA/edit?usp=sharing"",""มุกดาหาร!I318"")"),25)</f>
        <v>25</v>
      </c>
      <c r="J423" s="275">
        <f ca="1">IFERROR(__xludf.DUMMYFUNCTION("IMPORTRANGE(""https://docs.google.com/spreadsheets/d/1XL5vhW3sbDhbH9Cz0tuDiY8C3ctxq1tqvaCgkFb8cCA/edit?usp=sharing"",""มุกดาหาร!J318"")"),0)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IFERROR(__xludf.DUMMYFUNCTION("IMPORTRANGE(""https://docs.google.com/spreadsheets/d/1XL5vhW3sbDhbH9Cz0tuDiY8C3ctxq1tqvaCgkFb8cCA/edit?usp=sharing"",""มุกดาหาร!I319"")"),25)</f>
        <v>25</v>
      </c>
      <c r="J424" s="275">
        <f ca="1">IFERROR(__xludf.DUMMYFUNCTION("IMPORTRANGE(""https://docs.google.com/spreadsheets/d/1XL5vhW3sbDhbH9Cz0tuDiY8C3ctxq1tqvaCgkFb8cCA/edit?usp=sharing"",""มุกดาหาร!J319"")"),0)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IFERROR(__xludf.DUMMYFUNCTION("IMPORTRANGE(""https://docs.google.com/spreadsheets/d/1XL5vhW3sbDhbH9Cz0tuDiY8C3ctxq1tqvaCgkFb8cCA/edit?usp=sharing"",""มุกดาหาร!I320"")"),25)</f>
        <v>25</v>
      </c>
      <c r="J425" s="275">
        <f ca="1">IFERROR(__xludf.DUMMYFUNCTION("IMPORTRANGE(""https://docs.google.com/spreadsheets/d/1XL5vhW3sbDhbH9Cz0tuDiY8C3ctxq1tqvaCgkFb8cCA/edit?usp=sharing"",""มุกดาหาร!J320"")"),0)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IFERROR(__xludf.DUMMYFUNCTION("IMPORTRANGE(""https://docs.google.com/spreadsheets/d/1XL5vhW3sbDhbH9Cz0tuDiY8C3ctxq1tqvaCgkFb8cCA/edit?usp=sharing"",""มุกดาหาร!I321"")"),10)</f>
        <v>10</v>
      </c>
      <c r="J426" s="379">
        <f ca="1">IFERROR(__xludf.DUMMYFUNCTION("IMPORTRANGE(""https://docs.google.com/spreadsheets/d/1XL5vhW3sbDhbH9Cz0tuDiY8C3ctxq1tqvaCgkFb8cCA/edit?usp=sharing"",""มุกดาหาร!J321"")"),0)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IFERROR(__xludf.DUMMYFUNCTION("IMPORTRANGE(""https://docs.google.com/spreadsheets/d/1XL5vhW3sbDhbH9Cz0tuDiY8C3ctxq1tqvaCgkFb8cCA/edit?usp=sharing"",""มุกดาหาร!I322"")"),30)</f>
        <v>30</v>
      </c>
      <c r="J427" s="380">
        <f ca="1">IFERROR(__xludf.DUMMYFUNCTION("IMPORTRANGE(""https://docs.google.com/spreadsheets/d/1XL5vhW3sbDhbH9Cz0tuDiY8C3ctxq1tqvaCgkFb8cCA/edit?usp=sharing"",""มุกดาหาร!J322"")"),0)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IFERROR(__xludf.DUMMYFUNCTION("IMPORTRANGE(""https://docs.google.com/spreadsheets/d/1XL5vhW3sbDhbH9Cz0tuDiY8C3ctxq1tqvaCgkFb8cCA/edit?usp=sharing"",""มุกดาหาร!I323"")"),10)</f>
        <v>10</v>
      </c>
      <c r="J428" s="275">
        <f ca="1">IFERROR(__xludf.DUMMYFUNCTION("IMPORTRANGE(""https://docs.google.com/spreadsheets/d/1XL5vhW3sbDhbH9Cz0tuDiY8C3ctxq1tqvaCgkFb8cCA/edit?usp=sharing"",""มุกดาหาร!J323"")"),0)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IFERROR(__xludf.DUMMYFUNCTION("IMPORTRANGE(""https://docs.google.com/spreadsheets/d/1XL5vhW3sbDhbH9Cz0tuDiY8C3ctxq1tqvaCgkFb8cCA/edit?usp=sharing"",""มุกดาหาร!I324"")"),10)</f>
        <v>10</v>
      </c>
      <c r="J429" s="275">
        <f ca="1">IFERROR(__xludf.DUMMYFUNCTION("IMPORTRANGE(""https://docs.google.com/spreadsheets/d/1XL5vhW3sbDhbH9Cz0tuDiY8C3ctxq1tqvaCgkFb8cCA/edit?usp=sharing"",""มุกดาหาร!J324"")"),0)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IFERROR(__xludf.DUMMYFUNCTION("IMPORTRANGE(""https://docs.google.com/spreadsheets/d/1XL5vhW3sbDhbH9Cz0tuDiY8C3ctxq1tqvaCgkFb8cCA/edit?usp=sharing"",""มุกดาหาร!I325"")"),35)</f>
        <v>35</v>
      </c>
      <c r="J430" s="379">
        <f ca="1">IFERROR(__xludf.DUMMYFUNCTION("IMPORTRANGE(""https://docs.google.com/spreadsheets/d/1XL5vhW3sbDhbH9Cz0tuDiY8C3ctxq1tqvaCgkFb8cCA/edit?usp=sharing"",""มุกดาหาร!J325"")"),0)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IFERROR(__xludf.DUMMYFUNCTION("IMPORTRANGE(""https://docs.google.com/spreadsheets/d/1XL5vhW3sbDhbH9Cz0tuDiY8C3ctxq1tqvaCgkFb8cCA/edit?usp=sharing"",""มุกดาหาร!I326"")"),10)</f>
        <v>10</v>
      </c>
      <c r="J431" s="275">
        <f ca="1">IFERROR(__xludf.DUMMYFUNCTION("IMPORTRANGE(""https://docs.google.com/spreadsheets/d/1XL5vhW3sbDhbH9Cz0tuDiY8C3ctxq1tqvaCgkFb8cCA/edit?usp=sharing"",""มุกดาหาร!J326"")"),0)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IFERROR(__xludf.DUMMYFUNCTION("IMPORTRANGE(""https://docs.google.com/spreadsheets/d/1XL5vhW3sbDhbH9Cz0tuDiY8C3ctxq1tqvaCgkFb8cCA/edit?usp=sharing"",""มุกดาหาร!I327"")"),25)</f>
        <v>25</v>
      </c>
      <c r="J432" s="275">
        <f ca="1">IFERROR(__xludf.DUMMYFUNCTION("IMPORTRANGE(""https://docs.google.com/spreadsheets/d/1XL5vhW3sbDhbH9Cz0tuDiY8C3ctxq1tqvaCgkFb8cCA/edit?usp=sharing"",""มุกดาหาร!J327"")"),0)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IFERROR(__xludf.DUMMYFUNCTION("IMPORTRANGE(""https://docs.google.com/spreadsheets/d/1XL5vhW3sbDhbH9Cz0tuDiY8C3ctxq1tqvaCgkFb8cCA/edit?usp=sharing"",""มุกดาหาร!J328"")"),0)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IFERROR(__xludf.DUMMYFUNCTION("IMPORTRANGE(""https://docs.google.com/spreadsheets/d/1XL5vhW3sbDhbH9Cz0tuDiY8C3ctxq1tqvaCgkFb8cCA/edit?usp=sharing"",""มุกดาหาร!J329"")"),0)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IFERROR(__xludf.DUMMYFUNCTION("IMPORTRANGE(""https://docs.google.com/spreadsheets/d/1XL5vhW3sbDhbH9Cz0tuDiY8C3ctxq1tqvaCgkFb8cCA/edit?usp=sharing"",""มุกดาหาร!I330"")"),30)</f>
        <v>30</v>
      </c>
      <c r="J435" s="393">
        <f ca="1">IFERROR(__xludf.DUMMYFUNCTION("IMPORTRANGE(""https://docs.google.com/spreadsheets/d/1XL5vhW3sbDhbH9Cz0tuDiY8C3ctxq1tqvaCgkFb8cCA/edit?usp=sharing"",""มุกดาหาร!J330"")"),0)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IFERROR(__xludf.DUMMYFUNCTION("IMPORTRANGE(""https://docs.google.com/spreadsheets/d/1XL5vhW3sbDhbH9Cz0tuDiY8C3ctxq1tqvaCgkFb8cCA/edit?usp=sharing"",""มุกดาหาร!L330"")"),116000)</f>
        <v>116000</v>
      </c>
      <c r="M435" s="395"/>
      <c r="N435" s="395">
        <f ca="1">IFERROR(__xludf.DUMMYFUNCTION("IMPORTRANGE(""https://docs.google.com/spreadsheets/d/1XL5vhW3sbDhbH9Cz0tuDiY8C3ctxq1tqvaCgkFb8cCA/edit?usp=sharing"",""มุกดาหาร!M330"")"),7600)</f>
        <v>7600</v>
      </c>
      <c r="O435" s="395">
        <f t="shared" ref="O435:O439" ca="1" si="114">+IF(L435&gt;0,N435*100/L435,0)</f>
        <v>6.5517241379310347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IFERROR(__xludf.DUMMYFUNCTION("IMPORTRANGE(""https://docs.google.com/spreadsheets/d/1XL5vhW3sbDhbH9Cz0tuDiY8C3ctxq1tqvaCgkFb8cCA/edit?usp=sharing"",""มุกดาหาร!L331"")"),0)</f>
        <v>0</v>
      </c>
      <c r="M436" s="169"/>
      <c r="N436" s="171">
        <f ca="1">IFERROR(__xludf.DUMMYFUNCTION("IMPORTRANGE(""https://docs.google.com/spreadsheets/d/1XL5vhW3sbDhbH9Cz0tuDiY8C3ctxq1tqvaCgkFb8cCA/edit?usp=sharing"",""มุกดาหาร!M331"")"),0)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IFERROR(__xludf.DUMMYFUNCTION("IMPORTRANGE(""https://docs.google.com/spreadsheets/d/1XL5vhW3sbDhbH9Cz0tuDiY8C3ctxq1tqvaCgkFb8cCA/edit?usp=sharing"",""มุกดาหาร!L332"")"),116000)</f>
        <v>116000</v>
      </c>
      <c r="M437" s="169"/>
      <c r="N437" s="171">
        <f ca="1">IFERROR(__xludf.DUMMYFUNCTION("IMPORTRANGE(""https://docs.google.com/spreadsheets/d/1XL5vhW3sbDhbH9Cz0tuDiY8C3ctxq1tqvaCgkFb8cCA/edit?usp=sharing"",""มุกดาหาร!M332"")"),7600)</f>
        <v>7600</v>
      </c>
      <c r="O437" s="171">
        <f t="shared" ca="1" si="114"/>
        <v>6.5517241379310347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IFERROR(__xludf.DUMMYFUNCTION("IMPORTRANGE(""https://docs.google.com/spreadsheets/d/1XL5vhW3sbDhbH9Cz0tuDiY8C3ctxq1tqvaCgkFb8cCA/edit?usp=sharing"",""มุกดาหาร!L333"")"),0)</f>
        <v>0</v>
      </c>
      <c r="M438" s="171"/>
      <c r="N438" s="171">
        <f ca="1">IFERROR(__xludf.DUMMYFUNCTION("IMPORTRANGE(""https://docs.google.com/spreadsheets/d/1XL5vhW3sbDhbH9Cz0tuDiY8C3ctxq1tqvaCgkFb8cCA/edit?usp=sharing"",""มุกดาหาร!M333"")"),0)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IFERROR(__xludf.DUMMYFUNCTION("IMPORTRANGE(""https://docs.google.com/spreadsheets/d/1XL5vhW3sbDhbH9Cz0tuDiY8C3ctxq1tqvaCgkFb8cCA/edit?usp=sharing"",""มุกดาหาร!L334"")"),116000)</f>
        <v>116000</v>
      </c>
      <c r="M439" s="171"/>
      <c r="N439" s="171">
        <f ca="1">IFERROR(__xludf.DUMMYFUNCTION("IMPORTRANGE(""https://docs.google.com/spreadsheets/d/1XL5vhW3sbDhbH9Cz0tuDiY8C3ctxq1tqvaCgkFb8cCA/edit?usp=sharing"",""มุกดาหาร!M334"")"),7600)</f>
        <v>7600</v>
      </c>
      <c r="O439" s="171">
        <f t="shared" ca="1" si="114"/>
        <v>6.5517241379310347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IFERROR(__xludf.DUMMYFUNCTION("IMPORTRANGE(""https://docs.google.com/spreadsheets/d/1XL5vhW3sbDhbH9Cz0tuDiY8C3ctxq1tqvaCgkFb8cCA/edit?usp=sharing"",""มุกดาหาร!M335"")"),0)</f>
        <v>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IFERROR(__xludf.DUMMYFUNCTION("IMPORTRANGE(""https://docs.google.com/spreadsheets/d/1XL5vhW3sbDhbH9Cz0tuDiY8C3ctxq1tqvaCgkFb8cCA/edit?usp=sharing"",""มุกดาหาร!M336"")"),0)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IFERROR(__xludf.DUMMYFUNCTION("IMPORTRANGE(""https://docs.google.com/spreadsheets/d/1XL5vhW3sbDhbH9Cz0tuDiY8C3ctxq1tqvaCgkFb8cCA/edit?usp=sharing"",""มุกดาหาร!M337"")"),0)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IFERROR(__xludf.DUMMYFUNCTION("IMPORTRANGE(""https://docs.google.com/spreadsheets/d/1XL5vhW3sbDhbH9Cz0tuDiY8C3ctxq1tqvaCgkFb8cCA/edit?usp=sharing"",""มุกดาหาร!M338"")"),7600)</f>
        <v>7600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IFERROR(__xludf.DUMMYFUNCTION("IMPORTRANGE(""https://docs.google.com/spreadsheets/d/1XL5vhW3sbDhbH9Cz0tuDiY8C3ctxq1tqvaCgkFb8cCA/edit?usp=sharing"",""มุกดาหาร!J340"")"),0)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IFERROR(__xludf.DUMMYFUNCTION("IMPORTRANGE(""https://docs.google.com/spreadsheets/d/1XL5vhW3sbDhbH9Cz0tuDiY8C3ctxq1tqvaCgkFb8cCA/edit?usp=sharing"",""มุกดาหาร!J341"")"),1)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IFERROR(__xludf.DUMMYFUNCTION("IMPORTRANGE(""https://docs.google.com/spreadsheets/d/1XL5vhW3sbDhbH9Cz0tuDiY8C3ctxq1tqvaCgkFb8cCA/edit?usp=sharing"",""มุกดาหาร!J342"")"),0)</f>
        <v>0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IFERROR(__xludf.DUMMYFUNCTION("IMPORTRANGE(""https://docs.google.com/spreadsheets/d/1XL5vhW3sbDhbH9Cz0tuDiY8C3ctxq1tqvaCgkFb8cCA/edit?usp=sharing"",""มุกดาหาร!J343"")"),0)</f>
        <v>0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IFERROR(__xludf.DUMMYFUNCTION("IMPORTRANGE(""https://docs.google.com/spreadsheets/d/1XL5vhW3sbDhbH9Cz0tuDiY8C3ctxq1tqvaCgkFb8cCA/edit?usp=sharing"",""มุกดาหาร!I344"")"),30)</f>
        <v>30</v>
      </c>
      <c r="J449" s="203">
        <f ca="1">IFERROR(__xludf.DUMMYFUNCTION("IMPORTRANGE(""https://docs.google.com/spreadsheets/d/1XL5vhW3sbDhbH9Cz0tuDiY8C3ctxq1tqvaCgkFb8cCA/edit?usp=sharing"",""มุกดาหาร!J344"")"),0)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IFERROR(__xludf.DUMMYFUNCTION("IMPORTRANGE(""https://docs.google.com/spreadsheets/d/1XL5vhW3sbDhbH9Cz0tuDiY8C3ctxq1tqvaCgkFb8cCA/edit?usp=sharing"",""มุกดาหาร!I345"")"),30)</f>
        <v>30</v>
      </c>
      <c r="J450" s="192">
        <f ca="1">IFERROR(__xludf.DUMMYFUNCTION("IMPORTRANGE(""https://docs.google.com/spreadsheets/d/1XL5vhW3sbDhbH9Cz0tuDiY8C3ctxq1tqvaCgkFb8cCA/edit?usp=sharing"",""มุกดาหาร!J345"")"),0)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IFERROR(__xludf.DUMMYFUNCTION("IMPORTRANGE(""https://docs.google.com/spreadsheets/d/1XL5vhW3sbDhbH9Cz0tuDiY8C3ctxq1tqvaCgkFb8cCA/edit?usp=sharing"",""มุกดาหาร!I346"")"),0)</f>
        <v>0</v>
      </c>
      <c r="J451" s="191">
        <f ca="1">IFERROR(__xludf.DUMMYFUNCTION("IMPORTRANGE(""https://docs.google.com/spreadsheets/d/1XL5vhW3sbDhbH9Cz0tuDiY8C3ctxq1tqvaCgkFb8cCA/edit?usp=sharing"",""มุกดาหาร!J346"")"),0)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IFERROR(__xludf.DUMMYFUNCTION("IMPORTRANGE(""https://docs.google.com/spreadsheets/d/1XL5vhW3sbDhbH9Cz0tuDiY8C3ctxq1tqvaCgkFb8cCA/edit?usp=sharing"",""มุกดาหาร!I347"")"),0)</f>
        <v>0</v>
      </c>
      <c r="J452" s="191">
        <f ca="1">IFERROR(__xludf.DUMMYFUNCTION("IMPORTRANGE(""https://docs.google.com/spreadsheets/d/1XL5vhW3sbDhbH9Cz0tuDiY8C3ctxq1tqvaCgkFb8cCA/edit?usp=sharing"",""มุกดาหาร!J347"")"),0)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IFERROR(__xludf.DUMMYFUNCTION("IMPORTRANGE(""https://docs.google.com/spreadsheets/d/1XL5vhW3sbDhbH9Cz0tuDiY8C3ctxq1tqvaCgkFb8cCA/edit?usp=sharing"",""มุกดาหาร!J348"")"),0)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IFERROR(__xludf.DUMMYFUNCTION("IMPORTRANGE(""https://docs.google.com/spreadsheets/d/1XL5vhW3sbDhbH9Cz0tuDiY8C3ctxq1tqvaCgkFb8cCA/edit?usp=sharing"",""มุกดาหาร!J349"")"),0)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IFERROR(__xludf.DUMMYFUNCTION("IMPORTRANGE(""https://docs.google.com/spreadsheets/d/1XL5vhW3sbDhbH9Cz0tuDiY8C3ctxq1tqvaCgkFb8cCA/edit?usp=sharing"",""มุกดาหาร!I350"")"),36508)</f>
        <v>36508</v>
      </c>
      <c r="J455" s="360">
        <f ca="1">IFERROR(__xludf.DUMMYFUNCTION("IMPORTRANGE(""https://docs.google.com/spreadsheets/d/1XL5vhW3sbDhbH9Cz0tuDiY8C3ctxq1tqvaCgkFb8cCA/edit?usp=sharing"",""มุกดาหาร!J350"")"),0)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IFERROR(__xludf.DUMMYFUNCTION("IMPORTRANGE(""https://docs.google.com/spreadsheets/d/1XL5vhW3sbDhbH9Cz0tuDiY8C3ctxq1tqvaCgkFb8cCA/edit?usp=sharing"",""มุกดาหาร!L350"")"),447718)</f>
        <v>447718</v>
      </c>
      <c r="M455" s="362"/>
      <c r="N455" s="362">
        <f ca="1">IFERROR(__xludf.DUMMYFUNCTION("IMPORTRANGE(""https://docs.google.com/spreadsheets/d/1XL5vhW3sbDhbH9Cz0tuDiY8C3ctxq1tqvaCgkFb8cCA/edit?usp=sharing"",""มุกดาหาร!M350"")"),74589)</f>
        <v>74589</v>
      </c>
      <c r="O455" s="362">
        <f t="shared" ref="O455:O459" ca="1" si="116">+IF(L455&gt;0,N455*100/L455,0)</f>
        <v>16.659817117024556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IFERROR(__xludf.DUMMYFUNCTION("IMPORTRANGE(""https://docs.google.com/spreadsheets/d/1XL5vhW3sbDhbH9Cz0tuDiY8C3ctxq1tqvaCgkFb8cCA/edit?usp=sharing"",""มุกดาหาร!L351"")"),0)</f>
        <v>0</v>
      </c>
      <c r="M456" s="169"/>
      <c r="N456" s="171">
        <f ca="1">IFERROR(__xludf.DUMMYFUNCTION("IMPORTRANGE(""https://docs.google.com/spreadsheets/d/1XL5vhW3sbDhbH9Cz0tuDiY8C3ctxq1tqvaCgkFb8cCA/edit?usp=sharing"",""มุกดาหาร!M351"")"),0)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IFERROR(__xludf.DUMMYFUNCTION("IMPORTRANGE(""https://docs.google.com/spreadsheets/d/1XL5vhW3sbDhbH9Cz0tuDiY8C3ctxq1tqvaCgkFb8cCA/edit?usp=sharing"",""มุกดาหาร!L352"")"),447718)</f>
        <v>447718</v>
      </c>
      <c r="M457" s="169"/>
      <c r="N457" s="171">
        <f ca="1">IFERROR(__xludf.DUMMYFUNCTION("IMPORTRANGE(""https://docs.google.com/spreadsheets/d/1XL5vhW3sbDhbH9Cz0tuDiY8C3ctxq1tqvaCgkFb8cCA/edit?usp=sharing"",""มุกดาหาร!M352"")"),74589)</f>
        <v>74589</v>
      </c>
      <c r="O457" s="171">
        <f t="shared" ca="1" si="116"/>
        <v>16.659817117024556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IFERROR(__xludf.DUMMYFUNCTION("IMPORTRANGE(""https://docs.google.com/spreadsheets/d/1XL5vhW3sbDhbH9Cz0tuDiY8C3ctxq1tqvaCgkFb8cCA/edit?usp=sharing"",""มุกดาหาร!L353"")"),0)</f>
        <v>0</v>
      </c>
      <c r="M458" s="171"/>
      <c r="N458" s="171">
        <f ca="1">IFERROR(__xludf.DUMMYFUNCTION("IMPORTRANGE(""https://docs.google.com/spreadsheets/d/1XL5vhW3sbDhbH9Cz0tuDiY8C3ctxq1tqvaCgkFb8cCA/edit?usp=sharing"",""มุกดาหาร!M353"")"),0)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IFERROR(__xludf.DUMMYFUNCTION("IMPORTRANGE(""https://docs.google.com/spreadsheets/d/1XL5vhW3sbDhbH9Cz0tuDiY8C3ctxq1tqvaCgkFb8cCA/edit?usp=sharing"",""มุกดาหาร!L354"")"),447718)</f>
        <v>447718</v>
      </c>
      <c r="M459" s="171"/>
      <c r="N459" s="171">
        <f ca="1">IFERROR(__xludf.DUMMYFUNCTION("IMPORTRANGE(""https://docs.google.com/spreadsheets/d/1XL5vhW3sbDhbH9Cz0tuDiY8C3ctxq1tqvaCgkFb8cCA/edit?usp=sharing"",""มุกดาหาร!M354"")"),74589)</f>
        <v>74589</v>
      </c>
      <c r="O459" s="171">
        <f t="shared" ca="1" si="116"/>
        <v>16.659817117024556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IFERROR(__xludf.DUMMYFUNCTION("IMPORTRANGE(""https://docs.google.com/spreadsheets/d/1XL5vhW3sbDhbH9Cz0tuDiY8C3ctxq1tqvaCgkFb8cCA/edit?usp=sharing"",""มุกดาหาร!M355"")"),0)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IFERROR(__xludf.DUMMYFUNCTION("IMPORTRANGE(""https://docs.google.com/spreadsheets/d/1XL5vhW3sbDhbH9Cz0tuDiY8C3ctxq1tqvaCgkFb8cCA/edit?usp=sharing"",""มุกดาหาร!M356"")"),0)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IFERROR(__xludf.DUMMYFUNCTION("IMPORTRANGE(""https://docs.google.com/spreadsheets/d/1XL5vhW3sbDhbH9Cz0tuDiY8C3ctxq1tqvaCgkFb8cCA/edit?usp=sharing"",""มุกดาหาร!M357"")"),30800)</f>
        <v>30800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IFERROR(__xludf.DUMMYFUNCTION("IMPORTRANGE(""https://docs.google.com/spreadsheets/d/1XL5vhW3sbDhbH9Cz0tuDiY8C3ctxq1tqvaCgkFb8cCA/edit?usp=sharing"",""มุกดาหาร!M358"")"),43789)</f>
        <v>43789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IFERROR(__xludf.DUMMYFUNCTION("IMPORTRANGE(""https://docs.google.com/spreadsheets/d/1XL5vhW3sbDhbH9Cz0tuDiY8C3ctxq1tqvaCgkFb8cCA/edit?usp=sharing"",""มุกดาหาร!I359"")"),36508)</f>
        <v>36508</v>
      </c>
      <c r="J464" s="264">
        <f ca="1">IFERROR(__xludf.DUMMYFUNCTION("IMPORTRANGE(""https://docs.google.com/spreadsheets/d/1XL5vhW3sbDhbH9Cz0tuDiY8C3ctxq1tqvaCgkFb8cCA/edit?usp=sharing"",""มุกดาหาร!J359"")"),0)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IFERROR(__xludf.DUMMYFUNCTION("IMPORTRANGE(""https://docs.google.com/spreadsheets/d/1XL5vhW3sbDhbH9Cz0tuDiY8C3ctxq1tqvaCgkFb8cCA/edit?usp=sharing"",""มุกดาหาร!I360"")"),36508)</f>
        <v>36508</v>
      </c>
      <c r="J465" s="401">
        <f ca="1">IFERROR(__xludf.DUMMYFUNCTION("IMPORTRANGE(""https://docs.google.com/spreadsheets/d/1XL5vhW3sbDhbH9Cz0tuDiY8C3ctxq1tqvaCgkFb8cCA/edit?usp=sharing"",""มุกดาหาร!J360"")"),0)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IFERROR(__xludf.DUMMYFUNCTION("IMPORTRANGE(""https://docs.google.com/spreadsheets/d/1XL5vhW3sbDhbH9Cz0tuDiY8C3ctxq1tqvaCgkFb8cCA/edit?usp=sharing"",""มุกดาหาร!I361"")"),4715)</f>
        <v>4715</v>
      </c>
      <c r="J466" s="401">
        <f ca="1">IFERROR(__xludf.DUMMYFUNCTION("IMPORTRANGE(""https://docs.google.com/spreadsheets/d/1XL5vhW3sbDhbH9Cz0tuDiY8C3ctxq1tqvaCgkFb8cCA/edit?usp=sharing"",""มุกดาหาร!J361"")"),0)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IFERROR(__xludf.DUMMYFUNCTION("IMPORTRANGE(""https://docs.google.com/spreadsheets/d/1XL5vhW3sbDhbH9Cz0tuDiY8C3ctxq1tqvaCgkFb8cCA/edit?usp=sharing"",""มุกดาหาร!I362"")"),0)</f>
        <v>0</v>
      </c>
      <c r="J467" s="192">
        <f ca="1">IFERROR(__xludf.DUMMYFUNCTION("IMPORTRANGE(""https://docs.google.com/spreadsheets/d/1XL5vhW3sbDhbH9Cz0tuDiY8C3ctxq1tqvaCgkFb8cCA/edit?usp=sharing"",""มุกดาหาร!J362"")"),0)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IFERROR(__xludf.DUMMYFUNCTION("IMPORTRANGE(""https://docs.google.com/spreadsheets/d/1XL5vhW3sbDhbH9Cz0tuDiY8C3ctxq1tqvaCgkFb8cCA/edit?usp=sharing"",""มุกดาหาร!I363"")"),0)</f>
        <v>0</v>
      </c>
      <c r="J468" s="192">
        <f ca="1">IFERROR(__xludf.DUMMYFUNCTION("IMPORTRANGE(""https://docs.google.com/spreadsheets/d/1XL5vhW3sbDhbH9Cz0tuDiY8C3ctxq1tqvaCgkFb8cCA/edit?usp=sharing"",""มุกดาหาร!J363"")"),0)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IFERROR(__xludf.DUMMYFUNCTION("IMPORTRANGE(""https://docs.google.com/spreadsheets/d/1XL5vhW3sbDhbH9Cz0tuDiY8C3ctxq1tqvaCgkFb8cCA/edit?usp=sharing"",""มุกดาหาร!I364"")"),0)</f>
        <v>0</v>
      </c>
      <c r="J469" s="192">
        <f ca="1">IFERROR(__xludf.DUMMYFUNCTION("IMPORTRANGE(""https://docs.google.com/spreadsheets/d/1XL5vhW3sbDhbH9Cz0tuDiY8C3ctxq1tqvaCgkFb8cCA/edit?usp=sharing"",""มุกดาหาร!J364"")"),0)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IFERROR(__xludf.DUMMYFUNCTION("IMPORTRANGE(""https://docs.google.com/spreadsheets/d/1XL5vhW3sbDhbH9Cz0tuDiY8C3ctxq1tqvaCgkFb8cCA/edit?usp=sharing"",""มุกดาหาร!I365"")"),0)</f>
        <v>0</v>
      </c>
      <c r="J470" s="192">
        <f ca="1">IFERROR(__xludf.DUMMYFUNCTION("IMPORTRANGE(""https://docs.google.com/spreadsheets/d/1XL5vhW3sbDhbH9Cz0tuDiY8C3ctxq1tqvaCgkFb8cCA/edit?usp=sharing"",""มุกดาหาร!J365"")"),0)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IFERROR(__xludf.DUMMYFUNCTION("IMPORTRANGE(""https://docs.google.com/spreadsheets/d/1XL5vhW3sbDhbH9Cz0tuDiY8C3ctxq1tqvaCgkFb8cCA/edit?usp=sharing"",""มุกดาหาร!I366"")"),0)</f>
        <v>0</v>
      </c>
      <c r="J471" s="192">
        <f ca="1">IFERROR(__xludf.DUMMYFUNCTION("IMPORTRANGE(""https://docs.google.com/spreadsheets/d/1XL5vhW3sbDhbH9Cz0tuDiY8C3ctxq1tqvaCgkFb8cCA/edit?usp=sharing"",""มุกดาหาร!J366"")"),0)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IFERROR(__xludf.DUMMYFUNCTION("IMPORTRANGE(""https://docs.google.com/spreadsheets/d/1XL5vhW3sbDhbH9Cz0tuDiY8C3ctxq1tqvaCgkFb8cCA/edit?usp=sharing"",""มุกดาหาร!I367"")"),0)</f>
        <v>0</v>
      </c>
      <c r="J472" s="192">
        <f ca="1">IFERROR(__xludf.DUMMYFUNCTION("IMPORTRANGE(""https://docs.google.com/spreadsheets/d/1XL5vhW3sbDhbH9Cz0tuDiY8C3ctxq1tqvaCgkFb8cCA/edit?usp=sharing"",""มุกดาหาร!J367"")"),0)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IFERROR(__xludf.DUMMYFUNCTION("IMPORTRANGE(""https://docs.google.com/spreadsheets/d/1XL5vhW3sbDhbH9Cz0tuDiY8C3ctxq1tqvaCgkFb8cCA/edit?usp=sharing"",""มุกดาหาร!I368"")"),36508)</f>
        <v>36508</v>
      </c>
      <c r="J473" s="401">
        <f ca="1">IFERROR(__xludf.DUMMYFUNCTION("IMPORTRANGE(""https://docs.google.com/spreadsheets/d/1XL5vhW3sbDhbH9Cz0tuDiY8C3ctxq1tqvaCgkFb8cCA/edit?usp=sharing"",""มุกดาหาร!J368"")"),0)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IFERROR(__xludf.DUMMYFUNCTION("IMPORTRANGE(""https://docs.google.com/spreadsheets/d/1XL5vhW3sbDhbH9Cz0tuDiY8C3ctxq1tqvaCgkFb8cCA/edit?usp=sharing"",""มุกดาหาร!I369"")"),4715)</f>
        <v>4715</v>
      </c>
      <c r="J474" s="401">
        <f ca="1">IFERROR(__xludf.DUMMYFUNCTION("IMPORTRANGE(""https://docs.google.com/spreadsheets/d/1XL5vhW3sbDhbH9Cz0tuDiY8C3ctxq1tqvaCgkFb8cCA/edit?usp=sharing"",""มุกดาหาร!J369"")"),0)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IFERROR(__xludf.DUMMYFUNCTION("IMPORTRANGE(""https://docs.google.com/spreadsheets/d/1XL5vhW3sbDhbH9Cz0tuDiY8C3ctxq1tqvaCgkFb8cCA/edit?usp=sharing"",""มุกดาหาร!I370"")"),0)</f>
        <v>0</v>
      </c>
      <c r="J475" s="192">
        <f ca="1">IFERROR(__xludf.DUMMYFUNCTION("IMPORTRANGE(""https://docs.google.com/spreadsheets/d/1XL5vhW3sbDhbH9Cz0tuDiY8C3ctxq1tqvaCgkFb8cCA/edit?usp=sharing"",""มุกดาหาร!J370"")"),0)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IFERROR(__xludf.DUMMYFUNCTION("IMPORTRANGE(""https://docs.google.com/spreadsheets/d/1XL5vhW3sbDhbH9Cz0tuDiY8C3ctxq1tqvaCgkFb8cCA/edit?usp=sharing"",""มุกดาหาร!I371"")"),0)</f>
        <v>0</v>
      </c>
      <c r="J476" s="192">
        <f ca="1">IFERROR(__xludf.DUMMYFUNCTION("IMPORTRANGE(""https://docs.google.com/spreadsheets/d/1XL5vhW3sbDhbH9Cz0tuDiY8C3ctxq1tqvaCgkFb8cCA/edit?usp=sharing"",""มุกดาหาร!J371"")"),0)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IFERROR(__xludf.DUMMYFUNCTION("IMPORTRANGE(""https://docs.google.com/spreadsheets/d/1XL5vhW3sbDhbH9Cz0tuDiY8C3ctxq1tqvaCgkFb8cCA/edit?usp=sharing"",""มุกดาหาร!I372"")"),0)</f>
        <v>0</v>
      </c>
      <c r="J477" s="192">
        <f ca="1">IFERROR(__xludf.DUMMYFUNCTION("IMPORTRANGE(""https://docs.google.com/spreadsheets/d/1XL5vhW3sbDhbH9Cz0tuDiY8C3ctxq1tqvaCgkFb8cCA/edit?usp=sharing"",""มุกดาหาร!J372"")"),0)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IFERROR(__xludf.DUMMYFUNCTION("IMPORTRANGE(""https://docs.google.com/spreadsheets/d/1XL5vhW3sbDhbH9Cz0tuDiY8C3ctxq1tqvaCgkFb8cCA/edit?usp=sharing"",""มุกดาหาร!I373"")"),0)</f>
        <v>0</v>
      </c>
      <c r="J478" s="192">
        <f ca="1">IFERROR(__xludf.DUMMYFUNCTION("IMPORTRANGE(""https://docs.google.com/spreadsheets/d/1XL5vhW3sbDhbH9Cz0tuDiY8C3ctxq1tqvaCgkFb8cCA/edit?usp=sharing"",""มุกดาหาร!J373"")"),0)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IFERROR(__xludf.DUMMYFUNCTION("IMPORTRANGE(""https://docs.google.com/spreadsheets/d/1XL5vhW3sbDhbH9Cz0tuDiY8C3ctxq1tqvaCgkFb8cCA/edit?usp=sharing"",""มุกดาหาร!I374"")"),0)</f>
        <v>0</v>
      </c>
      <c r="J479" s="192">
        <f ca="1">IFERROR(__xludf.DUMMYFUNCTION("IMPORTRANGE(""https://docs.google.com/spreadsheets/d/1XL5vhW3sbDhbH9Cz0tuDiY8C3ctxq1tqvaCgkFb8cCA/edit?usp=sharing"",""มุกดาหาร!J374"")"),0)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IFERROR(__xludf.DUMMYFUNCTION("IMPORTRANGE(""https://docs.google.com/spreadsheets/d/1XL5vhW3sbDhbH9Cz0tuDiY8C3ctxq1tqvaCgkFb8cCA/edit?usp=sharing"",""มุกดาหาร!I375"")"),0)</f>
        <v>0</v>
      </c>
      <c r="J480" s="192">
        <f ca="1">IFERROR(__xludf.DUMMYFUNCTION("IMPORTRANGE(""https://docs.google.com/spreadsheets/d/1XL5vhW3sbDhbH9Cz0tuDiY8C3ctxq1tqvaCgkFb8cCA/edit?usp=sharing"",""มุกดาหาร!J375"")"),0)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IFERROR(__xludf.DUMMYFUNCTION("IMPORTRANGE(""https://docs.google.com/spreadsheets/d/1XL5vhW3sbDhbH9Cz0tuDiY8C3ctxq1tqvaCgkFb8cCA/edit?usp=sharing"",""มุกดาหาร!I376"")"),36508)</f>
        <v>36508</v>
      </c>
      <c r="J481" s="401">
        <f ca="1">IFERROR(__xludf.DUMMYFUNCTION("IMPORTRANGE(""https://docs.google.com/spreadsheets/d/1XL5vhW3sbDhbH9Cz0tuDiY8C3ctxq1tqvaCgkFb8cCA/edit?usp=sharing"",""มุกดาหาร!J376"")"),0)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IFERROR(__xludf.DUMMYFUNCTION("IMPORTRANGE(""https://docs.google.com/spreadsheets/d/1XL5vhW3sbDhbH9Cz0tuDiY8C3ctxq1tqvaCgkFb8cCA/edit?usp=sharing"",""มุกดาหาร!I377"")"),4715)</f>
        <v>4715</v>
      </c>
      <c r="J482" s="401">
        <f ca="1">IFERROR(__xludf.DUMMYFUNCTION("IMPORTRANGE(""https://docs.google.com/spreadsheets/d/1XL5vhW3sbDhbH9Cz0tuDiY8C3ctxq1tqvaCgkFb8cCA/edit?usp=sharing"",""มุกดาหาร!J377"")"),0)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IFERROR(__xludf.DUMMYFUNCTION("IMPORTRANGE(""https://docs.google.com/spreadsheets/d/1XL5vhW3sbDhbH9Cz0tuDiY8C3ctxq1tqvaCgkFb8cCA/edit?usp=sharing"",""มุกดาหาร!I378"")"),0)</f>
        <v>0</v>
      </c>
      <c r="J483" s="192">
        <f ca="1">IFERROR(__xludf.DUMMYFUNCTION("IMPORTRANGE(""https://docs.google.com/spreadsheets/d/1XL5vhW3sbDhbH9Cz0tuDiY8C3ctxq1tqvaCgkFb8cCA/edit?usp=sharing"",""มุกดาหาร!J378"")"),0)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IFERROR(__xludf.DUMMYFUNCTION("IMPORTRANGE(""https://docs.google.com/spreadsheets/d/1XL5vhW3sbDhbH9Cz0tuDiY8C3ctxq1tqvaCgkFb8cCA/edit?usp=sharing"",""มุกดาหาร!I379"")"),0)</f>
        <v>0</v>
      </c>
      <c r="J484" s="192">
        <f ca="1">IFERROR(__xludf.DUMMYFUNCTION("IMPORTRANGE(""https://docs.google.com/spreadsheets/d/1XL5vhW3sbDhbH9Cz0tuDiY8C3ctxq1tqvaCgkFb8cCA/edit?usp=sharing"",""มุกดาหาร!J379"")"),0)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IFERROR(__xludf.DUMMYFUNCTION("IMPORTRANGE(""https://docs.google.com/spreadsheets/d/1XL5vhW3sbDhbH9Cz0tuDiY8C3ctxq1tqvaCgkFb8cCA/edit?usp=sharing"",""มุกดาหาร!I380"")"),0)</f>
        <v>0</v>
      </c>
      <c r="J485" s="192">
        <f ca="1">IFERROR(__xludf.DUMMYFUNCTION("IMPORTRANGE(""https://docs.google.com/spreadsheets/d/1XL5vhW3sbDhbH9Cz0tuDiY8C3ctxq1tqvaCgkFb8cCA/edit?usp=sharing"",""มุกดาหาร!J380"")"),0)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IFERROR(__xludf.DUMMYFUNCTION("IMPORTRANGE(""https://docs.google.com/spreadsheets/d/1XL5vhW3sbDhbH9Cz0tuDiY8C3ctxq1tqvaCgkFb8cCA/edit?usp=sharing"",""มุกดาหาร!I381"")"),0)</f>
        <v>0</v>
      </c>
      <c r="J486" s="192">
        <f ca="1">IFERROR(__xludf.DUMMYFUNCTION("IMPORTRANGE(""https://docs.google.com/spreadsheets/d/1XL5vhW3sbDhbH9Cz0tuDiY8C3ctxq1tqvaCgkFb8cCA/edit?usp=sharing"",""มุกดาหาร!J381"")"),0)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IFERROR(__xludf.DUMMYFUNCTION("IMPORTRANGE(""https://docs.google.com/spreadsheets/d/1XL5vhW3sbDhbH9Cz0tuDiY8C3ctxq1tqvaCgkFb8cCA/edit?usp=sharing"",""มุกดาหาร!I382"")"),0)</f>
        <v>0</v>
      </c>
      <c r="J487" s="401">
        <f ca="1">IFERROR(__xludf.DUMMYFUNCTION("IMPORTRANGE(""https://docs.google.com/spreadsheets/d/1XL5vhW3sbDhbH9Cz0tuDiY8C3ctxq1tqvaCgkFb8cCA/edit?usp=sharing"",""มุกดาหาร!J382"")"),0)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IFERROR(__xludf.DUMMYFUNCTION("IMPORTRANGE(""https://docs.google.com/spreadsheets/d/1XL5vhW3sbDhbH9Cz0tuDiY8C3ctxq1tqvaCgkFb8cCA/edit?usp=sharing"",""มุกดาหาร!I383"")"),0)</f>
        <v>0</v>
      </c>
      <c r="J488" s="401">
        <f ca="1">IFERROR(__xludf.DUMMYFUNCTION("IMPORTRANGE(""https://docs.google.com/spreadsheets/d/1XL5vhW3sbDhbH9Cz0tuDiY8C3ctxq1tqvaCgkFb8cCA/edit?usp=sharing"",""มุกดาหาร!J383"")"),0)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IFERROR(__xludf.DUMMYFUNCTION("IMPORTRANGE(""https://docs.google.com/spreadsheets/d/1XL5vhW3sbDhbH9Cz0tuDiY8C3ctxq1tqvaCgkFb8cCA/edit?usp=sharing"",""มุกดาหาร!I384"")"),0)</f>
        <v>0</v>
      </c>
      <c r="J489" s="192">
        <f ca="1">IFERROR(__xludf.DUMMYFUNCTION("IMPORTRANGE(""https://docs.google.com/spreadsheets/d/1XL5vhW3sbDhbH9Cz0tuDiY8C3ctxq1tqvaCgkFb8cCA/edit?usp=sharing"",""มุกดาหาร!J384"")"),0)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IFERROR(__xludf.DUMMYFUNCTION("IMPORTRANGE(""https://docs.google.com/spreadsheets/d/1XL5vhW3sbDhbH9Cz0tuDiY8C3ctxq1tqvaCgkFb8cCA/edit?usp=sharing"",""มุกดาหาร!I385"")"),0)</f>
        <v>0</v>
      </c>
      <c r="J490" s="192">
        <f ca="1">IFERROR(__xludf.DUMMYFUNCTION("IMPORTRANGE(""https://docs.google.com/spreadsheets/d/1XL5vhW3sbDhbH9Cz0tuDiY8C3ctxq1tqvaCgkFb8cCA/edit?usp=sharing"",""มุกดาหาร!J385"")"),0)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IFERROR(__xludf.DUMMYFUNCTION("IMPORTRANGE(""https://docs.google.com/spreadsheets/d/1XL5vhW3sbDhbH9Cz0tuDiY8C3ctxq1tqvaCgkFb8cCA/edit?usp=sharing"",""มุกดาหาร!I386"")"),0)</f>
        <v>0</v>
      </c>
      <c r="J491" s="192">
        <f ca="1">IFERROR(__xludf.DUMMYFUNCTION("IMPORTRANGE(""https://docs.google.com/spreadsheets/d/1XL5vhW3sbDhbH9Cz0tuDiY8C3ctxq1tqvaCgkFb8cCA/edit?usp=sharing"",""มุกดาหาร!J386"")"),0)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IFERROR(__xludf.DUMMYFUNCTION("IMPORTRANGE(""https://docs.google.com/spreadsheets/d/1XL5vhW3sbDhbH9Cz0tuDiY8C3ctxq1tqvaCgkFb8cCA/edit?usp=sharing"",""มุกดาหาร!I387"")"),0)</f>
        <v>0</v>
      </c>
      <c r="J492" s="192">
        <f ca="1">IFERROR(__xludf.DUMMYFUNCTION("IMPORTRANGE(""https://docs.google.com/spreadsheets/d/1XL5vhW3sbDhbH9Cz0tuDiY8C3ctxq1tqvaCgkFb8cCA/edit?usp=sharing"",""มุกดาหาร!J387"")"),0)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IFERROR(__xludf.DUMMYFUNCTION("IMPORTRANGE(""https://docs.google.com/spreadsheets/d/1XL5vhW3sbDhbH9Cz0tuDiY8C3ctxq1tqvaCgkFb8cCA/edit?usp=sharing"",""มุกดาหาร!I388"")"),0)</f>
        <v>0</v>
      </c>
      <c r="J493" s="192">
        <f ca="1">IFERROR(__xludf.DUMMYFUNCTION("IMPORTRANGE(""https://docs.google.com/spreadsheets/d/1XL5vhW3sbDhbH9Cz0tuDiY8C3ctxq1tqvaCgkFb8cCA/edit?usp=sharing"",""มุกดาหาร!J388"")"),0)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IFERROR(__xludf.DUMMYFUNCTION("IMPORTRANGE(""https://docs.google.com/spreadsheets/d/1XL5vhW3sbDhbH9Cz0tuDiY8C3ctxq1tqvaCgkFb8cCA/edit?usp=sharing"",""มุกดาหาร!I389"")"),0)</f>
        <v>0</v>
      </c>
      <c r="J494" s="417">
        <f ca="1">IFERROR(__xludf.DUMMYFUNCTION("IMPORTRANGE(""https://docs.google.com/spreadsheets/d/1XL5vhW3sbDhbH9Cz0tuDiY8C3ctxq1tqvaCgkFb8cCA/edit?usp=sharing"",""มุกดาหาร!J389"")"),0)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IFERROR(__xludf.DUMMYFUNCTION("IMPORTRANGE(""https://docs.google.com/spreadsheets/d/1XL5vhW3sbDhbH9Cz0tuDiY8C3ctxq1tqvaCgkFb8cCA/edit?usp=sharing"",""มุกดาหาร!I390"")"),0)</f>
        <v>0</v>
      </c>
      <c r="J495" s="417">
        <f ca="1">IFERROR(__xludf.DUMMYFUNCTION("IMPORTRANGE(""https://docs.google.com/spreadsheets/d/1XL5vhW3sbDhbH9Cz0tuDiY8C3ctxq1tqvaCgkFb8cCA/edit?usp=sharing"",""มุกดาหาร!J390"")"),0)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IFERROR(__xludf.DUMMYFUNCTION("IMPORTRANGE(""https://docs.google.com/spreadsheets/d/1XL5vhW3sbDhbH9Cz0tuDiY8C3ctxq1tqvaCgkFb8cCA/edit?usp=sharing"",""มุกดาหาร!I391"")"),0)</f>
        <v>0</v>
      </c>
      <c r="J496" s="417">
        <f ca="1">IFERROR(__xludf.DUMMYFUNCTION("IMPORTRANGE(""https://docs.google.com/spreadsheets/d/1XL5vhW3sbDhbH9Cz0tuDiY8C3ctxq1tqvaCgkFb8cCA/edit?usp=sharing"",""มุกดาหาร!J391"")"),0)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IFERROR(__xludf.DUMMYFUNCTION("IMPORTRANGE(""https://docs.google.com/spreadsheets/d/1XL5vhW3sbDhbH9Cz0tuDiY8C3ctxq1tqvaCgkFb8cCA/edit?usp=sharing"",""มุกดาหาร!I392"")"),2487)</f>
        <v>2487</v>
      </c>
      <c r="J497" s="424">
        <f ca="1">IFERROR(__xludf.DUMMYFUNCTION("IMPORTRANGE(""https://docs.google.com/spreadsheets/d/1XL5vhW3sbDhbH9Cz0tuDiY8C3ctxq1tqvaCgkFb8cCA/edit?usp=sharing"",""มุกดาหาร!J392"")"),0)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IFERROR(__xludf.DUMMYFUNCTION("IMPORTRANGE(""https://docs.google.com/spreadsheets/d/1XL5vhW3sbDhbH9Cz0tuDiY8C3ctxq1tqvaCgkFb8cCA/edit?usp=sharing"",""มุกดาหาร!I393"")"),2487)</f>
        <v>2487</v>
      </c>
      <c r="J498" s="401">
        <f ca="1">IFERROR(__xludf.DUMMYFUNCTION("IMPORTRANGE(""https://docs.google.com/spreadsheets/d/1XL5vhW3sbDhbH9Cz0tuDiY8C3ctxq1tqvaCgkFb8cCA/edit?usp=sharing"",""มุกดาหาร!J393"")"),0)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IFERROR(__xludf.DUMMYFUNCTION("IMPORTRANGE(""https://docs.google.com/spreadsheets/d/1XL5vhW3sbDhbH9Cz0tuDiY8C3ctxq1tqvaCgkFb8cCA/edit?usp=sharing"",""มุกดาหาร!I394"")"),203)</f>
        <v>203</v>
      </c>
      <c r="J499" s="401">
        <f ca="1">IFERROR(__xludf.DUMMYFUNCTION("IMPORTRANGE(""https://docs.google.com/spreadsheets/d/1XL5vhW3sbDhbH9Cz0tuDiY8C3ctxq1tqvaCgkFb8cCA/edit?usp=sharing"",""มุกดาหาร!J394"")"),0)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IFERROR(__xludf.DUMMYFUNCTION("IMPORTRANGE(""https://docs.google.com/spreadsheets/d/1XL5vhW3sbDhbH9Cz0tuDiY8C3ctxq1tqvaCgkFb8cCA/edit?usp=sharing"",""มุกดาหาร!I395"")"),0)</f>
        <v>0</v>
      </c>
      <c r="J500" s="167">
        <f ca="1">IFERROR(__xludf.DUMMYFUNCTION("IMPORTRANGE(""https://docs.google.com/spreadsheets/d/1XL5vhW3sbDhbH9Cz0tuDiY8C3ctxq1tqvaCgkFb8cCA/edit?usp=sharing"",""มุกดาหาร!J395"")"),0)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IFERROR(__xludf.DUMMYFUNCTION("IMPORTRANGE(""https://docs.google.com/spreadsheets/d/1XL5vhW3sbDhbH9Cz0tuDiY8C3ctxq1tqvaCgkFb8cCA/edit?usp=sharing"",""มุกดาหาร!I396"")"),0)</f>
        <v>0</v>
      </c>
      <c r="J501" s="167">
        <f ca="1">IFERROR(__xludf.DUMMYFUNCTION("IMPORTRANGE(""https://docs.google.com/spreadsheets/d/1XL5vhW3sbDhbH9Cz0tuDiY8C3ctxq1tqvaCgkFb8cCA/edit?usp=sharing"",""มุกดาหาร!J396"")"),0)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IFERROR(__xludf.DUMMYFUNCTION("IMPORTRANGE(""https://docs.google.com/spreadsheets/d/1XL5vhW3sbDhbH9Cz0tuDiY8C3ctxq1tqvaCgkFb8cCA/edit?usp=sharing"",""มุกดาหาร!I397"")"),0)</f>
        <v>0</v>
      </c>
      <c r="J502" s="192">
        <f ca="1">IFERROR(__xludf.DUMMYFUNCTION("IMPORTRANGE(""https://docs.google.com/spreadsheets/d/1XL5vhW3sbDhbH9Cz0tuDiY8C3ctxq1tqvaCgkFb8cCA/edit?usp=sharing"",""มุกดาหาร!J397"")"),0)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IFERROR(__xludf.DUMMYFUNCTION("IMPORTRANGE(""https://docs.google.com/spreadsheets/d/1XL5vhW3sbDhbH9Cz0tuDiY8C3ctxq1tqvaCgkFb8cCA/edit?usp=sharing"",""มุกดาหาร!I398"")"),0)</f>
        <v>0</v>
      </c>
      <c r="J503" s="192">
        <f ca="1">IFERROR(__xludf.DUMMYFUNCTION("IMPORTRANGE(""https://docs.google.com/spreadsheets/d/1XL5vhW3sbDhbH9Cz0tuDiY8C3ctxq1tqvaCgkFb8cCA/edit?usp=sharing"",""มุกดาหาร!J398"")"),0)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IFERROR(__xludf.DUMMYFUNCTION("IMPORTRANGE(""https://docs.google.com/spreadsheets/d/1XL5vhW3sbDhbH9Cz0tuDiY8C3ctxq1tqvaCgkFb8cCA/edit?usp=sharing"",""มุกดาหาร!I399"")"),0)</f>
        <v>0</v>
      </c>
      <c r="J504" s="192">
        <f ca="1">IFERROR(__xludf.DUMMYFUNCTION("IMPORTRANGE(""https://docs.google.com/spreadsheets/d/1XL5vhW3sbDhbH9Cz0tuDiY8C3ctxq1tqvaCgkFb8cCA/edit?usp=sharing"",""มุกดาหาร!J399"")"),0)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IFERROR(__xludf.DUMMYFUNCTION("IMPORTRANGE(""https://docs.google.com/spreadsheets/d/1XL5vhW3sbDhbH9Cz0tuDiY8C3ctxq1tqvaCgkFb8cCA/edit?usp=sharing"",""มุกดาหาร!I400"")"),0)</f>
        <v>0</v>
      </c>
      <c r="J505" s="192">
        <f ca="1">IFERROR(__xludf.DUMMYFUNCTION("IMPORTRANGE(""https://docs.google.com/spreadsheets/d/1XL5vhW3sbDhbH9Cz0tuDiY8C3ctxq1tqvaCgkFb8cCA/edit?usp=sharing"",""มุกดาหาร!J400"")"),0)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IFERROR(__xludf.DUMMYFUNCTION("IMPORTRANGE(""https://docs.google.com/spreadsheets/d/1XL5vhW3sbDhbH9Cz0tuDiY8C3ctxq1tqvaCgkFb8cCA/edit?usp=sharing"",""มุกดาหาร!I401"")"),0)</f>
        <v>0</v>
      </c>
      <c r="J506" s="192">
        <f ca="1">IFERROR(__xludf.DUMMYFUNCTION("IMPORTRANGE(""https://docs.google.com/spreadsheets/d/1XL5vhW3sbDhbH9Cz0tuDiY8C3ctxq1tqvaCgkFb8cCA/edit?usp=sharing"",""มุกดาหาร!J401"")"),0)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IFERROR(__xludf.DUMMYFUNCTION("IMPORTRANGE(""https://docs.google.com/spreadsheets/d/1XL5vhW3sbDhbH9Cz0tuDiY8C3ctxq1tqvaCgkFb8cCA/edit?usp=sharing"",""มุกดาหาร!I402"")"),0)</f>
        <v>0</v>
      </c>
      <c r="J507" s="192">
        <f ca="1">IFERROR(__xludf.DUMMYFUNCTION("IMPORTRANGE(""https://docs.google.com/spreadsheets/d/1XL5vhW3sbDhbH9Cz0tuDiY8C3ctxq1tqvaCgkFb8cCA/edit?usp=sharing"",""มุกดาหาร!J402"")"),0)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IFERROR(__xludf.DUMMYFUNCTION("IMPORTRANGE(""https://docs.google.com/spreadsheets/d/1XL5vhW3sbDhbH9Cz0tuDiY8C3ctxq1tqvaCgkFb8cCA/edit?usp=sharing"",""มุกดาหาร!I403"")"),0)</f>
        <v>0</v>
      </c>
      <c r="J508" s="167">
        <f ca="1">IFERROR(__xludf.DUMMYFUNCTION("IMPORTRANGE(""https://docs.google.com/spreadsheets/d/1XL5vhW3sbDhbH9Cz0tuDiY8C3ctxq1tqvaCgkFb8cCA/edit?usp=sharing"",""มุกดาหาร!J403"")"),0)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IFERROR(__xludf.DUMMYFUNCTION("IMPORTRANGE(""https://docs.google.com/spreadsheets/d/1XL5vhW3sbDhbH9Cz0tuDiY8C3ctxq1tqvaCgkFb8cCA/edit?usp=sharing"",""มุกดาหาร!I404"")"),0)</f>
        <v>0</v>
      </c>
      <c r="J509" s="167">
        <f ca="1">IFERROR(__xludf.DUMMYFUNCTION("IMPORTRANGE(""https://docs.google.com/spreadsheets/d/1XL5vhW3sbDhbH9Cz0tuDiY8C3ctxq1tqvaCgkFb8cCA/edit?usp=sharing"",""มุกดาหาร!J404"")"),0)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IFERROR(__xludf.DUMMYFUNCTION("IMPORTRANGE(""https://docs.google.com/spreadsheets/d/1XL5vhW3sbDhbH9Cz0tuDiY8C3ctxq1tqvaCgkFb8cCA/edit?usp=sharing"",""มุกดาหาร!I405"")"),0)</f>
        <v>0</v>
      </c>
      <c r="J510" s="192">
        <f ca="1">IFERROR(__xludf.DUMMYFUNCTION("IMPORTRANGE(""https://docs.google.com/spreadsheets/d/1XL5vhW3sbDhbH9Cz0tuDiY8C3ctxq1tqvaCgkFb8cCA/edit?usp=sharing"",""มุกดาหาร!J405"")"),0)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IFERROR(__xludf.DUMMYFUNCTION("IMPORTRANGE(""https://docs.google.com/spreadsheets/d/1XL5vhW3sbDhbH9Cz0tuDiY8C3ctxq1tqvaCgkFb8cCA/edit?usp=sharing"",""มุกดาหาร!I406"")"),0)</f>
        <v>0</v>
      </c>
      <c r="J511" s="192">
        <f ca="1">IFERROR(__xludf.DUMMYFUNCTION("IMPORTRANGE(""https://docs.google.com/spreadsheets/d/1XL5vhW3sbDhbH9Cz0tuDiY8C3ctxq1tqvaCgkFb8cCA/edit?usp=sharing"",""มุกดาหาร!J406"")"),0)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IFERROR(__xludf.DUMMYFUNCTION("IMPORTRANGE(""https://docs.google.com/spreadsheets/d/1XL5vhW3sbDhbH9Cz0tuDiY8C3ctxq1tqvaCgkFb8cCA/edit?usp=sharing"",""มุกดาหาร!I407"")"),0)</f>
        <v>0</v>
      </c>
      <c r="J512" s="192">
        <f ca="1">IFERROR(__xludf.DUMMYFUNCTION("IMPORTRANGE(""https://docs.google.com/spreadsheets/d/1XL5vhW3sbDhbH9Cz0tuDiY8C3ctxq1tqvaCgkFb8cCA/edit?usp=sharing"",""มุกดาหาร!J407"")"),0)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IFERROR(__xludf.DUMMYFUNCTION("IMPORTRANGE(""https://docs.google.com/spreadsheets/d/1XL5vhW3sbDhbH9Cz0tuDiY8C3ctxq1tqvaCgkFb8cCA/edit?usp=sharing"",""มุกดาหาร!I408"")"),0)</f>
        <v>0</v>
      </c>
      <c r="J513" s="192">
        <f ca="1">IFERROR(__xludf.DUMMYFUNCTION("IMPORTRANGE(""https://docs.google.com/spreadsheets/d/1XL5vhW3sbDhbH9Cz0tuDiY8C3ctxq1tqvaCgkFb8cCA/edit?usp=sharing"",""มุกดาหาร!J408"")"),0)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IFERROR(__xludf.DUMMYFUNCTION("IMPORTRANGE(""https://docs.google.com/spreadsheets/d/1XL5vhW3sbDhbH9Cz0tuDiY8C3ctxq1tqvaCgkFb8cCA/edit?usp=sharing"",""มุกดาหาร!I409"")"),0)</f>
        <v>0</v>
      </c>
      <c r="J514" s="192">
        <f ca="1">IFERROR(__xludf.DUMMYFUNCTION("IMPORTRANGE(""https://docs.google.com/spreadsheets/d/1XL5vhW3sbDhbH9Cz0tuDiY8C3ctxq1tqvaCgkFb8cCA/edit?usp=sharing"",""มุกดาหาร!J409"")"),0)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IFERROR(__xludf.DUMMYFUNCTION("IMPORTRANGE(""https://docs.google.com/spreadsheets/d/1XL5vhW3sbDhbH9Cz0tuDiY8C3ctxq1tqvaCgkFb8cCA/edit?usp=sharing"",""มุกดาหาร!I410"")"),0)</f>
        <v>0</v>
      </c>
      <c r="J515" s="192">
        <f ca="1">IFERROR(__xludf.DUMMYFUNCTION("IMPORTRANGE(""https://docs.google.com/spreadsheets/d/1XL5vhW3sbDhbH9Cz0tuDiY8C3ctxq1tqvaCgkFb8cCA/edit?usp=sharing"",""มุกดาหาร!J410"")"),0)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IFERROR(__xludf.DUMMYFUNCTION("IMPORTRANGE(""https://docs.google.com/spreadsheets/d/1XL5vhW3sbDhbH9Cz0tuDiY8C3ctxq1tqvaCgkFb8cCA/edit?usp=sharing"",""มุกดาหาร!I411"")"),0)</f>
        <v>0</v>
      </c>
      <c r="J516" s="264">
        <f ca="1">IFERROR(__xludf.DUMMYFUNCTION("IMPORTRANGE(""https://docs.google.com/spreadsheets/d/1XL5vhW3sbDhbH9Cz0tuDiY8C3ctxq1tqvaCgkFb8cCA/edit?usp=sharing"",""มุกดาหาร!J411"")"),0)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IFERROR(__xludf.DUMMYFUNCTION("IMPORTRANGE(""https://docs.google.com/spreadsheets/d/1XL5vhW3sbDhbH9Cz0tuDiY8C3ctxq1tqvaCgkFb8cCA/edit?usp=sharing"",""มุกดาหาร!I412"")"),0)</f>
        <v>0</v>
      </c>
      <c r="J517" s="277">
        <f ca="1">IFERROR(__xludf.DUMMYFUNCTION("IMPORTRANGE(""https://docs.google.com/spreadsheets/d/1XL5vhW3sbDhbH9Cz0tuDiY8C3ctxq1tqvaCgkFb8cCA/edit?usp=sharing"",""มุกดาหาร!J412"")"),0)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IFERROR(__xludf.DUMMYFUNCTION("IMPORTRANGE(""https://docs.google.com/spreadsheets/d/1XL5vhW3sbDhbH9Cz0tuDiY8C3ctxq1tqvaCgkFb8cCA/edit?usp=sharing"",""มุกดาหาร!I413"")"),0)</f>
        <v>0</v>
      </c>
      <c r="J518" s="277">
        <f ca="1">IFERROR(__xludf.DUMMYFUNCTION("IMPORTRANGE(""https://docs.google.com/spreadsheets/d/1XL5vhW3sbDhbH9Cz0tuDiY8C3ctxq1tqvaCgkFb8cCA/edit?usp=sharing"",""มุกดาหาร!J413"")"),0)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IFERROR(__xludf.DUMMYFUNCTION("IMPORTRANGE(""https://docs.google.com/spreadsheets/d/1XL5vhW3sbDhbH9Cz0tuDiY8C3ctxq1tqvaCgkFb8cCA/edit?usp=sharing"",""มุกดาหาร!I414"")"),0)</f>
        <v>0</v>
      </c>
      <c r="J519" s="191">
        <f ca="1">IFERROR(__xludf.DUMMYFUNCTION("IMPORTRANGE(""https://docs.google.com/spreadsheets/d/1XL5vhW3sbDhbH9Cz0tuDiY8C3ctxq1tqvaCgkFb8cCA/edit?usp=sharing"",""มุกดาหาร!J414"")"),0)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IFERROR(__xludf.DUMMYFUNCTION("IMPORTRANGE(""https://docs.google.com/spreadsheets/d/1XL5vhW3sbDhbH9Cz0tuDiY8C3ctxq1tqvaCgkFb8cCA/edit?usp=sharing"",""มุกดาหาร!I415"")"),0)</f>
        <v>0</v>
      </c>
      <c r="J520" s="191">
        <f ca="1">IFERROR(__xludf.DUMMYFUNCTION("IMPORTRANGE(""https://docs.google.com/spreadsheets/d/1XL5vhW3sbDhbH9Cz0tuDiY8C3ctxq1tqvaCgkFb8cCA/edit?usp=sharing"",""มุกดาหาร!J415"")"),0)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IFERROR(__xludf.DUMMYFUNCTION("IMPORTRANGE(""https://docs.google.com/spreadsheets/d/1XL5vhW3sbDhbH9Cz0tuDiY8C3ctxq1tqvaCgkFb8cCA/edit?usp=sharing"",""มุกดาหาร!I416"")"),0)</f>
        <v>0</v>
      </c>
      <c r="J521" s="191">
        <f ca="1">IFERROR(__xludf.DUMMYFUNCTION("IMPORTRANGE(""https://docs.google.com/spreadsheets/d/1XL5vhW3sbDhbH9Cz0tuDiY8C3ctxq1tqvaCgkFb8cCA/edit?usp=sharing"",""มุกดาหาร!J416"")"),0)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IFERROR(__xludf.DUMMYFUNCTION("IMPORTRANGE(""https://docs.google.com/spreadsheets/d/1XL5vhW3sbDhbH9Cz0tuDiY8C3ctxq1tqvaCgkFb8cCA/edit?usp=sharing"",""มุกดาหาร!I417"")"),0)</f>
        <v>0</v>
      </c>
      <c r="J522" s="191">
        <f ca="1">IFERROR(__xludf.DUMMYFUNCTION("IMPORTRANGE(""https://docs.google.com/spreadsheets/d/1XL5vhW3sbDhbH9Cz0tuDiY8C3ctxq1tqvaCgkFb8cCA/edit?usp=sharing"",""มุกดาหาร!J417"")"),0)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IFERROR(__xludf.DUMMYFUNCTION("IMPORTRANGE(""https://docs.google.com/spreadsheets/d/1XL5vhW3sbDhbH9Cz0tuDiY8C3ctxq1tqvaCgkFb8cCA/edit?usp=sharing"",""มุกดาหาร!I418"")"),0)</f>
        <v>0</v>
      </c>
      <c r="J523" s="191">
        <f ca="1">IFERROR(__xludf.DUMMYFUNCTION("IMPORTRANGE(""https://docs.google.com/spreadsheets/d/1XL5vhW3sbDhbH9Cz0tuDiY8C3ctxq1tqvaCgkFb8cCA/edit?usp=sharing"",""มุกดาหาร!J418"")"),0)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IFERROR(__xludf.DUMMYFUNCTION("IMPORTRANGE(""https://docs.google.com/spreadsheets/d/1XL5vhW3sbDhbH9Cz0tuDiY8C3ctxq1tqvaCgkFb8cCA/edit?usp=sharing"",""มุกดาหาร!I419"")"),0)</f>
        <v>0</v>
      </c>
      <c r="J524" s="191">
        <f ca="1">IFERROR(__xludf.DUMMYFUNCTION("IMPORTRANGE(""https://docs.google.com/spreadsheets/d/1XL5vhW3sbDhbH9Cz0tuDiY8C3ctxq1tqvaCgkFb8cCA/edit?usp=sharing"",""มุกดาหาร!J419"")"),0)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IFERROR(__xludf.DUMMYFUNCTION("IMPORTRANGE(""https://docs.google.com/spreadsheets/d/1XL5vhW3sbDhbH9Cz0tuDiY8C3ctxq1tqvaCgkFb8cCA/edit?usp=sharing"",""มุกดาหาร!I420"")"),0)</f>
        <v>0</v>
      </c>
      <c r="J525" s="277">
        <f ca="1">IFERROR(__xludf.DUMMYFUNCTION("IMPORTRANGE(""https://docs.google.com/spreadsheets/d/1XL5vhW3sbDhbH9Cz0tuDiY8C3ctxq1tqvaCgkFb8cCA/edit?usp=sharing"",""มุกดาหาร!J420"")"),0)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IFERROR(__xludf.DUMMYFUNCTION("IMPORTRANGE(""https://docs.google.com/spreadsheets/d/1XL5vhW3sbDhbH9Cz0tuDiY8C3ctxq1tqvaCgkFb8cCA/edit?usp=sharing"",""มุกดาหาร!I421"")"),0)</f>
        <v>0</v>
      </c>
      <c r="J526" s="277">
        <f ca="1">IFERROR(__xludf.DUMMYFUNCTION("IMPORTRANGE(""https://docs.google.com/spreadsheets/d/1XL5vhW3sbDhbH9Cz0tuDiY8C3ctxq1tqvaCgkFb8cCA/edit?usp=sharing"",""มุกดาหาร!J421"")"),0)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IFERROR(__xludf.DUMMYFUNCTION("IMPORTRANGE(""https://docs.google.com/spreadsheets/d/1XL5vhW3sbDhbH9Cz0tuDiY8C3ctxq1tqvaCgkFb8cCA/edit?usp=sharing"",""มุกดาหาร!I422"")"),0)</f>
        <v>0</v>
      </c>
      <c r="J527" s="192">
        <f ca="1">IFERROR(__xludf.DUMMYFUNCTION("IMPORTRANGE(""https://docs.google.com/spreadsheets/d/1XL5vhW3sbDhbH9Cz0tuDiY8C3ctxq1tqvaCgkFb8cCA/edit?usp=sharing"",""มุกดาหาร!J422"")"),0)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IFERROR(__xludf.DUMMYFUNCTION("IMPORTRANGE(""https://docs.google.com/spreadsheets/d/1XL5vhW3sbDhbH9Cz0tuDiY8C3ctxq1tqvaCgkFb8cCA/edit?usp=sharing"",""มุกดาหาร!I423"")"),0)</f>
        <v>0</v>
      </c>
      <c r="J528" s="192">
        <f ca="1">IFERROR(__xludf.DUMMYFUNCTION("IMPORTRANGE(""https://docs.google.com/spreadsheets/d/1XL5vhW3sbDhbH9Cz0tuDiY8C3ctxq1tqvaCgkFb8cCA/edit?usp=sharing"",""มุกดาหาร!J423"")"),0)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IFERROR(__xludf.DUMMYFUNCTION("IMPORTRANGE(""https://docs.google.com/spreadsheets/d/1XL5vhW3sbDhbH9Cz0tuDiY8C3ctxq1tqvaCgkFb8cCA/edit?usp=sharing"",""มุกดาหาร!I424"")"),0)</f>
        <v>0</v>
      </c>
      <c r="J529" s="192">
        <f ca="1">IFERROR(__xludf.DUMMYFUNCTION("IMPORTRANGE(""https://docs.google.com/spreadsheets/d/1XL5vhW3sbDhbH9Cz0tuDiY8C3ctxq1tqvaCgkFb8cCA/edit?usp=sharing"",""มุกดาหาร!J424"")"),0)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IFERROR(__xludf.DUMMYFUNCTION("IMPORTRANGE(""https://docs.google.com/spreadsheets/d/1XL5vhW3sbDhbH9Cz0tuDiY8C3ctxq1tqvaCgkFb8cCA/edit?usp=sharing"",""มุกดาหาร!I425"")"),0)</f>
        <v>0</v>
      </c>
      <c r="J530" s="192">
        <f ca="1">IFERROR(__xludf.DUMMYFUNCTION("IMPORTRANGE(""https://docs.google.com/spreadsheets/d/1XL5vhW3sbDhbH9Cz0tuDiY8C3ctxq1tqvaCgkFb8cCA/edit?usp=sharing"",""มุกดาหาร!J425"")"),0)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IFERROR(__xludf.DUMMYFUNCTION("IMPORTRANGE(""https://docs.google.com/spreadsheets/d/1XL5vhW3sbDhbH9Cz0tuDiY8C3ctxq1tqvaCgkFb8cCA/edit?usp=sharing"",""มุกดาหาร!I426"")"),0)</f>
        <v>0</v>
      </c>
      <c r="J531" s="192">
        <f ca="1">IFERROR(__xludf.DUMMYFUNCTION("IMPORTRANGE(""https://docs.google.com/spreadsheets/d/1XL5vhW3sbDhbH9Cz0tuDiY8C3ctxq1tqvaCgkFb8cCA/edit?usp=sharing"",""มุกดาหาร!J426"")"),0)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IFERROR(__xludf.DUMMYFUNCTION("IMPORTRANGE(""https://docs.google.com/spreadsheets/d/1XL5vhW3sbDhbH9Cz0tuDiY8C3ctxq1tqvaCgkFb8cCA/edit?usp=sharing"",""มุกดาหาร!I427"")"),0)</f>
        <v>0</v>
      </c>
      <c r="J532" s="445">
        <f ca="1">IFERROR(__xludf.DUMMYFUNCTION("IMPORTRANGE(""https://docs.google.com/spreadsheets/d/1XL5vhW3sbDhbH9Cz0tuDiY8C3ctxq1tqvaCgkFb8cCA/edit?usp=sharing"",""มุกดาหาร!J427"")"),0)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IFERROR(__xludf.DUMMYFUNCTION("IMPORTRANGE(""https://docs.google.com/spreadsheets/d/1XL5vhW3sbDhbH9Cz0tuDiY8C3ctxq1tqvaCgkFb8cCA/edit?usp=sharing"",""มุกดาหาร!I428"")"),22)</f>
        <v>22</v>
      </c>
      <c r="J533" s="393">
        <f ca="1">IFERROR(__xludf.DUMMYFUNCTION("IMPORTRANGE(""https://docs.google.com/spreadsheets/d/1XL5vhW3sbDhbH9Cz0tuDiY8C3ctxq1tqvaCgkFb8cCA/edit?usp=sharing"",""มุกดาหาร!J428"")"),22)</f>
        <v>22</v>
      </c>
      <c r="K533" s="394">
        <f ca="1">IF(I533&gt;0,J533*100/I533,0)</f>
        <v>100</v>
      </c>
      <c r="L533" s="395">
        <f ca="1">IFERROR(__xludf.DUMMYFUNCTION("IMPORTRANGE(""https://docs.google.com/spreadsheets/d/1XL5vhW3sbDhbH9Cz0tuDiY8C3ctxq1tqvaCgkFb8cCA/edit?usp=sharing"",""มุกดาหาร!L428"")"),34340)</f>
        <v>34340</v>
      </c>
      <c r="M533" s="395"/>
      <c r="N533" s="395">
        <f ca="1">IFERROR(__xludf.DUMMYFUNCTION("IMPORTRANGE(""https://docs.google.com/spreadsheets/d/1XL5vhW3sbDhbH9Cz0tuDiY8C3ctxq1tqvaCgkFb8cCA/edit?usp=sharing"",""มุกดาหาร!M428"")"),34340)</f>
        <v>34340</v>
      </c>
      <c r="O533" s="395">
        <f t="shared" ref="O533:O537" ca="1" si="118">+IF(L533&gt;0,N533*100/L533,0)</f>
        <v>100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IFERROR(__xludf.DUMMYFUNCTION("IMPORTRANGE(""https://docs.google.com/spreadsheets/d/1XL5vhW3sbDhbH9Cz0tuDiY8C3ctxq1tqvaCgkFb8cCA/edit?usp=sharing"",""มุกดาหาร!L429"")"),0)</f>
        <v>0</v>
      </c>
      <c r="M534" s="169"/>
      <c r="N534" s="171">
        <f ca="1">IFERROR(__xludf.DUMMYFUNCTION("IMPORTRANGE(""https://docs.google.com/spreadsheets/d/1XL5vhW3sbDhbH9Cz0tuDiY8C3ctxq1tqvaCgkFb8cCA/edit?usp=sharing"",""มุกดาหาร!M429"")"),0)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IFERROR(__xludf.DUMMYFUNCTION("IMPORTRANGE(""https://docs.google.com/spreadsheets/d/1XL5vhW3sbDhbH9Cz0tuDiY8C3ctxq1tqvaCgkFb8cCA/edit?usp=sharing"",""มุกดาหาร!L430"")"),34340)</f>
        <v>34340</v>
      </c>
      <c r="M535" s="169"/>
      <c r="N535" s="171">
        <f ca="1">IFERROR(__xludf.DUMMYFUNCTION("IMPORTRANGE(""https://docs.google.com/spreadsheets/d/1XL5vhW3sbDhbH9Cz0tuDiY8C3ctxq1tqvaCgkFb8cCA/edit?usp=sharing"",""มุกดาหาร!M430"")"),34340)</f>
        <v>34340</v>
      </c>
      <c r="O535" s="171">
        <f t="shared" ca="1" si="118"/>
        <v>100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IFERROR(__xludf.DUMMYFUNCTION("IMPORTRANGE(""https://docs.google.com/spreadsheets/d/1XL5vhW3sbDhbH9Cz0tuDiY8C3ctxq1tqvaCgkFb8cCA/edit?usp=sharing"",""มุกดาหาร!L431"")"),0)</f>
        <v>0</v>
      </c>
      <c r="M536" s="171"/>
      <c r="N536" s="171">
        <f ca="1">IFERROR(__xludf.DUMMYFUNCTION("IMPORTRANGE(""https://docs.google.com/spreadsheets/d/1XL5vhW3sbDhbH9Cz0tuDiY8C3ctxq1tqvaCgkFb8cCA/edit?usp=sharing"",""มุกดาหาร!M431"")"),0)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IFERROR(__xludf.DUMMYFUNCTION("IMPORTRANGE(""https://docs.google.com/spreadsheets/d/1XL5vhW3sbDhbH9Cz0tuDiY8C3ctxq1tqvaCgkFb8cCA/edit?usp=sharing"",""มุกดาหาร!L432"")"),34340)</f>
        <v>34340</v>
      </c>
      <c r="M537" s="171"/>
      <c r="N537" s="171">
        <f ca="1">IFERROR(__xludf.DUMMYFUNCTION("IMPORTRANGE(""https://docs.google.com/spreadsheets/d/1XL5vhW3sbDhbH9Cz0tuDiY8C3ctxq1tqvaCgkFb8cCA/edit?usp=sharing"",""มุกดาหาร!M432"")"),34340)</f>
        <v>34340</v>
      </c>
      <c r="O537" s="171">
        <f t="shared" ca="1" si="118"/>
        <v>100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IFERROR(__xludf.DUMMYFUNCTION("IMPORTRANGE(""https://docs.google.com/spreadsheets/d/1XL5vhW3sbDhbH9Cz0tuDiY8C3ctxq1tqvaCgkFb8cCA/edit?usp=sharing"",""มุกดาหาร!M433"")"),18420)</f>
        <v>18420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IFERROR(__xludf.DUMMYFUNCTION("IMPORTRANGE(""https://docs.google.com/spreadsheets/d/1XL5vhW3sbDhbH9Cz0tuDiY8C3ctxq1tqvaCgkFb8cCA/edit?usp=sharing"",""มุกดาหาร!M434"")"),0)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IFERROR(__xludf.DUMMYFUNCTION("IMPORTRANGE(""https://docs.google.com/spreadsheets/d/1XL5vhW3sbDhbH9Cz0tuDiY8C3ctxq1tqvaCgkFb8cCA/edit?usp=sharing"",""มุกดาหาร!M435"")"),0)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IFERROR(__xludf.DUMMYFUNCTION("IMPORTRANGE(""https://docs.google.com/spreadsheets/d/1XL5vhW3sbDhbH9Cz0tuDiY8C3ctxq1tqvaCgkFb8cCA/edit?usp=sharing"",""มุกดาหาร!M436"")"),15920)</f>
        <v>15920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IFERROR(__xludf.DUMMYFUNCTION("IMPORTRANGE(""https://docs.google.com/spreadsheets/d/1XL5vhW3sbDhbH9Cz0tuDiY8C3ctxq1tqvaCgkFb8cCA/edit?usp=sharing"",""มุกดาหาร!J438"")"),0)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IFERROR(__xludf.DUMMYFUNCTION("IMPORTRANGE(""https://docs.google.com/spreadsheets/d/1XL5vhW3sbDhbH9Cz0tuDiY8C3ctxq1tqvaCgkFb8cCA/edit?usp=sharing"",""มุกดาหาร!J439"")"),1)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IFERROR(__xludf.DUMMYFUNCTION("IMPORTRANGE(""https://docs.google.com/spreadsheets/d/1XL5vhW3sbDhbH9Cz0tuDiY8C3ctxq1tqvaCgkFb8cCA/edit?usp=sharing"",""มุกดาหาร!J440"")"),1)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IFERROR(__xludf.DUMMYFUNCTION("IMPORTRANGE(""https://docs.google.com/spreadsheets/d/1XL5vhW3sbDhbH9Cz0tuDiY8C3ctxq1tqvaCgkFb8cCA/edit?usp=sharing"",""มุกดาหาร!J441"")"),0)</f>
        <v>0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IFERROR(__xludf.DUMMYFUNCTION("IMPORTRANGE(""https://docs.google.com/spreadsheets/d/1XL5vhW3sbDhbH9Cz0tuDiY8C3ctxq1tqvaCgkFb8cCA/edit?usp=sharing"",""มุกดาหาร!I442"")"),22)</f>
        <v>22</v>
      </c>
      <c r="J547" s="192">
        <f ca="1">IFERROR(__xludf.DUMMYFUNCTION("IMPORTRANGE(""https://docs.google.com/spreadsheets/d/1XL5vhW3sbDhbH9Cz0tuDiY8C3ctxq1tqvaCgkFb8cCA/edit?usp=sharing"",""มุกดาหาร!J442"")"),22)</f>
        <v>22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IFERROR(__xludf.DUMMYFUNCTION("IMPORTRANGE(""https://docs.google.com/spreadsheets/d/1XL5vhW3sbDhbH9Cz0tuDiY8C3ctxq1tqvaCgkFb8cCA/edit?usp=sharing"",""มุกดาหาร!J166"")"),0)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IFERROR(__xludf.DUMMYFUNCTION("IMPORTRANGE(""https://docs.google.com/spreadsheets/d/1XL5vhW3sbDhbH9Cz0tuDiY8C3ctxq1tqvaCgkFb8cCA/edit?usp=sharing"",""มุกดาหาร!J444"")"),1)</f>
        <v>1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IFERROR(__xludf.DUMMYFUNCTION("IMPORTRANGE(""https://docs.google.com/spreadsheets/d/1XL5vhW3sbDhbH9Cz0tuDiY8C3ctxq1tqvaCgkFb8cCA/edit?usp=sharing"",""มุกดาหาร!J445"")"),1)</f>
        <v>1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IFERROR(__xludf.DUMMYFUNCTION("IMPORTRANGE(""https://docs.google.com/spreadsheets/d/1XL5vhW3sbDhbH9Cz0tuDiY8C3ctxq1tqvaCgkFb8cCA/edit?usp=sharing"",""มุกดาหาร!I446"")"),0)</f>
        <v>0</v>
      </c>
      <c r="J551" s="393">
        <f ca="1">IFERROR(__xludf.DUMMYFUNCTION("IMPORTRANGE(""https://docs.google.com/spreadsheets/d/1XL5vhW3sbDhbH9Cz0tuDiY8C3ctxq1tqvaCgkFb8cCA/edit?usp=sharing"",""มุกดาหาร!J446"")"),0)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IFERROR(__xludf.DUMMYFUNCTION("IMPORTRANGE(""https://docs.google.com/spreadsheets/d/1XL5vhW3sbDhbH9Cz0tuDiY8C3ctxq1tqvaCgkFb8cCA/edit?usp=sharing"",""มุกดาหาร!L446"")"),0)</f>
        <v>0</v>
      </c>
      <c r="M551" s="395"/>
      <c r="N551" s="395">
        <f ca="1">IFERROR(__xludf.DUMMYFUNCTION("IMPORTRANGE(""https://docs.google.com/spreadsheets/d/1XL5vhW3sbDhbH9Cz0tuDiY8C3ctxq1tqvaCgkFb8cCA/edit?usp=sharing"",""มุกดาหาร!M446"")"),0)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IFERROR(__xludf.DUMMYFUNCTION("IMPORTRANGE(""https://docs.google.com/spreadsheets/d/1XL5vhW3sbDhbH9Cz0tuDiY8C3ctxq1tqvaCgkFb8cCA/edit?usp=sharing"",""มุกดาหาร!L447"")"),0)</f>
        <v>0</v>
      </c>
      <c r="M552" s="169"/>
      <c r="N552" s="171">
        <f ca="1">IFERROR(__xludf.DUMMYFUNCTION("IMPORTRANGE(""https://docs.google.com/spreadsheets/d/1XL5vhW3sbDhbH9Cz0tuDiY8C3ctxq1tqvaCgkFb8cCA/edit?usp=sharing"",""มุกดาหาร!M447"")"),0)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IFERROR(__xludf.DUMMYFUNCTION("IMPORTRANGE(""https://docs.google.com/spreadsheets/d/1XL5vhW3sbDhbH9Cz0tuDiY8C3ctxq1tqvaCgkFb8cCA/edit?usp=sharing"",""มุกดาหาร!L448"")"),0)</f>
        <v>0</v>
      </c>
      <c r="M553" s="169"/>
      <c r="N553" s="171">
        <f ca="1">IFERROR(__xludf.DUMMYFUNCTION("IMPORTRANGE(""https://docs.google.com/spreadsheets/d/1XL5vhW3sbDhbH9Cz0tuDiY8C3ctxq1tqvaCgkFb8cCA/edit?usp=sharing"",""มุกดาหาร!M448"")"),0)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IFERROR(__xludf.DUMMYFUNCTION("IMPORTRANGE(""https://docs.google.com/spreadsheets/d/1XL5vhW3sbDhbH9Cz0tuDiY8C3ctxq1tqvaCgkFb8cCA/edit?usp=sharing"",""มุกดาหาร!L449"")"),0)</f>
        <v>0</v>
      </c>
      <c r="M554" s="171"/>
      <c r="N554" s="171">
        <f ca="1">IFERROR(__xludf.DUMMYFUNCTION("IMPORTRANGE(""https://docs.google.com/spreadsheets/d/1XL5vhW3sbDhbH9Cz0tuDiY8C3ctxq1tqvaCgkFb8cCA/edit?usp=sharing"",""มุกดาหาร!M449"")"),0)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IFERROR(__xludf.DUMMYFUNCTION("IMPORTRANGE(""https://docs.google.com/spreadsheets/d/1XL5vhW3sbDhbH9Cz0tuDiY8C3ctxq1tqvaCgkFb8cCA/edit?usp=sharing"",""มุกดาหาร!L450"")"),0)</f>
        <v>0</v>
      </c>
      <c r="M555" s="171"/>
      <c r="N555" s="171">
        <f ca="1">IFERROR(__xludf.DUMMYFUNCTION("IMPORTRANGE(""https://docs.google.com/spreadsheets/d/1XL5vhW3sbDhbH9Cz0tuDiY8C3ctxq1tqvaCgkFb8cCA/edit?usp=sharing"",""มุกดาหาร!M450"")"),0)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IFERROR(__xludf.DUMMYFUNCTION("IMPORTRANGE(""https://docs.google.com/spreadsheets/d/1XL5vhW3sbDhbH9Cz0tuDiY8C3ctxq1tqvaCgkFb8cCA/edit?usp=sharing"",""มุกดาหาร!M451"")"),0)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IFERROR(__xludf.DUMMYFUNCTION("IMPORTRANGE(""https://docs.google.com/spreadsheets/d/1XL5vhW3sbDhbH9Cz0tuDiY8C3ctxq1tqvaCgkFb8cCA/edit?usp=sharing"",""มุกดาหาร!M452"")"),0)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IFERROR(__xludf.DUMMYFUNCTION("IMPORTRANGE(""https://docs.google.com/spreadsheets/d/1XL5vhW3sbDhbH9Cz0tuDiY8C3ctxq1tqvaCgkFb8cCA/edit?usp=sharing"",""มุกดาหาร!M453"")"),0)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IFERROR(__xludf.DUMMYFUNCTION("IMPORTRANGE(""https://docs.google.com/spreadsheets/d/1XL5vhW3sbDhbH9Cz0tuDiY8C3ctxq1tqvaCgkFb8cCA/edit?usp=sharing"",""มุกดาหาร!M454"")"),0)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IFERROR(__xludf.DUMMYFUNCTION("IMPORTRANGE(""https://docs.google.com/spreadsheets/d/1XL5vhW3sbDhbH9Cz0tuDiY8C3ctxq1tqvaCgkFb8cCA/edit?usp=sharing"",""มุกดาหาร!I455"")"),0)</f>
        <v>0</v>
      </c>
      <c r="J560" s="167">
        <f ca="1">IFERROR(__xludf.DUMMYFUNCTION("IMPORTRANGE(""https://docs.google.com/spreadsheets/d/1XL5vhW3sbDhbH9Cz0tuDiY8C3ctxq1tqvaCgkFb8cCA/edit?usp=sharing"",""มุกดาหาร!J455"")"),0)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IFERROR(__xludf.DUMMYFUNCTION("IMPORTRANGE(""https://docs.google.com/spreadsheets/d/1XL5vhW3sbDhbH9Cz0tuDiY8C3ctxq1tqvaCgkFb8cCA/edit?usp=sharing"",""มุกดาหาร!I456"")"),0)</f>
        <v>0</v>
      </c>
      <c r="J561" s="191">
        <f ca="1">IFERROR(__xludf.DUMMYFUNCTION("IMPORTRANGE(""https://docs.google.com/spreadsheets/d/1XL5vhW3sbDhbH9Cz0tuDiY8C3ctxq1tqvaCgkFb8cCA/edit?usp=sharing"",""มุกดาหาร!J456"")"),0)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IFERROR(__xludf.DUMMYFUNCTION("IMPORTRANGE(""https://docs.google.com/spreadsheets/d/1XL5vhW3sbDhbH9Cz0tuDiY8C3ctxq1tqvaCgkFb8cCA/edit?usp=sharing"",""มุกดาหาร!I457"")"),"")</f>
        <v/>
      </c>
      <c r="J562" s="191" t="str">
        <f ca="1">IFERROR(__xludf.DUMMYFUNCTION("IMPORTRANGE(""https://docs.google.com/spreadsheets/d/1XL5vhW3sbDhbH9Cz0tuDiY8C3ctxq1tqvaCgkFb8cCA/edit?usp=sharing"",""มุกดาหาร!J457"")"),"")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IFERROR(__xludf.DUMMYFUNCTION("IMPORTRANGE(""https://docs.google.com/spreadsheets/d/1XL5vhW3sbDhbH9Cz0tuDiY8C3ctxq1tqvaCgkFb8cCA/edit?usp=sharing"",""มุกดาหาร!I458"")"),"")</f>
        <v/>
      </c>
      <c r="J563" s="191" t="str">
        <f ca="1">IFERROR(__xludf.DUMMYFUNCTION("IMPORTRANGE(""https://docs.google.com/spreadsheets/d/1XL5vhW3sbDhbH9Cz0tuDiY8C3ctxq1tqvaCgkFb8cCA/edit?usp=sharing"",""มุกดาหาร!J458"")"),"")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IFERROR(__xludf.DUMMYFUNCTION("IMPORTRANGE(""https://docs.google.com/spreadsheets/d/1XL5vhW3sbDhbH9Cz0tuDiY8C3ctxq1tqvaCgkFb8cCA/edit?usp=sharing"",""มุกดาหาร!I459"")"),1800)</f>
        <v>1800</v>
      </c>
      <c r="J564" s="360">
        <f ca="1">IFERROR(__xludf.DUMMYFUNCTION("IMPORTRANGE(""https://docs.google.com/spreadsheets/d/1XL5vhW3sbDhbH9Cz0tuDiY8C3ctxq1tqvaCgkFb8cCA/edit?usp=sharing"",""มุกดาหาร!J459"")"),336)</f>
        <v>336</v>
      </c>
      <c r="K564" s="361">
        <f t="shared" ca="1" si="121"/>
        <v>18.666666666666668</v>
      </c>
      <c r="L564" s="362">
        <f ca="1">IFERROR(__xludf.DUMMYFUNCTION("IMPORTRANGE(""https://docs.google.com/spreadsheets/d/1XL5vhW3sbDhbH9Cz0tuDiY8C3ctxq1tqvaCgkFb8cCA/edit?usp=sharing"",""มุกดาหาร!L459"")"),136480)</f>
        <v>136480</v>
      </c>
      <c r="M564" s="362"/>
      <c r="N564" s="362">
        <f ca="1">IFERROR(__xludf.DUMMYFUNCTION("IMPORTRANGE(""https://docs.google.com/spreadsheets/d/1XL5vhW3sbDhbH9Cz0tuDiY8C3ctxq1tqvaCgkFb8cCA/edit?usp=sharing"",""มุกดาหาร!M459"")"),27133)</f>
        <v>27133</v>
      </c>
      <c r="O564" s="362">
        <f t="shared" ref="O564:O568" ca="1" si="122">+IF(L564&gt;0,N564*100/L564,0)</f>
        <v>19.880568581477139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IFERROR(__xludf.DUMMYFUNCTION("IMPORTRANGE(""https://docs.google.com/spreadsheets/d/1XL5vhW3sbDhbH9Cz0tuDiY8C3ctxq1tqvaCgkFb8cCA/edit?usp=sharing"",""มุกดาหาร!L460"")"),0)</f>
        <v>0</v>
      </c>
      <c r="M565" s="169"/>
      <c r="N565" s="171">
        <f ca="1">IFERROR(__xludf.DUMMYFUNCTION("IMPORTRANGE(""https://docs.google.com/spreadsheets/d/1XL5vhW3sbDhbH9Cz0tuDiY8C3ctxq1tqvaCgkFb8cCA/edit?usp=sharing"",""มุกดาหาร!M460"")"),0)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IFERROR(__xludf.DUMMYFUNCTION("IMPORTRANGE(""https://docs.google.com/spreadsheets/d/1XL5vhW3sbDhbH9Cz0tuDiY8C3ctxq1tqvaCgkFb8cCA/edit?usp=sharing"",""มุกดาหาร!L461"")"),136480)</f>
        <v>136480</v>
      </c>
      <c r="M566" s="169"/>
      <c r="N566" s="171">
        <f ca="1">IFERROR(__xludf.DUMMYFUNCTION("IMPORTRANGE(""https://docs.google.com/spreadsheets/d/1XL5vhW3sbDhbH9Cz0tuDiY8C3ctxq1tqvaCgkFb8cCA/edit?usp=sharing"",""มุกดาหาร!M461"")"),27133)</f>
        <v>27133</v>
      </c>
      <c r="O566" s="171">
        <f t="shared" ca="1" si="122"/>
        <v>19.880568581477139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IFERROR(__xludf.DUMMYFUNCTION("IMPORTRANGE(""https://docs.google.com/spreadsheets/d/1XL5vhW3sbDhbH9Cz0tuDiY8C3ctxq1tqvaCgkFb8cCA/edit?usp=sharing"",""มุกดาหาร!L462"")"),0)</f>
        <v>0</v>
      </c>
      <c r="M567" s="171"/>
      <c r="N567" s="171">
        <f ca="1">IFERROR(__xludf.DUMMYFUNCTION("IMPORTRANGE(""https://docs.google.com/spreadsheets/d/1XL5vhW3sbDhbH9Cz0tuDiY8C3ctxq1tqvaCgkFb8cCA/edit?usp=sharing"",""มุกดาหาร!M462"")"),0)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IFERROR(__xludf.DUMMYFUNCTION("IMPORTRANGE(""https://docs.google.com/spreadsheets/d/1XL5vhW3sbDhbH9Cz0tuDiY8C3ctxq1tqvaCgkFb8cCA/edit?usp=sharing"",""มุกดาหาร!L463"")"),136480)</f>
        <v>136480</v>
      </c>
      <c r="M568" s="171"/>
      <c r="N568" s="171">
        <f ca="1">IFERROR(__xludf.DUMMYFUNCTION("IMPORTRANGE(""https://docs.google.com/spreadsheets/d/1XL5vhW3sbDhbH9Cz0tuDiY8C3ctxq1tqvaCgkFb8cCA/edit?usp=sharing"",""มุกดาหาร!M463"")"),27133)</f>
        <v>27133</v>
      </c>
      <c r="O568" s="171">
        <f t="shared" ca="1" si="122"/>
        <v>19.880568581477139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IFERROR(__xludf.DUMMYFUNCTION("IMPORTRANGE(""https://docs.google.com/spreadsheets/d/1XL5vhW3sbDhbH9Cz0tuDiY8C3ctxq1tqvaCgkFb8cCA/edit?usp=sharing"",""มุกดาหาร!M464"")"),0)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IFERROR(__xludf.DUMMYFUNCTION("IMPORTRANGE(""https://docs.google.com/spreadsheets/d/1XL5vhW3sbDhbH9Cz0tuDiY8C3ctxq1tqvaCgkFb8cCA/edit?usp=sharing"",""มุกดาหาร!M465"")"),0)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IFERROR(__xludf.DUMMYFUNCTION("IMPORTRANGE(""https://docs.google.com/spreadsheets/d/1XL5vhW3sbDhbH9Cz0tuDiY8C3ctxq1tqvaCgkFb8cCA/edit?usp=sharing"",""มุกดาหาร!M466"")"),27133)</f>
        <v>27133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IFERROR(__xludf.DUMMYFUNCTION("IMPORTRANGE(""https://docs.google.com/spreadsheets/d/1XL5vhW3sbDhbH9Cz0tuDiY8C3ctxq1tqvaCgkFb8cCA/edit?usp=sharing"",""มุกดาหาร!M467"")"),0)</f>
        <v>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IFERROR(__xludf.DUMMYFUNCTION("IMPORTRANGE(""https://docs.google.com/spreadsheets/d/1XL5vhW3sbDhbH9Cz0tuDiY8C3ctxq1tqvaCgkFb8cCA/edit?usp=sharing"",""มุกดาหาร!I468"")"),1800)</f>
        <v>1800</v>
      </c>
      <c r="J573" s="401">
        <f ca="1">IFERROR(__xludf.DUMMYFUNCTION("IMPORTRANGE(""https://docs.google.com/spreadsheets/d/1XL5vhW3sbDhbH9Cz0tuDiY8C3ctxq1tqvaCgkFb8cCA/edit?usp=sharing"",""มุกดาหาร!J468"")"),336)</f>
        <v>336</v>
      </c>
      <c r="K573" s="204">
        <f ca="1">IF(I573&gt;0,J573*100/I573,0)</f>
        <v>18.666666666666668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IFERROR(__xludf.DUMMYFUNCTION("IMPORTRANGE(""https://docs.google.com/spreadsheets/d/1XL5vhW3sbDhbH9Cz0tuDiY8C3ctxq1tqvaCgkFb8cCA/edit?usp=sharing"",""มุกดาหาร!I470"")"),0)</f>
        <v>0</v>
      </c>
      <c r="J575" s="192">
        <f ca="1">IFERROR(__xludf.DUMMYFUNCTION("IMPORTRANGE(""https://docs.google.com/spreadsheets/d/1XL5vhW3sbDhbH9Cz0tuDiY8C3ctxq1tqvaCgkFb8cCA/edit?usp=sharing"",""มุกดาหาร!J470"")"),0)</f>
        <v>0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IFERROR(__xludf.DUMMYFUNCTION("IMPORTRANGE(""https://docs.google.com/spreadsheets/d/1XL5vhW3sbDhbH9Cz0tuDiY8C3ctxq1tqvaCgkFb8cCA/edit?usp=sharing"",""มุกดาหาร!I471"")"),0)</f>
        <v>0</v>
      </c>
      <c r="J576" s="192">
        <f ca="1">IFERROR(__xludf.DUMMYFUNCTION("IMPORTRANGE(""https://docs.google.com/spreadsheets/d/1XL5vhW3sbDhbH9Cz0tuDiY8C3ctxq1tqvaCgkFb8cCA/edit?usp=sharing"",""มุกดาหาร!J471"")"),0)</f>
        <v>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IFERROR(__xludf.DUMMYFUNCTION("IMPORTRANGE(""https://docs.google.com/spreadsheets/d/1XL5vhW3sbDhbH9Cz0tuDiY8C3ctxq1tqvaCgkFb8cCA/edit?usp=sharing"",""มุกดาหาร!I472"")"),0)</f>
        <v>0</v>
      </c>
      <c r="J577" s="192">
        <f ca="1">IFERROR(__xludf.DUMMYFUNCTION("IMPORTRANGE(""https://docs.google.com/spreadsheets/d/1XL5vhW3sbDhbH9Cz0tuDiY8C3ctxq1tqvaCgkFb8cCA/edit?usp=sharing"",""มุกดาหาร!J472"")"),336)</f>
        <v>336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IFERROR(__xludf.DUMMYFUNCTION("IMPORTRANGE(""https://docs.google.com/spreadsheets/d/1XL5vhW3sbDhbH9Cz0tuDiY8C3ctxq1tqvaCgkFb8cCA/edit?usp=sharing"",""มุกดาหาร!I473"")"),0)</f>
        <v>0</v>
      </c>
      <c r="J578" s="192">
        <f ca="1">IFERROR(__xludf.DUMMYFUNCTION("IMPORTRANGE(""https://docs.google.com/spreadsheets/d/1XL5vhW3sbDhbH9Cz0tuDiY8C3ctxq1tqvaCgkFb8cCA/edit?usp=sharing"",""มุกดาหาร!J473"")"),0)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IFERROR(__xludf.DUMMYFUNCTION("IMPORTRANGE(""https://docs.google.com/spreadsheets/d/1XL5vhW3sbDhbH9Cz0tuDiY8C3ctxq1tqvaCgkFb8cCA/edit?usp=sharing"",""มุกดาหาร!I474"")"),0)</f>
        <v>0</v>
      </c>
      <c r="J579" s="192">
        <f ca="1">IFERROR(__xludf.DUMMYFUNCTION("IMPORTRANGE(""https://docs.google.com/spreadsheets/d/1XL5vhW3sbDhbH9Cz0tuDiY8C3ctxq1tqvaCgkFb8cCA/edit?usp=sharing"",""มุกดาหาร!J474"")"),0)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IFERROR(__xludf.DUMMYFUNCTION("IMPORTRANGE(""https://docs.google.com/spreadsheets/d/1XL5vhW3sbDhbH9Cz0tuDiY8C3ctxq1tqvaCgkFb8cCA/edit?usp=sharing"",""มุกดาหาร!I475"")"),40)</f>
        <v>40</v>
      </c>
      <c r="J580" s="360">
        <f ca="1">IFERROR(__xludf.DUMMYFUNCTION("IMPORTRANGE(""https://docs.google.com/spreadsheets/d/1XL5vhW3sbDhbH9Cz0tuDiY8C3ctxq1tqvaCgkFb8cCA/edit?usp=sharing"",""มุกดาหาร!J475"")"),0)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IFERROR(__xludf.DUMMYFUNCTION("IMPORTRANGE(""https://docs.google.com/spreadsheets/d/1XL5vhW3sbDhbH9Cz0tuDiY8C3ctxq1tqvaCgkFb8cCA/edit?usp=sharing"",""มุกดาหาร!L475"")"),134440)</f>
        <v>134440</v>
      </c>
      <c r="M580" s="362"/>
      <c r="N580" s="362">
        <f ca="1">IFERROR(__xludf.DUMMYFUNCTION("IMPORTRANGE(""https://docs.google.com/spreadsheets/d/1XL5vhW3sbDhbH9Cz0tuDiY8C3ctxq1tqvaCgkFb8cCA/edit?usp=sharing"",""มุกดาหาร!M475"")"),19420)</f>
        <v>19420</v>
      </c>
      <c r="O580" s="362">
        <f t="shared" ref="O580:O584" ca="1" si="124">+IF(L580&gt;0,N580*100/L580,0)</f>
        <v>14.445105623326391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IFERROR(__xludf.DUMMYFUNCTION("IMPORTRANGE(""https://docs.google.com/spreadsheets/d/1XL5vhW3sbDhbH9Cz0tuDiY8C3ctxq1tqvaCgkFb8cCA/edit?usp=sharing"",""มุกดาหาร!L476"")"),0)</f>
        <v>0</v>
      </c>
      <c r="M581" s="169"/>
      <c r="N581" s="171">
        <f ca="1">IFERROR(__xludf.DUMMYFUNCTION("IMPORTRANGE(""https://docs.google.com/spreadsheets/d/1XL5vhW3sbDhbH9Cz0tuDiY8C3ctxq1tqvaCgkFb8cCA/edit?usp=sharing"",""มุกดาหาร!M476"")"),0)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IFERROR(__xludf.DUMMYFUNCTION("IMPORTRANGE(""https://docs.google.com/spreadsheets/d/1XL5vhW3sbDhbH9Cz0tuDiY8C3ctxq1tqvaCgkFb8cCA/edit?usp=sharing"",""มุกดาหาร!L477"")"),134440)</f>
        <v>134440</v>
      </c>
      <c r="M582" s="169"/>
      <c r="N582" s="171">
        <f ca="1">IFERROR(__xludf.DUMMYFUNCTION("IMPORTRANGE(""https://docs.google.com/spreadsheets/d/1XL5vhW3sbDhbH9Cz0tuDiY8C3ctxq1tqvaCgkFb8cCA/edit?usp=sharing"",""มุกดาหาร!M477"")"),19420)</f>
        <v>19420</v>
      </c>
      <c r="O582" s="171">
        <f t="shared" ca="1" si="124"/>
        <v>14.445105623326391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IFERROR(__xludf.DUMMYFUNCTION("IMPORTRANGE(""https://docs.google.com/spreadsheets/d/1XL5vhW3sbDhbH9Cz0tuDiY8C3ctxq1tqvaCgkFb8cCA/edit?usp=sharing"",""มุกดาหาร!L478"")"),0)</f>
        <v>0</v>
      </c>
      <c r="M583" s="171"/>
      <c r="N583" s="171">
        <f ca="1">IFERROR(__xludf.DUMMYFUNCTION("IMPORTRANGE(""https://docs.google.com/spreadsheets/d/1XL5vhW3sbDhbH9Cz0tuDiY8C3ctxq1tqvaCgkFb8cCA/edit?usp=sharing"",""มุกดาหาร!M478"")"),0)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IFERROR(__xludf.DUMMYFUNCTION("IMPORTRANGE(""https://docs.google.com/spreadsheets/d/1XL5vhW3sbDhbH9Cz0tuDiY8C3ctxq1tqvaCgkFb8cCA/edit?usp=sharing"",""มุกดาหาร!L479"")"),134440)</f>
        <v>134440</v>
      </c>
      <c r="M584" s="171"/>
      <c r="N584" s="171">
        <f ca="1">IFERROR(__xludf.DUMMYFUNCTION("IMPORTRANGE(""https://docs.google.com/spreadsheets/d/1XL5vhW3sbDhbH9Cz0tuDiY8C3ctxq1tqvaCgkFb8cCA/edit?usp=sharing"",""มุกดาหาร!M479"")"),19420)</f>
        <v>19420</v>
      </c>
      <c r="O584" s="171">
        <f t="shared" ca="1" si="124"/>
        <v>14.445105623326391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IFERROR(__xludf.DUMMYFUNCTION("IMPORTRANGE(""https://docs.google.com/spreadsheets/d/1XL5vhW3sbDhbH9Cz0tuDiY8C3ctxq1tqvaCgkFb8cCA/edit?usp=sharing"",""มุกดาหาร!M480"")"),0)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IFERROR(__xludf.DUMMYFUNCTION("IMPORTRANGE(""https://docs.google.com/spreadsheets/d/1XL5vhW3sbDhbH9Cz0tuDiY8C3ctxq1tqvaCgkFb8cCA/edit?usp=sharing"",""มุกดาหาร!M481"")"),0)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IFERROR(__xludf.DUMMYFUNCTION("IMPORTRANGE(""https://docs.google.com/spreadsheets/d/1XL5vhW3sbDhbH9Cz0tuDiY8C3ctxq1tqvaCgkFb8cCA/edit?usp=sharing"",""มุกดาหาร!M482"")"),0)</f>
        <v>0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IFERROR(__xludf.DUMMYFUNCTION("IMPORTRANGE(""https://docs.google.com/spreadsheets/d/1XL5vhW3sbDhbH9Cz0tuDiY8C3ctxq1tqvaCgkFb8cCA/edit?usp=sharing"",""มุกดาหาร!M483"")"),19420)</f>
        <v>19420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IFERROR(__xludf.DUMMYFUNCTION("IMPORTRANGE(""https://docs.google.com/spreadsheets/d/1XL5vhW3sbDhbH9Cz0tuDiY8C3ctxq1tqvaCgkFb8cCA/edit?usp=sharing"",""มุกดาหาร!I484"")"),40)</f>
        <v>40</v>
      </c>
      <c r="J589" s="191">
        <f ca="1">IFERROR(__xludf.DUMMYFUNCTION("IMPORTRANGE(""https://docs.google.com/spreadsheets/d/1XL5vhW3sbDhbH9Cz0tuDiY8C3ctxq1tqvaCgkFb8cCA/edit?usp=sharing"",""มุกดาหาร!J484"")"),36)</f>
        <v>36</v>
      </c>
      <c r="K589" s="168">
        <f t="shared" ref="K589:K596" ca="1" si="125">IF(I589&gt;0,J589*100/I589,0)</f>
        <v>90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IFERROR(__xludf.DUMMYFUNCTION("IMPORTRANGE(""https://docs.google.com/spreadsheets/d/1XL5vhW3sbDhbH9Cz0tuDiY8C3ctxq1tqvaCgkFb8cCA/edit?usp=sharing"",""มุกดาหาร!I485"")"),0)</f>
        <v>0</v>
      </c>
      <c r="J590" s="191">
        <f ca="1">IFERROR(__xludf.DUMMYFUNCTION("IMPORTRANGE(""https://docs.google.com/spreadsheets/d/1XL5vhW3sbDhbH9Cz0tuDiY8C3ctxq1tqvaCgkFb8cCA/edit?usp=sharing"",""มุกดาหาร!J485"")"),27.73)</f>
        <v>27.73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IFERROR(__xludf.DUMMYFUNCTION("IMPORTRANGE(""https://docs.google.com/spreadsheets/d/1XL5vhW3sbDhbH9Cz0tuDiY8C3ctxq1tqvaCgkFb8cCA/edit?usp=sharing"",""มุกดาหาร!I486"")"),40)</f>
        <v>40</v>
      </c>
      <c r="J591" s="191">
        <f ca="1">IFERROR(__xludf.DUMMYFUNCTION("IMPORTRANGE(""https://docs.google.com/spreadsheets/d/1XL5vhW3sbDhbH9Cz0tuDiY8C3ctxq1tqvaCgkFb8cCA/edit?usp=sharing"",""มุกดาหาร!J486"")"),0)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IFERROR(__xludf.DUMMYFUNCTION("IMPORTRANGE(""https://docs.google.com/spreadsheets/d/1XL5vhW3sbDhbH9Cz0tuDiY8C3ctxq1tqvaCgkFb8cCA/edit?usp=sharing"",""มุกดาหาร!I487"")"),0)</f>
        <v>0</v>
      </c>
      <c r="J592" s="191">
        <f ca="1">IFERROR(__xludf.DUMMYFUNCTION("IMPORTRANGE(""https://docs.google.com/spreadsheets/d/1XL5vhW3sbDhbH9Cz0tuDiY8C3ctxq1tqvaCgkFb8cCA/edit?usp=sharing"",""มุกดาหาร!J487"")"),0)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IFERROR(__xludf.DUMMYFUNCTION("IMPORTRANGE(""https://docs.google.com/spreadsheets/d/1XL5vhW3sbDhbH9Cz0tuDiY8C3ctxq1tqvaCgkFb8cCA/edit?usp=sharing"",""มุกดาหาร!I488"")"),40)</f>
        <v>40</v>
      </c>
      <c r="J593" s="191">
        <f ca="1">IFERROR(__xludf.DUMMYFUNCTION("IMPORTRANGE(""https://docs.google.com/spreadsheets/d/1XL5vhW3sbDhbH9Cz0tuDiY8C3ctxq1tqvaCgkFb8cCA/edit?usp=sharing"",""มุกดาหาร!J488"")"),0)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IFERROR(__xludf.DUMMYFUNCTION("IMPORTRANGE(""https://docs.google.com/spreadsheets/d/1XL5vhW3sbDhbH9Cz0tuDiY8C3ctxq1tqvaCgkFb8cCA/edit?usp=sharing"",""มุกดาหาร!I489"")"),0)</f>
        <v>0</v>
      </c>
      <c r="J594" s="191">
        <f ca="1">IFERROR(__xludf.DUMMYFUNCTION("IMPORTRANGE(""https://docs.google.com/spreadsheets/d/1XL5vhW3sbDhbH9Cz0tuDiY8C3ctxq1tqvaCgkFb8cCA/edit?usp=sharing"",""มุกดาหาร!J489"")"),0)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IFERROR(__xludf.DUMMYFUNCTION("IMPORTRANGE(""https://docs.google.com/spreadsheets/d/1XL5vhW3sbDhbH9Cz0tuDiY8C3ctxq1tqvaCgkFb8cCA/edit?usp=sharing"",""มุกดาหาร!I490"")"),40)</f>
        <v>40</v>
      </c>
      <c r="J595" s="191">
        <f ca="1">IFERROR(__xludf.DUMMYFUNCTION("IMPORTRANGE(""https://docs.google.com/spreadsheets/d/1XL5vhW3sbDhbH9Cz0tuDiY8C3ctxq1tqvaCgkFb8cCA/edit?usp=sharing"",""มุกดาหาร!J490"")"),0)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IFERROR(__xludf.DUMMYFUNCTION("IMPORTRANGE(""https://docs.google.com/spreadsheets/d/1XL5vhW3sbDhbH9Cz0tuDiY8C3ctxq1tqvaCgkFb8cCA/edit?usp=sharing"",""มุกดาหาร!I491"")"),0)</f>
        <v>0</v>
      </c>
      <c r="J596" s="238">
        <f ca="1">IFERROR(__xludf.DUMMYFUNCTION("IMPORTRANGE(""https://docs.google.com/spreadsheets/d/1XL5vhW3sbDhbH9Cz0tuDiY8C3ctxq1tqvaCgkFb8cCA/edit?usp=sharing"",""มุกดาหาร!J491"")"),0)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IFERROR(__xludf.DUMMYFUNCTION("IMPORTRANGE(""https://docs.google.com/spreadsheets/d/1XL5vhW3sbDhbH9Cz0tuDiY8C3ctxq1tqvaCgkFb8cCA/edit?usp=sharing"",""มุกดาหาร!I492"")"),100)</f>
        <v>100</v>
      </c>
      <c r="J597" s="464">
        <f ca="1">IFERROR(__xludf.DUMMYFUNCTION("IMPORTRANGE(""https://docs.google.com/spreadsheets/d/1XL5vhW3sbDhbH9Cz0tuDiY8C3ctxq1tqvaCgkFb8cCA/edit?usp=sharing"",""มุกดาหาร!J492"")"),0)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IFERROR(__xludf.DUMMYFUNCTION("IMPORTRANGE(""https://docs.google.com/spreadsheets/d/1XL5vhW3sbDhbH9Cz0tuDiY8C3ctxq1tqvaCgkFb8cCA/edit?usp=sharing"",""มุกดาหาร!L492"")"),8100)</f>
        <v>8100</v>
      </c>
      <c r="M597" s="395"/>
      <c r="N597" s="395">
        <f ca="1">IFERROR(__xludf.DUMMYFUNCTION("IMPORTRANGE(""https://docs.google.com/spreadsheets/d/1XL5vhW3sbDhbH9Cz0tuDiY8C3ctxq1tqvaCgkFb8cCA/edit?usp=sharing"",""มุกดาหาร!M492"")"),800)</f>
        <v>800</v>
      </c>
      <c r="O597" s="395">
        <f t="shared" ref="O597:O601" ca="1" si="126">+IF(L597&gt;0,N597*100/L597,0)</f>
        <v>9.8765432098765427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IFERROR(__xludf.DUMMYFUNCTION("IMPORTRANGE(""https://docs.google.com/spreadsheets/d/1XL5vhW3sbDhbH9Cz0tuDiY8C3ctxq1tqvaCgkFb8cCA/edit?usp=sharing"",""มุกดาหาร!L493"")"),0)</f>
        <v>0</v>
      </c>
      <c r="M598" s="169"/>
      <c r="N598" s="171">
        <f ca="1">IFERROR(__xludf.DUMMYFUNCTION("IMPORTRANGE(""https://docs.google.com/spreadsheets/d/1XL5vhW3sbDhbH9Cz0tuDiY8C3ctxq1tqvaCgkFb8cCA/edit?usp=sharing"",""มุกดาหาร!M493"")"),0)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IFERROR(__xludf.DUMMYFUNCTION("IMPORTRANGE(""https://docs.google.com/spreadsheets/d/1XL5vhW3sbDhbH9Cz0tuDiY8C3ctxq1tqvaCgkFb8cCA/edit?usp=sharing"",""มุกดาหาร!L494"")"),8100)</f>
        <v>8100</v>
      </c>
      <c r="M599" s="169"/>
      <c r="N599" s="171">
        <f ca="1">IFERROR(__xludf.DUMMYFUNCTION("IMPORTRANGE(""https://docs.google.com/spreadsheets/d/1XL5vhW3sbDhbH9Cz0tuDiY8C3ctxq1tqvaCgkFb8cCA/edit?usp=sharing"",""มุกดาหาร!M494"")"),800)</f>
        <v>800</v>
      </c>
      <c r="O599" s="171">
        <f t="shared" ca="1" si="126"/>
        <v>9.8765432098765427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IFERROR(__xludf.DUMMYFUNCTION("IMPORTRANGE(""https://docs.google.com/spreadsheets/d/1XL5vhW3sbDhbH9Cz0tuDiY8C3ctxq1tqvaCgkFb8cCA/edit?usp=sharing"",""มุกดาหาร!L495"")"),0)</f>
        <v>0</v>
      </c>
      <c r="M600" s="171"/>
      <c r="N600" s="171">
        <f ca="1">IFERROR(__xludf.DUMMYFUNCTION("IMPORTRANGE(""https://docs.google.com/spreadsheets/d/1XL5vhW3sbDhbH9Cz0tuDiY8C3ctxq1tqvaCgkFb8cCA/edit?usp=sharing"",""มุกดาหาร!M495"")"),0)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IFERROR(__xludf.DUMMYFUNCTION("IMPORTRANGE(""https://docs.google.com/spreadsheets/d/1XL5vhW3sbDhbH9Cz0tuDiY8C3ctxq1tqvaCgkFb8cCA/edit?usp=sharing"",""มุกดาหาร!L496"")"),8100)</f>
        <v>8100</v>
      </c>
      <c r="M601" s="171"/>
      <c r="N601" s="171">
        <f ca="1">IFERROR(__xludf.DUMMYFUNCTION("IMPORTRANGE(""https://docs.google.com/spreadsheets/d/1XL5vhW3sbDhbH9Cz0tuDiY8C3ctxq1tqvaCgkFb8cCA/edit?usp=sharing"",""มุกดาหาร!M496"")"),800)</f>
        <v>800</v>
      </c>
      <c r="O601" s="171">
        <f t="shared" ca="1" si="126"/>
        <v>9.8765432098765427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IFERROR(__xludf.DUMMYFUNCTION("IMPORTRANGE(""https://docs.google.com/spreadsheets/d/1XL5vhW3sbDhbH9Cz0tuDiY8C3ctxq1tqvaCgkFb8cCA/edit?usp=sharing"",""มุกดาหาร!M497"")"),0)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IFERROR(__xludf.DUMMYFUNCTION("IMPORTRANGE(""https://docs.google.com/spreadsheets/d/1XL5vhW3sbDhbH9Cz0tuDiY8C3ctxq1tqvaCgkFb8cCA/edit?usp=sharing"",""มุกดาหาร!M498"")"),0)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IFERROR(__xludf.DUMMYFUNCTION("IMPORTRANGE(""https://docs.google.com/spreadsheets/d/1XL5vhW3sbDhbH9Cz0tuDiY8C3ctxq1tqvaCgkFb8cCA/edit?usp=sharing"",""มุกดาหาร!M499"")"),0)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IFERROR(__xludf.DUMMYFUNCTION("IMPORTRANGE(""https://docs.google.com/spreadsheets/d/1XL5vhW3sbDhbH9Cz0tuDiY8C3ctxq1tqvaCgkFb8cCA/edit?usp=sharing"",""มุกดาหาร!M500"")"),800)</f>
        <v>800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IFERROR(__xludf.DUMMYFUNCTION("IMPORTRANGE(""https://docs.google.com/spreadsheets/d/1XL5vhW3sbDhbH9Cz0tuDiY8C3ctxq1tqvaCgkFb8cCA/edit?usp=sharing"",""มุกดาหาร!J502"")"),0)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IFERROR(__xludf.DUMMYFUNCTION("IMPORTRANGE(""https://docs.google.com/spreadsheets/d/1XL5vhW3sbDhbH9Cz0tuDiY8C3ctxq1tqvaCgkFb8cCA/edit?usp=sharing"",""มุกดาหาร!J503"")"),1)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IFERROR(__xludf.DUMMYFUNCTION("IMPORTRANGE(""https://docs.google.com/spreadsheets/d/1XL5vhW3sbDhbH9Cz0tuDiY8C3ctxq1tqvaCgkFb8cCA/edit?usp=sharing"",""มุกดาหาร!J166"")"),0)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IFERROR(__xludf.DUMMYFUNCTION("IMPORTRANGE(""https://docs.google.com/spreadsheets/d/1XL5vhW3sbDhbH9Cz0tuDiY8C3ctxq1tqvaCgkFb8cCA/edit?usp=sharing"",""มุกดาหาร!J166"")"),0)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IFERROR(__xludf.DUMMYFUNCTION("IMPORTRANGE(""https://docs.google.com/spreadsheets/d/1XL5vhW3sbDhbH9Cz0tuDiY8C3ctxq1tqvaCgkFb8cCA/edit?usp=sharing"",""มุกดาหาร!I506"")"),100)</f>
        <v>100</v>
      </c>
      <c r="J611" s="167">
        <f ca="1">IFERROR(__xludf.DUMMYFUNCTION("IMPORTRANGE(""https://docs.google.com/spreadsheets/d/1XL5vhW3sbDhbH9Cz0tuDiY8C3ctxq1tqvaCgkFb8cCA/edit?usp=sharing"",""มุกดาหาร!J506"")"),0)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IFERROR(__xludf.DUMMYFUNCTION("IMPORTRANGE(""https://docs.google.com/spreadsheets/d/1XL5vhW3sbDhbH9Cz0tuDiY8C3ctxq1tqvaCgkFb8cCA/edit?usp=sharing"",""มุกดาหาร!I507"")"),0)</f>
        <v>0</v>
      </c>
      <c r="J612" s="192">
        <f ca="1">IFERROR(__xludf.DUMMYFUNCTION("IMPORTRANGE(""https://docs.google.com/spreadsheets/d/1XL5vhW3sbDhbH9Cz0tuDiY8C3ctxq1tqvaCgkFb8cCA/edit?usp=sharing"",""มุกดาหาร!J507"")"),0)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IFERROR(__xludf.DUMMYFUNCTION("IMPORTRANGE(""https://docs.google.com/spreadsheets/d/1XL5vhW3sbDhbH9Cz0tuDiY8C3ctxq1tqvaCgkFb8cCA/edit?usp=sharing"",""มุกดาหาร!I508"")"),0)</f>
        <v>0</v>
      </c>
      <c r="J613" s="192">
        <f ca="1">IFERROR(__xludf.DUMMYFUNCTION("IMPORTRANGE(""https://docs.google.com/spreadsheets/d/1XL5vhW3sbDhbH9Cz0tuDiY8C3ctxq1tqvaCgkFb8cCA/edit?usp=sharing"",""มุกดาหาร!J508"")"),0)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IFERROR(__xludf.DUMMYFUNCTION("IMPORTRANGE(""https://docs.google.com/spreadsheets/d/1XL5vhW3sbDhbH9Cz0tuDiY8C3ctxq1tqvaCgkFb8cCA/edit?usp=sharing"",""มุกดาหาร!I509"")"),0)</f>
        <v>0</v>
      </c>
      <c r="J614" s="192">
        <f ca="1">IFERROR(__xludf.DUMMYFUNCTION("IMPORTRANGE(""https://docs.google.com/spreadsheets/d/1XL5vhW3sbDhbH9Cz0tuDiY8C3ctxq1tqvaCgkFb8cCA/edit?usp=sharing"",""มุกดาหาร!J509"")"),0)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IFERROR(__xludf.DUMMYFUNCTION("IMPORTRANGE(""https://docs.google.com/spreadsheets/d/1XL5vhW3sbDhbH9Cz0tuDiY8C3ctxq1tqvaCgkFb8cCA/edit?usp=sharing"",""มุกดาหาร!I510"")"),0)</f>
        <v>0</v>
      </c>
      <c r="J615" s="192">
        <f ca="1">IFERROR(__xludf.DUMMYFUNCTION("IMPORTRANGE(""https://docs.google.com/spreadsheets/d/1XL5vhW3sbDhbH9Cz0tuDiY8C3ctxq1tqvaCgkFb8cCA/edit?usp=sharing"",""มุกดาหาร!J510"")"),0)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IFERROR(__xludf.DUMMYFUNCTION("IMPORTRANGE(""https://docs.google.com/spreadsheets/d/1XL5vhW3sbDhbH9Cz0tuDiY8C3ctxq1tqvaCgkFb8cCA/edit?usp=sharing"",""มุกดาหาร!I511"")"),0)</f>
        <v>0</v>
      </c>
      <c r="J616" s="192">
        <f ca="1">IFERROR(__xludf.DUMMYFUNCTION("IMPORTRANGE(""https://docs.google.com/spreadsheets/d/1XL5vhW3sbDhbH9Cz0tuDiY8C3ctxq1tqvaCgkFb8cCA/edit?usp=sharing"",""มุกดาหาร!J511"")"),0)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IFERROR(__xludf.DUMMYFUNCTION("IMPORTRANGE(""https://docs.google.com/spreadsheets/d/1XL5vhW3sbDhbH9Cz0tuDiY8C3ctxq1tqvaCgkFb8cCA/edit?usp=sharing"",""มุกดาหาร!I512"")"),0)</f>
        <v>0</v>
      </c>
      <c r="J617" s="191">
        <f ca="1">IFERROR(__xludf.DUMMYFUNCTION("IMPORTRANGE(""https://docs.google.com/spreadsheets/d/1XL5vhW3sbDhbH9Cz0tuDiY8C3ctxq1tqvaCgkFb8cCA/edit?usp=sharing"",""มุกดาหาร!J512"")"),0)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IFERROR(__xludf.DUMMYFUNCTION("IMPORTRANGE(""https://docs.google.com/spreadsheets/d/1XL5vhW3sbDhbH9Cz0tuDiY8C3ctxq1tqvaCgkFb8cCA/edit?usp=sharing"",""มุกดาหาร!I513"")"),0)</f>
        <v>0</v>
      </c>
      <c r="J618" s="192">
        <f ca="1">IFERROR(__xludf.DUMMYFUNCTION("IMPORTRANGE(""https://docs.google.com/spreadsheets/d/1XL5vhW3sbDhbH9Cz0tuDiY8C3ctxq1tqvaCgkFb8cCA/edit?usp=sharing"",""มุกดาหาร!J513"")"),0)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IFERROR(__xludf.DUMMYFUNCTION("IMPORTRANGE(""https://docs.google.com/spreadsheets/d/1XL5vhW3sbDhbH9Cz0tuDiY8C3ctxq1tqvaCgkFb8cCA/edit?usp=sharing"",""มุกดาหาร!I514"")"),0)</f>
        <v>0</v>
      </c>
      <c r="J619" s="192">
        <f ca="1">IFERROR(__xludf.DUMMYFUNCTION("IMPORTRANGE(""https://docs.google.com/spreadsheets/d/1XL5vhW3sbDhbH9Cz0tuDiY8C3ctxq1tqvaCgkFb8cCA/edit?usp=sharing"",""มุกดาหาร!J514"")"),0)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IFERROR(__xludf.DUMMYFUNCTION("IMPORTRANGE(""https://docs.google.com/spreadsheets/d/1XL5vhW3sbDhbH9Cz0tuDiY8C3ctxq1tqvaCgkFb8cCA/edit?usp=sharing"",""มุกดาหาร!I515"")"),0)</f>
        <v>0</v>
      </c>
      <c r="J620" s="167">
        <f ca="1">IFERROR(__xludf.DUMMYFUNCTION("IMPORTRANGE(""https://docs.google.com/spreadsheets/d/1XL5vhW3sbDhbH9Cz0tuDiY8C3ctxq1tqvaCgkFb8cCA/edit?usp=sharing"",""มุกดาหาร!J515"")"),0)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IFERROR(__xludf.DUMMYFUNCTION("IMPORTRANGE(""https://docs.google.com/spreadsheets/d/1XL5vhW3sbDhbH9Cz0tuDiY8C3ctxq1tqvaCgkFb8cCA/edit?usp=sharing"",""มุกดาหาร!I516"")"),0)</f>
        <v>0</v>
      </c>
      <c r="J621" s="167">
        <f ca="1">IFERROR(__xludf.DUMMYFUNCTION("IMPORTRANGE(""https://docs.google.com/spreadsheets/d/1XL5vhW3sbDhbH9Cz0tuDiY8C3ctxq1tqvaCgkFb8cCA/edit?usp=sharing"",""มุกดาหาร!J516"")"),0)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IFERROR(__xludf.DUMMYFUNCTION("IMPORTRANGE(""https://docs.google.com/spreadsheets/d/1XL5vhW3sbDhbH9Cz0tuDiY8C3ctxq1tqvaCgkFb8cCA/edit?usp=sharing"",""มุกดาหาร!I517"")"),0)</f>
        <v>0</v>
      </c>
      <c r="J622" s="192">
        <f ca="1">IFERROR(__xludf.DUMMYFUNCTION("IMPORTRANGE(""https://docs.google.com/spreadsheets/d/1XL5vhW3sbDhbH9Cz0tuDiY8C3ctxq1tqvaCgkFb8cCA/edit?usp=sharing"",""มุกดาหาร!J517"")"),0)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IFERROR(__xludf.DUMMYFUNCTION("IMPORTRANGE(""https://docs.google.com/spreadsheets/d/1XL5vhW3sbDhbH9Cz0tuDiY8C3ctxq1tqvaCgkFb8cCA/edit?usp=sharing"",""มุกดาหาร!I518"")"),0)</f>
        <v>0</v>
      </c>
      <c r="J623" s="192">
        <f ca="1">IFERROR(__xludf.DUMMYFUNCTION("IMPORTRANGE(""https://docs.google.com/spreadsheets/d/1XL5vhW3sbDhbH9Cz0tuDiY8C3ctxq1tqvaCgkFb8cCA/edit?usp=sharing"",""มุกดาหาร!J518"")"),0)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IFERROR(__xludf.DUMMYFUNCTION("IMPORTRANGE(""https://docs.google.com/spreadsheets/d/1XL5vhW3sbDhbH9Cz0tuDiY8C3ctxq1tqvaCgkFb8cCA/edit?usp=sharing"",""มุกดาหาร!I519"")"),0)</f>
        <v>0</v>
      </c>
      <c r="J624" s="191">
        <f ca="1">IFERROR(__xludf.DUMMYFUNCTION("IMPORTRANGE(""https://docs.google.com/spreadsheets/d/1XL5vhW3sbDhbH9Cz0tuDiY8C3ctxq1tqvaCgkFb8cCA/edit?usp=sharing"",""มุกดาหาร!J519"")"),0)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IFERROR(__xludf.DUMMYFUNCTION("IMPORTRANGE(""https://docs.google.com/spreadsheets/d/1XL5vhW3sbDhbH9Cz0tuDiY8C3ctxq1tqvaCgkFb8cCA/edit?usp=sharing"",""มุกดาหาร!I520"")"),0)</f>
        <v>0</v>
      </c>
      <c r="J625" s="192">
        <f ca="1">IFERROR(__xludf.DUMMYFUNCTION("IMPORTRANGE(""https://docs.google.com/spreadsheets/d/1XL5vhW3sbDhbH9Cz0tuDiY8C3ctxq1tqvaCgkFb8cCA/edit?usp=sharing"",""มุกดาหาร!J520"")"),0)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IFERROR(__xludf.DUMMYFUNCTION("IMPORTRANGE(""https://docs.google.com/spreadsheets/d/1XL5vhW3sbDhbH9Cz0tuDiY8C3ctxq1tqvaCgkFb8cCA/edit?usp=sharing"",""มุกดาหาร!I521"")"),0)</f>
        <v>0</v>
      </c>
      <c r="J626" s="192">
        <f ca="1">IFERROR(__xludf.DUMMYFUNCTION("IMPORTRANGE(""https://docs.google.com/spreadsheets/d/1XL5vhW3sbDhbH9Cz0tuDiY8C3ctxq1tqvaCgkFb8cCA/edit?usp=sharing"",""มุกดาหาร!J521"")"),0)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IFERROR(__xludf.DUMMYFUNCTION("IMPORTRANGE(""https://docs.google.com/spreadsheets/d/1XL5vhW3sbDhbH9Cz0tuDiY8C3ctxq1tqvaCgkFb8cCA/edit?usp=sharing"",""มุกดาหาร!I523"")"),5345463.26)</f>
        <v>5345463.26</v>
      </c>
      <c r="J628" s="332">
        <f ca="1">IFERROR(__xludf.DUMMYFUNCTION("IMPORTRANGE(""https://docs.google.com/spreadsheets/d/1XL5vhW3sbDhbH9Cz0tuDiY8C3ctxq1tqvaCgkFb8cCA/edit?usp=sharing"",""มุกดาหาร!J523"")"),51362.82)</f>
        <v>51362.82</v>
      </c>
      <c r="K628" s="333">
        <f t="shared" ref="K628:K635" ca="1" si="129">IF(I628&gt;0,J628*100/I628,0)</f>
        <v>0.96086751515714286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IFERROR(__xludf.DUMMYFUNCTION("IMPORTRANGE(""https://docs.google.com/spreadsheets/d/1XL5vhW3sbDhbH9Cz0tuDiY8C3ctxq1tqvaCgkFb8cCA/edit?usp=sharing"",""มุกดาหาร!I524"")"),488)</f>
        <v>488</v>
      </c>
      <c r="J629" s="332">
        <f ca="1">IFERROR(__xludf.DUMMYFUNCTION("IMPORTRANGE(""https://docs.google.com/spreadsheets/d/1XL5vhW3sbDhbH9Cz0tuDiY8C3ctxq1tqvaCgkFb8cCA/edit?usp=sharing"",""มุกดาหาร!J524"")"),7)</f>
        <v>7</v>
      </c>
      <c r="K629" s="333">
        <f t="shared" ca="1" si="129"/>
        <v>1.4344262295081966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IFERROR(__xludf.DUMMYFUNCTION("IMPORTRANGE(""https://docs.google.com/spreadsheets/d/1XL5vhW3sbDhbH9Cz0tuDiY8C3ctxq1tqvaCgkFb8cCA/edit?usp=sharing"",""มุกดาหาร!I525"")"),3662314.07)</f>
        <v>3662314.07</v>
      </c>
      <c r="J630" s="332">
        <f ca="1">IFERROR(__xludf.DUMMYFUNCTION("IMPORTRANGE(""https://docs.google.com/spreadsheets/d/1XL5vhW3sbDhbH9Cz0tuDiY8C3ctxq1tqvaCgkFb8cCA/edit?usp=sharing"",""มุกดาหาร!J525"")"),21770.72)</f>
        <v>21770.720000000001</v>
      </c>
      <c r="K630" s="333">
        <f t="shared" ca="1" si="129"/>
        <v>0.59445256698041737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IFERROR(__xludf.DUMMYFUNCTION("IMPORTRANGE(""https://docs.google.com/spreadsheets/d/1XL5vhW3sbDhbH9Cz0tuDiY8C3ctxq1tqvaCgkFb8cCA/edit?usp=sharing"",""มุกดาหาร!I526"")"),225)</f>
        <v>225</v>
      </c>
      <c r="J631" s="332">
        <f ca="1">IFERROR(__xludf.DUMMYFUNCTION("IMPORTRANGE(""https://docs.google.com/spreadsheets/d/1XL5vhW3sbDhbH9Cz0tuDiY8C3ctxq1tqvaCgkFb8cCA/edit?usp=sharing"",""มุกดาหาร!J526"")"),6)</f>
        <v>6</v>
      </c>
      <c r="K631" s="333">
        <f t="shared" ca="1" si="129"/>
        <v>2.6666666666666665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IFERROR(__xludf.DUMMYFUNCTION("IMPORTRANGE(""https://docs.google.com/spreadsheets/d/1XL5vhW3sbDhbH9Cz0tuDiY8C3ctxq1tqvaCgkFb8cCA/edit?usp=sharing"",""มุกดาหาร!I527"")"),0)</f>
        <v>0</v>
      </c>
      <c r="J632" s="332">
        <f ca="1">IFERROR(__xludf.DUMMYFUNCTION("IMPORTRANGE(""https://docs.google.com/spreadsheets/d/1XL5vhW3sbDhbH9Cz0tuDiY8C3ctxq1tqvaCgkFb8cCA/edit?usp=sharing"",""มุกดาหาร!J527"")"),7454.3)</f>
        <v>7454.3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IFERROR(__xludf.DUMMYFUNCTION("IMPORTRANGE(""https://docs.google.com/spreadsheets/d/1XL5vhW3sbDhbH9Cz0tuDiY8C3ctxq1tqvaCgkFb8cCA/edit?usp=sharing"",""มุกดาหาร!I528"")"),0)</f>
        <v>0</v>
      </c>
      <c r="J633" s="332">
        <f ca="1">IFERROR(__xludf.DUMMYFUNCTION("IMPORTRANGE(""https://docs.google.com/spreadsheets/d/1XL5vhW3sbDhbH9Cz0tuDiY8C3ctxq1tqvaCgkFb8cCA/edit?usp=sharing"",""มุกดาหาร!J528"")"),2)</f>
        <v>2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IFERROR(__xludf.DUMMYFUNCTION("IMPORTRANGE(""https://docs.google.com/spreadsheets/d/1XL5vhW3sbDhbH9Cz0tuDiY8C3ctxq1tqvaCgkFb8cCA/edit?usp=sharing"",""มุกดาหาร!I529"")"),6300000)</f>
        <v>6300000</v>
      </c>
      <c r="J634" s="332">
        <f ca="1">IFERROR(__xludf.DUMMYFUNCTION("IMPORTRANGE(""https://docs.google.com/spreadsheets/d/1XL5vhW3sbDhbH9Cz0tuDiY8C3ctxq1tqvaCgkFb8cCA/edit?usp=sharing"",""มุกดาหาร!J529"")"),0)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IFERROR(__xludf.DUMMYFUNCTION("IMPORTRANGE(""https://docs.google.com/spreadsheets/d/1XL5vhW3sbDhbH9Cz0tuDiY8C3ctxq1tqvaCgkFb8cCA/edit?usp=sharing"",""มุกดาหาร!I530"")"),150)</f>
        <v>150</v>
      </c>
      <c r="J635" s="462">
        <f ca="1">IFERROR(__xludf.DUMMYFUNCTION("IMPORTRANGE(""https://docs.google.com/spreadsheets/d/1XL5vhW3sbDhbH9Cz0tuDiY8C3ctxq1tqvaCgkFb8cCA/edit?usp=sharing"",""มุกดาหาร!J530"")"),0)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zoomScale="70" zoomScaleNormal="70" workbookViewId="0">
      <pane ySplit="6" topLeftCell="A454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55000000000000004">
      <c r="A2" s="509" t="s">
        <v>246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55000000000000004">
      <c r="A3" s="509" t="s">
        <v>258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5500000000000000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5858993</v>
      </c>
      <c r="M8" s="25">
        <f t="shared" ca="1" si="0"/>
        <v>1775090</v>
      </c>
      <c r="N8" s="25">
        <f t="shared" ca="1" si="0"/>
        <v>1497397</v>
      </c>
      <c r="O8" s="24">
        <f t="shared" ref="O8:O16" ca="1" si="1">IF(L8&gt;0,N8*100/L8,0)</f>
        <v>25.557241662517775</v>
      </c>
      <c r="P8" s="24">
        <f t="shared" ref="P8:P16" ca="1" si="2">IF(M8&gt;0,N8*100/M8,0)</f>
        <v>84.356117154623149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5858993</v>
      </c>
      <c r="M10" s="32">
        <f t="shared" ca="1" si="4"/>
        <v>1775090</v>
      </c>
      <c r="N10" s="32">
        <f t="shared" ca="1" si="4"/>
        <v>1497397</v>
      </c>
      <c r="O10" s="31">
        <f t="shared" ca="1" si="1"/>
        <v>25.557241662517775</v>
      </c>
      <c r="P10" s="31">
        <f t="shared" ca="1" si="2"/>
        <v>84.356117154623149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5619593</v>
      </c>
      <c r="M12" s="40">
        <f t="shared" ca="1" si="6"/>
        <v>1775090</v>
      </c>
      <c r="N12" s="40">
        <f t="shared" ca="1" si="6"/>
        <v>1257997</v>
      </c>
      <c r="O12" s="40">
        <f t="shared" ca="1" si="1"/>
        <v>22.385909442196258</v>
      </c>
      <c r="P12" s="40">
        <f t="shared" ca="1" si="2"/>
        <v>70.869477040600756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2072800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3546793</v>
      </c>
      <c r="M14" s="40">
        <f t="shared" si="8"/>
        <v>0</v>
      </c>
      <c r="N14" s="40">
        <f t="shared" ca="1" si="8"/>
        <v>200135</v>
      </c>
      <c r="O14" s="43">
        <f t="shared" ca="1" si="1"/>
        <v>5.642703140555426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239400</v>
      </c>
      <c r="M16" s="40">
        <f t="shared" si="10"/>
        <v>0</v>
      </c>
      <c r="N16" s="40">
        <f t="shared" ca="1" si="10"/>
        <v>239400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3506320</v>
      </c>
      <c r="M18" s="25">
        <f t="shared" ca="1" si="11"/>
        <v>1775090</v>
      </c>
      <c r="N18" s="25">
        <f t="shared" ca="1" si="11"/>
        <v>1297262</v>
      </c>
      <c r="O18" s="24">
        <f t="shared" ref="O18:O20" ca="1" si="12">IF(L18&gt;0,N18*100/L18,0)</f>
        <v>36.997821077368869</v>
      </c>
      <c r="P18" s="24">
        <f t="shared" ref="P18:P26" ca="1" si="13">IF(M18&gt;0,N18*100/M18,0)</f>
        <v>73.081477558884345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3506320</v>
      </c>
      <c r="M20" s="32">
        <f t="shared" ca="1" si="15"/>
        <v>1775090</v>
      </c>
      <c r="N20" s="32">
        <f t="shared" ca="1" si="15"/>
        <v>1297262</v>
      </c>
      <c r="O20" s="31">
        <f t="shared" ca="1" si="12"/>
        <v>36.997821077368869</v>
      </c>
      <c r="P20" s="31">
        <f t="shared" ca="1" si="13"/>
        <v>73.081477558884345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3266920</v>
      </c>
      <c r="M22" s="44">
        <f t="shared" ca="1" si="18"/>
        <v>1775090</v>
      </c>
      <c r="N22" s="43">
        <f t="shared" ca="1" si="18"/>
        <v>1057862</v>
      </c>
      <c r="O22" s="43">
        <f t="shared" ca="1" si="17"/>
        <v>32.381019431146157</v>
      </c>
      <c r="P22" s="43">
        <f t="shared" ca="1" si="13"/>
        <v>59.594837444861952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2072800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1194120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239400</v>
      </c>
      <c r="M26" s="52">
        <f t="shared" si="22"/>
        <v>0</v>
      </c>
      <c r="N26" s="52">
        <f t="shared" ca="1" si="22"/>
        <v>239400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2352673</v>
      </c>
      <c r="M28" s="25">
        <f t="shared" si="23"/>
        <v>0</v>
      </c>
      <c r="N28" s="25">
        <f t="shared" ca="1" si="23"/>
        <v>200135</v>
      </c>
      <c r="O28" s="24">
        <f t="shared" ref="O28:O30" ca="1" si="24">IF(L28&gt;0,N28*100/L28,0)</f>
        <v>8.5067070519362442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2352673</v>
      </c>
      <c r="M30" s="32">
        <f t="shared" si="27"/>
        <v>0</v>
      </c>
      <c r="N30" s="32">
        <f t="shared" ca="1" si="27"/>
        <v>200135</v>
      </c>
      <c r="O30" s="31">
        <f t="shared" ca="1" si="24"/>
        <v>8.5067070519362442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2352673</v>
      </c>
      <c r="M32" s="43">
        <f t="shared" si="30"/>
        <v>0</v>
      </c>
      <c r="N32" s="43">
        <f t="shared" ca="1" si="30"/>
        <v>200135</v>
      </c>
      <c r="O32" s="43">
        <f t="shared" ca="1" si="29"/>
        <v>8.5067070519362442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2352673</v>
      </c>
      <c r="M34" s="43">
        <f t="shared" si="32"/>
        <v>0</v>
      </c>
      <c r="N34" s="43">
        <f t="shared" ca="1" si="32"/>
        <v>200135</v>
      </c>
      <c r="O34" s="43">
        <f t="shared" ca="1" si="29"/>
        <v>8.5067070519362442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3506320</v>
      </c>
      <c r="M37" s="55">
        <f t="shared" ca="1" si="33"/>
        <v>1775090</v>
      </c>
      <c r="N37" s="55">
        <f t="shared" ca="1" si="33"/>
        <v>1297262</v>
      </c>
      <c r="O37" s="56">
        <f t="shared" ca="1" si="29"/>
        <v>36.997821077368869</v>
      </c>
      <c r="P37" s="56">
        <f t="shared" ca="1" si="25"/>
        <v>73.081477558884345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844100</v>
      </c>
      <c r="M41" s="79">
        <f t="shared" ca="1" si="34"/>
        <v>422000</v>
      </c>
      <c r="N41" s="79">
        <f t="shared" ca="1" si="34"/>
        <v>292198</v>
      </c>
      <c r="O41" s="78">
        <f t="shared" ref="O41:O43" ca="1" si="35">IF(L41&gt;0,N41*100/L41,0)</f>
        <v>34.616514630967892</v>
      </c>
      <c r="P41" s="78">
        <f t="shared" ref="P41:P43" ca="1" si="36">IF(M41&gt;0,N41*100/M41,0)</f>
        <v>69.241232227488155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844100</v>
      </c>
      <c r="M43" s="79">
        <f t="shared" ca="1" si="38"/>
        <v>422000</v>
      </c>
      <c r="N43" s="79">
        <f t="shared" ca="1" si="38"/>
        <v>292198</v>
      </c>
      <c r="O43" s="78">
        <f t="shared" ca="1" si="35"/>
        <v>34.616514630967892</v>
      </c>
      <c r="P43" s="78">
        <f t="shared" ca="1" si="36"/>
        <v>69.241232227488155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844100</v>
      </c>
      <c r="M45" s="91">
        <f ca="1">IFERROR(__xludf.DUMMYFUNCTION("IMPORTRANGE(""https://docs.google.com/spreadsheets/d/1Yj_ptqi66GCucihVvJfMjLAmec39IyEx_6qawtMGysU/edit?usp=sharing"",""สบก!Q47"")"),422000)</f>
        <v>422000</v>
      </c>
      <c r="N45" s="91">
        <f ca="1">IFERROR(__xludf.DUMMYFUNCTION("IMPORTRANGE(""https://docs.google.com/spreadsheets/d/1Yj_ptqi66GCucihVvJfMjLAmec39IyEx_6qawtMGysU/edit?usp=sharing"",""สบก!R47"")"),292198)</f>
        <v>292198</v>
      </c>
      <c r="O45" s="92">
        <f ca="1">IF(L45&gt;0,N45*100/L45,0)</f>
        <v>34.616514630967892</v>
      </c>
      <c r="P45" s="92">
        <f ca="1">IF(M45&gt;0,N45*100/M45,0)</f>
        <v>69.241232227488155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IFERROR(__xludf.DUMMYFUNCTION("IMPORTRANGE(""https://docs.google.com/spreadsheets/d/1Yj_ptqi66GCucihVvJfMjLAmec39IyEx_6qawtMGysU/edit?usp=sharing"",""สบก!M47"")"),844100)</f>
        <v>844100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IFERROR(__xludf.DUMMYFUNCTION("IMPORTRANGE(""https://docs.google.com/spreadsheets/d/1Yj_ptqi66GCucihVvJfMjLAmec39IyEx_6qawtMGysU/edit?usp=sharing"",""สบก!N47"")"),0)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IFERROR(__xludf.DUMMYFUNCTION("IMPORTRANGE(""https://docs.google.com/spreadsheets/d/1Yj_ptqi66GCucihVvJfMjLAmec39IyEx_6qawtMGysU/edit?usp=sharing"",""สบก!O47"")"),0)</f>
        <v>0</v>
      </c>
      <c r="M49" s="101"/>
      <c r="N49" s="91">
        <f ca="1">IFERROR(__xludf.DUMMYFUNCTION("IMPORTRANGE(""https://docs.google.com/spreadsheets/d/1Yj_ptqi66GCucihVvJfMjLAmec39IyEx_6qawtMGysU/edit?usp=sharing"",""สบก!S47"")"),0)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630000</v>
      </c>
      <c r="M53" s="125">
        <f t="shared" ca="1" si="39"/>
        <v>324000</v>
      </c>
      <c r="N53" s="125">
        <f t="shared" ca="1" si="39"/>
        <v>164520</v>
      </c>
      <c r="O53" s="124">
        <f t="shared" ref="O53:O55" ca="1" si="40">IF(L53&gt;0,N53*100/L53,0)</f>
        <v>26.114285714285714</v>
      </c>
      <c r="P53" s="124">
        <f t="shared" ref="P53:P55" ca="1" si="41">IF(M53&gt;0,N53*100/M53,0)</f>
        <v>50.777777777777779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630000</v>
      </c>
      <c r="M55" s="125">
        <f t="shared" ca="1" si="43"/>
        <v>324000</v>
      </c>
      <c r="N55" s="125">
        <f t="shared" ca="1" si="43"/>
        <v>164520</v>
      </c>
      <c r="O55" s="124">
        <f t="shared" ca="1" si="40"/>
        <v>26.114285714285714</v>
      </c>
      <c r="P55" s="124">
        <f t="shared" ca="1" si="41"/>
        <v>50.777777777777779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630000</v>
      </c>
      <c r="M57" s="91">
        <f ca="1">IFERROR(__xludf.DUMMYFUNCTION("IMPORTRANGE(""https://docs.google.com/spreadsheets/d/1Yj_ptqi66GCucihVvJfMjLAmec39IyEx_6qawtMGysU/edit?usp=sharing"",""สบก!Z47"")"),324000)</f>
        <v>324000</v>
      </c>
      <c r="N57" s="91">
        <f ca="1">IFERROR(__xludf.DUMMYFUNCTION("IMPORTRANGE(""https://docs.google.com/spreadsheets/d/1Yj_ptqi66GCucihVvJfMjLAmec39IyEx_6qawtMGysU/edit?usp=sharing"",""สบก!AA47"")"),164520)</f>
        <v>164520</v>
      </c>
      <c r="O57" s="92">
        <f ca="1">IF(L57&gt;0,N57*100/L57,0)</f>
        <v>26.114285714285714</v>
      </c>
      <c r="P57" s="92">
        <f ca="1">IF(M57&gt;0,N57*100/M57,0)</f>
        <v>50.777777777777779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IFERROR(__xludf.DUMMYFUNCTION("IMPORTRANGE(""https://docs.google.com/spreadsheets/d/1Yj_ptqi66GCucihVvJfMjLAmec39IyEx_6qawtMGysU/edit?usp=sharing"",""สบก!V47"")"),630000)</f>
        <v>630000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IFERROR(__xludf.DUMMYFUNCTION("IMPORTRANGE(""https://docs.google.com/spreadsheets/d/1Yj_ptqi66GCucihVvJfMjLAmec39IyEx_6qawtMGysU/edit?usp=sharing"",""สบก!W47"")"),0)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IFERROR(__xludf.DUMMYFUNCTION("IMPORTRANGE(""https://docs.google.com/spreadsheets/d/1Yj_ptqi66GCucihVvJfMjLAmec39IyEx_6qawtMGysU/edit?usp=sharing"",""สบก!X47"")"),0)</f>
        <v>0</v>
      </c>
      <c r="M61" s="101"/>
      <c r="N61" s="91">
        <f ca="1">IFERROR(__xludf.DUMMYFUNCTION("IMPORTRANGE(""https://docs.google.com/spreadsheets/d/1Yj_ptqi66GCucihVvJfMjLAmec39IyEx_6qawtMGysU/edit?usp=sharing"",""สบก!AB47"")"),0)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IFERROR(__xludf.DUMMYFUNCTION("IMPORTRANGE(""https://docs.google.com/spreadsheets/d/1XL5vhW3sbDhbH9Cz0tuDiY8C3ctxq1tqvaCgkFb8cCA/edit?usp=sharing"",""ยโสธร!I9"")"),1)</f>
        <v>1</v>
      </c>
      <c r="J64" s="146">
        <f ca="1">IFERROR(__xludf.DUMMYFUNCTION("IMPORTRANGE(""https://docs.google.com/spreadsheets/d/1XL5vhW3sbDhbH9Cz0tuDiY8C3ctxq1tqvaCgkFb8cCA/edit?usp=sharing"",""ยโสธร!J9"")"),1)</f>
        <v>1</v>
      </c>
      <c r="K64" s="147">
        <f t="shared" ref="K64:K65" ca="1" si="44">IF(I64&gt;0,J64*100/I64,0)</f>
        <v>100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IFERROR(__xludf.DUMMYFUNCTION("IMPORTRANGE(""https://docs.google.com/spreadsheets/d/1XL5vhW3sbDhbH9Cz0tuDiY8C3ctxq1tqvaCgkFb8cCA/edit?usp=sharing"",""ยโสธร!I10"")"),40)</f>
        <v>40</v>
      </c>
      <c r="J65" s="146">
        <f ca="1">IFERROR(__xludf.DUMMYFUNCTION("IMPORTRANGE(""https://docs.google.com/spreadsheets/d/1XL5vhW3sbDhbH9Cz0tuDiY8C3ctxq1tqvaCgkFb8cCA/edit?usp=sharing"",""ยโสธร!J10"")"),40)</f>
        <v>40</v>
      </c>
      <c r="K65" s="147">
        <f t="shared" ca="1" si="44"/>
        <v>100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745500</v>
      </c>
      <c r="M66" s="155">
        <f t="shared" ca="1" si="45"/>
        <v>409320</v>
      </c>
      <c r="N66" s="155">
        <f t="shared" ca="1" si="45"/>
        <v>143544</v>
      </c>
      <c r="O66" s="154">
        <f t="shared" ref="O66:O68" ca="1" si="46">IF(L66&gt;0,N66*100/L66,0)</f>
        <v>19.254728370221329</v>
      </c>
      <c r="P66" s="154">
        <f t="shared" ref="P66:P68" ca="1" si="47">IF(M66&gt;0,N66*100/M66,0)</f>
        <v>35.068894752272058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745500</v>
      </c>
      <c r="M68" s="160">
        <f t="shared" ca="1" si="49"/>
        <v>409320</v>
      </c>
      <c r="N68" s="160">
        <f t="shared" ca="1" si="49"/>
        <v>143544</v>
      </c>
      <c r="O68" s="159">
        <f t="shared" ca="1" si="46"/>
        <v>19.254728370221329</v>
      </c>
      <c r="P68" s="159">
        <f t="shared" ca="1" si="47"/>
        <v>35.068894752272058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745500</v>
      </c>
      <c r="M70" s="172">
        <f ca="1">IFERROR(__xludf.DUMMYFUNCTION("IMPORTRANGE(""https://docs.google.com/spreadsheets/d/1Yj_ptqi66GCucihVvJfMjLAmec39IyEx_6qawtMGysU/edit?usp=sharing"",""สบก!AI47"")"),409320)</f>
        <v>409320</v>
      </c>
      <c r="N70" s="172">
        <f ca="1">IFERROR(__xludf.DUMMYFUNCTION("IMPORTRANGE(""https://docs.google.com/spreadsheets/d/1Yj_ptqi66GCucihVvJfMjLAmec39IyEx_6qawtMGysU/edit?usp=sharing"",""สบก!AJ47"")"),143544)</f>
        <v>143544</v>
      </c>
      <c r="O70" s="171">
        <f ca="1">IF(L70&gt;0,N70*100/L70,0)</f>
        <v>19.254728370221329</v>
      </c>
      <c r="P70" s="171">
        <f ca="1">IF(M70&gt;0,N70*100/M70,0)</f>
        <v>35.068894752272058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IFERROR(__xludf.DUMMYFUNCTION("IMPORTRANGE(""https://docs.google.com/spreadsheets/d/1Yj_ptqi66GCucihVvJfMjLAmec39IyEx_6qawtMGysU/edit?usp=sharing"",""สบก!AE47"")"),321500)</f>
        <v>321500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IFERROR(__xludf.DUMMYFUNCTION("IMPORTRANGE(""https://docs.google.com/spreadsheets/d/1Yj_ptqi66GCucihVvJfMjLAmec39IyEx_6qawtMGysU/edit?usp=sharing"",""สบก!AF47"")"),424000)</f>
        <v>424000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IFERROR(__xludf.DUMMYFUNCTION("IMPORTRANGE(""https://docs.google.com/spreadsheets/d/1Yj_ptqi66GCucihVvJfMjLAmec39IyEx_6qawtMGysU/edit?usp=sharing"",""สบก!AG47"")"),0)</f>
        <v>0</v>
      </c>
      <c r="M74" s="101"/>
      <c r="N74" s="91">
        <f ca="1">IFERROR(__xludf.DUMMYFUNCTION("IMPORTRANGE(""https://docs.google.com/spreadsheets/d/1Yj_ptqi66GCucihVvJfMjLAmec39IyEx_6qawtMGysU/edit?usp=sharing"",""สบก!AK47"")"),0)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IFERROR(__xludf.DUMMYFUNCTION("IMPORTRANGE(""https://docs.google.com/spreadsheets/d/1XL5vhW3sbDhbH9Cz0tuDiY8C3ctxq1tqvaCgkFb8cCA/edit?usp=sharing"",""ยโสธร!J16"")"),0)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IFERROR(__xludf.DUMMYFUNCTION("IMPORTRANGE(""https://docs.google.com/spreadsheets/d/1XL5vhW3sbDhbH9Cz0tuDiY8C3ctxq1tqvaCgkFb8cCA/edit?usp=sharing"",""ยโสธร!J17"")"),1)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IFERROR(__xludf.DUMMYFUNCTION("IMPORTRANGE(""https://docs.google.com/spreadsheets/d/1XL5vhW3sbDhbH9Cz0tuDiY8C3ctxq1tqvaCgkFb8cCA/edit?usp=sharing"",""ยโสธร!J18"")"),0)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IFERROR(__xludf.DUMMYFUNCTION("IMPORTRANGE(""https://docs.google.com/spreadsheets/d/1XL5vhW3sbDhbH9Cz0tuDiY8C3ctxq1tqvaCgkFb8cCA/edit?usp=sharing"",""ยโสธร!J19"")"),1)</f>
        <v>1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IFERROR(__xludf.DUMMYFUNCTION("IMPORTRANGE(""https://docs.google.com/spreadsheets/d/1XL5vhW3sbDhbH9Cz0tuDiY8C3ctxq1tqvaCgkFb8cCA/edit?usp=sharing"",""ยโสธร!I20"")"),1)</f>
        <v>1</v>
      </c>
      <c r="J80" s="203">
        <f ca="1">IFERROR(__xludf.DUMMYFUNCTION("IMPORTRANGE(""https://docs.google.com/spreadsheets/d/1XL5vhW3sbDhbH9Cz0tuDiY8C3ctxq1tqvaCgkFb8cCA/edit?usp=sharing"",""ยโสธร!J20"")"),1)</f>
        <v>1</v>
      </c>
      <c r="K80" s="204">
        <f t="shared" ref="K80:K88" ca="1" si="50">IF(I80&gt;0,J80*100/I80,0)</f>
        <v>100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IFERROR(__xludf.DUMMYFUNCTION("IMPORTRANGE(""https://docs.google.com/spreadsheets/d/1XL5vhW3sbDhbH9Cz0tuDiY8C3ctxq1tqvaCgkFb8cCA/edit?usp=sharing"",""ยโสธร!I21"")"),40)</f>
        <v>40</v>
      </c>
      <c r="J81" s="203">
        <f ca="1">IFERROR(__xludf.DUMMYFUNCTION("IMPORTRANGE(""https://docs.google.com/spreadsheets/d/1XL5vhW3sbDhbH9Cz0tuDiY8C3ctxq1tqvaCgkFb8cCA/edit?usp=sharing"",""ยโสธร!J21"")"),40)</f>
        <v>40</v>
      </c>
      <c r="K81" s="204">
        <f t="shared" ca="1" si="50"/>
        <v>100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IFERROR(__xludf.DUMMYFUNCTION("IMPORTRANGE(""https://docs.google.com/spreadsheets/d/1XL5vhW3sbDhbH9Cz0tuDiY8C3ctxq1tqvaCgkFb8cCA/edit?usp=sharing"",""ยโสธร!I22"")"),1)</f>
        <v>1</v>
      </c>
      <c r="J82" s="191">
        <f ca="1">IFERROR(__xludf.DUMMYFUNCTION("IMPORTRANGE(""https://docs.google.com/spreadsheets/d/1XL5vhW3sbDhbH9Cz0tuDiY8C3ctxq1tqvaCgkFb8cCA/edit?usp=sharing"",""ยโสธร!J22"")"),1)</f>
        <v>1</v>
      </c>
      <c r="K82" s="168">
        <f t="shared" ca="1" si="50"/>
        <v>100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IFERROR(__xludf.DUMMYFUNCTION("IMPORTRANGE(""https://docs.google.com/spreadsheets/d/1XL5vhW3sbDhbH9Cz0tuDiY8C3ctxq1tqvaCgkFb8cCA/edit?usp=sharing"",""ยโสธร!I23"")"),40)</f>
        <v>40</v>
      </c>
      <c r="J83" s="191">
        <f ca="1">IFERROR(__xludf.DUMMYFUNCTION("IMPORTRANGE(""https://docs.google.com/spreadsheets/d/1XL5vhW3sbDhbH9Cz0tuDiY8C3ctxq1tqvaCgkFb8cCA/edit?usp=sharing"",""ยโสธร!J23"")"),40)</f>
        <v>40</v>
      </c>
      <c r="K83" s="168">
        <f t="shared" ca="1" si="50"/>
        <v>100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IFERROR(__xludf.DUMMYFUNCTION("IMPORTRANGE(""https://docs.google.com/spreadsheets/d/1XL5vhW3sbDhbH9Cz0tuDiY8C3ctxq1tqvaCgkFb8cCA/edit?usp=sharing"",""ยโสธร!I24"")"),0)</f>
        <v>0</v>
      </c>
      <c r="J84" s="192">
        <f ca="1">IFERROR(__xludf.DUMMYFUNCTION("IMPORTRANGE(""https://docs.google.com/spreadsheets/d/1XL5vhW3sbDhbH9Cz0tuDiY8C3ctxq1tqvaCgkFb8cCA/edit?usp=sharing"",""ยโสธร!J24"")"),0)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IFERROR(__xludf.DUMMYFUNCTION("IMPORTRANGE(""https://docs.google.com/spreadsheets/d/1XL5vhW3sbDhbH9Cz0tuDiY8C3ctxq1tqvaCgkFb8cCA/edit?usp=sharing"",""ยโสธร!I25"")"),0)</f>
        <v>0</v>
      </c>
      <c r="J85" s="192">
        <f ca="1">IFERROR(__xludf.DUMMYFUNCTION("IMPORTRANGE(""https://docs.google.com/spreadsheets/d/1XL5vhW3sbDhbH9Cz0tuDiY8C3ctxq1tqvaCgkFb8cCA/edit?usp=sharing"",""ยโสธร!J25"")"),0)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IFERROR(__xludf.DUMMYFUNCTION("IMPORTRANGE(""https://docs.google.com/spreadsheets/d/1XL5vhW3sbDhbH9Cz0tuDiY8C3ctxq1tqvaCgkFb8cCA/edit?usp=sharing"",""ยโสธร!I26"")"),0)</f>
        <v>0</v>
      </c>
      <c r="J86" s="191">
        <f ca="1">IFERROR(__xludf.DUMMYFUNCTION("IMPORTRANGE(""https://docs.google.com/spreadsheets/d/1XL5vhW3sbDhbH9Cz0tuDiY8C3ctxq1tqvaCgkFb8cCA/edit?usp=sharing"",""ยโสธร!J26"")"),0)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IFERROR(__xludf.DUMMYFUNCTION("IMPORTRANGE(""https://docs.google.com/spreadsheets/d/1XL5vhW3sbDhbH9Cz0tuDiY8C3ctxq1tqvaCgkFb8cCA/edit?usp=sharing"",""ยโสธร!I27"")"),0)</f>
        <v>0</v>
      </c>
      <c r="J87" s="191">
        <f ca="1">IFERROR(__xludf.DUMMYFUNCTION("IMPORTRANGE(""https://docs.google.com/spreadsheets/d/1XL5vhW3sbDhbH9Cz0tuDiY8C3ctxq1tqvaCgkFb8cCA/edit?usp=sharing"",""ยโสธร!J27"")"),0)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IFERROR(__xludf.DUMMYFUNCTION("IMPORTRANGE(""https://docs.google.com/spreadsheets/d/1XL5vhW3sbDhbH9Cz0tuDiY8C3ctxq1tqvaCgkFb8cCA/edit?usp=sharing"",""ยโสธร!I28"")"),40)</f>
        <v>40</v>
      </c>
      <c r="J88" s="191">
        <f ca="1">IFERROR(__xludf.DUMMYFUNCTION("IMPORTRANGE(""https://docs.google.com/spreadsheets/d/1XL5vhW3sbDhbH9Cz0tuDiY8C3ctxq1tqvaCgkFb8cCA/edit?usp=sharing"",""ยโสธร!J28"")"),0)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IFERROR(__xludf.DUMMYFUNCTION("IMPORTRANGE(""https://docs.google.com/spreadsheets/d/1XL5vhW3sbDhbH9Cz0tuDiY8C3ctxq1tqvaCgkFb8cCA/edit?usp=sharing"",""ยโสธร!J29"")"),0)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IFERROR(__xludf.DUMMYFUNCTION("IMPORTRANGE(""https://docs.google.com/spreadsheets/d/1XL5vhW3sbDhbH9Cz0tuDiY8C3ctxq1tqvaCgkFb8cCA/edit?usp=sharing"",""ยโสธร!J30"")"),0)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IFERROR(__xludf.DUMMYFUNCTION("IMPORTRANGE(""https://docs.google.com/spreadsheets/d/1XL5vhW3sbDhbH9Cz0tuDiY8C3ctxq1tqvaCgkFb8cCA/edit?usp=sharing"",""ยโสธร!I32"")"),4)</f>
        <v>4</v>
      </c>
      <c r="J92" s="146">
        <f ca="1">IFERROR(__xludf.DUMMYFUNCTION("IMPORTRANGE(""https://docs.google.com/spreadsheets/d/1XL5vhW3sbDhbH9Cz0tuDiY8C3ctxq1tqvaCgkFb8cCA/edit?usp=sharing"",""ยโสธร!J32"")"),4)</f>
        <v>4</v>
      </c>
      <c r="K92" s="147">
        <f t="shared" ref="K92:K93" ca="1" si="51">IF(I92&gt;0,J92*100/I92,0)</f>
        <v>100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IFERROR(__xludf.DUMMYFUNCTION("IMPORTRANGE(""https://docs.google.com/spreadsheets/d/1XL5vhW3sbDhbH9Cz0tuDiY8C3ctxq1tqvaCgkFb8cCA/edit?usp=sharing"",""ยโสธร!I33"")"),1)</f>
        <v>1</v>
      </c>
      <c r="J93" s="146">
        <f ca="1">IFERROR(__xludf.DUMMYFUNCTION("IMPORTRANGE(""https://docs.google.com/spreadsheets/d/1XL5vhW3sbDhbH9Cz0tuDiY8C3ctxq1tqvaCgkFb8cCA/edit?usp=sharing"",""ยโสธร!J33"")"),1)</f>
        <v>1</v>
      </c>
      <c r="K93" s="147">
        <f t="shared" ca="1" si="51"/>
        <v>100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214500</v>
      </c>
      <c r="M94" s="155">
        <f t="shared" ca="1" si="52"/>
        <v>68730</v>
      </c>
      <c r="N94" s="155">
        <f t="shared" ca="1" si="52"/>
        <v>118800</v>
      </c>
      <c r="O94" s="154">
        <f t="shared" ref="O94:O96" ca="1" si="53">IF(L94&gt;0,N94*100/L94,0)</f>
        <v>55.384615384615387</v>
      </c>
      <c r="P94" s="154">
        <f t="shared" ref="P94:P96" ca="1" si="54">IF(M94&gt;0,N94*100/M94,0)</f>
        <v>172.85028371890004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214500</v>
      </c>
      <c r="M96" s="160">
        <f t="shared" ca="1" si="56"/>
        <v>68730</v>
      </c>
      <c r="N96" s="160">
        <f t="shared" ca="1" si="56"/>
        <v>118800</v>
      </c>
      <c r="O96" s="159">
        <f t="shared" ca="1" si="53"/>
        <v>55.384615384615387</v>
      </c>
      <c r="P96" s="159">
        <f t="shared" ca="1" si="54"/>
        <v>172.85028371890004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122100</v>
      </c>
      <c r="M98" s="172">
        <f ca="1">IFERROR(__xludf.DUMMYFUNCTION("IMPORTRANGE(""https://docs.google.com/spreadsheets/d/1Yj_ptqi66GCucihVvJfMjLAmec39IyEx_6qawtMGysU/edit?usp=sharing"",""สบก!AR47"")"),68730)</f>
        <v>68730</v>
      </c>
      <c r="N98" s="172">
        <f ca="1">IFERROR(__xludf.DUMMYFUNCTION("IMPORTRANGE(""https://docs.google.com/spreadsheets/d/1Yj_ptqi66GCucihVvJfMjLAmec39IyEx_6qawtMGysU/edit?usp=sharing"",""สบก!AS47"")"),26400)</f>
        <v>26400</v>
      </c>
      <c r="O98" s="171">
        <f ca="1">IF(L98&gt;0,N98*100/L98,0)</f>
        <v>21.621621621621621</v>
      </c>
      <c r="P98" s="171">
        <f ca="1">IF(M98&gt;0,N98*100/M98,0)</f>
        <v>38.411174159755568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IFERROR(__xludf.DUMMYFUNCTION("IMPORTRANGE(""https://docs.google.com/spreadsheets/d/1Yj_ptqi66GCucihVvJfMjLAmec39IyEx_6qawtMGysU/edit?usp=sharing"",""สบก!AN47"")"),0)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IFERROR(__xludf.DUMMYFUNCTION("IMPORTRANGE(""https://docs.google.com/spreadsheets/d/1Yj_ptqi66GCucihVvJfMjLAmec39IyEx_6qawtMGysU/edit?usp=sharing"",""สบก!AO47"")"),122100)</f>
        <v>122100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IFERROR(__xludf.DUMMYFUNCTION("IMPORTRANGE(""https://docs.google.com/spreadsheets/d/1Yj_ptqi66GCucihVvJfMjLAmec39IyEx_6qawtMGysU/edit?usp=sharing"",""สบก!AP47"")"),92400)</f>
        <v>92400</v>
      </c>
      <c r="M102" s="101"/>
      <c r="N102" s="91">
        <f ca="1">IFERROR(__xludf.DUMMYFUNCTION("IMPORTRANGE(""https://docs.google.com/spreadsheets/d/1Yj_ptqi66GCucihVvJfMjLAmec39IyEx_6qawtMGysU/edit?usp=sharing"",""สบก!AT47"")"),92400)</f>
        <v>92400</v>
      </c>
      <c r="O102" s="101">
        <f ca="1">IF(L102&gt;0,N102*100/L102,0)</f>
        <v>100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IFERROR(__xludf.DUMMYFUNCTION("IMPORTRANGE(""https://docs.google.com/spreadsheets/d/1XL5vhW3sbDhbH9Cz0tuDiY8C3ctxq1tqvaCgkFb8cCA/edit?usp=sharing"",""ยโสธร!J39"")"),0)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IFERROR(__xludf.DUMMYFUNCTION("IMPORTRANGE(""https://docs.google.com/spreadsheets/d/1XL5vhW3sbDhbH9Cz0tuDiY8C3ctxq1tqvaCgkFb8cCA/edit?usp=sharing"",""ยโสธร!J40"")"),1)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IFERROR(__xludf.DUMMYFUNCTION("IMPORTRANGE(""https://docs.google.com/spreadsheets/d/1XL5vhW3sbDhbH9Cz0tuDiY8C3ctxq1tqvaCgkFb8cCA/edit?usp=sharing"",""ยโสธร!J41"")"),0)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IFERROR(__xludf.DUMMYFUNCTION("IMPORTRANGE(""https://docs.google.com/spreadsheets/d/1XL5vhW3sbDhbH9Cz0tuDiY8C3ctxq1tqvaCgkFb8cCA/edit?usp=sharing"",""ยโสธร!J42"")"),1)</f>
        <v>1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IFERROR(__xludf.DUMMYFUNCTION("IMPORTRANGE(""https://docs.google.com/spreadsheets/d/1XL5vhW3sbDhbH9Cz0tuDiY8C3ctxq1tqvaCgkFb8cCA/edit?usp=sharing"",""ยโสธร!I43"")"),1)</f>
        <v>1</v>
      </c>
      <c r="J108" s="191">
        <f ca="1">IFERROR(__xludf.DUMMYFUNCTION("IMPORTRANGE(""https://docs.google.com/spreadsheets/d/1XL5vhW3sbDhbH9Cz0tuDiY8C3ctxq1tqvaCgkFb8cCA/edit?usp=sharing"",""ยโสธร!J43"")"),1)</f>
        <v>1</v>
      </c>
      <c r="K108" s="222">
        <f t="shared" ref="K108:K113" ca="1" si="57">IF(I108&gt;0,J108*100/I108,0)</f>
        <v>100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IFERROR(__xludf.DUMMYFUNCTION("IMPORTRANGE(""https://docs.google.com/spreadsheets/d/1XL5vhW3sbDhbH9Cz0tuDiY8C3ctxq1tqvaCgkFb8cCA/edit?usp=sharing"",""ยโสธร!I44"")"),4)</f>
        <v>4</v>
      </c>
      <c r="J109" s="191">
        <f ca="1">IFERROR(__xludf.DUMMYFUNCTION("IMPORTRANGE(""https://docs.google.com/spreadsheets/d/1XL5vhW3sbDhbH9Cz0tuDiY8C3ctxq1tqvaCgkFb8cCA/edit?usp=sharing"",""ยโสธร!J44"")"),4)</f>
        <v>4</v>
      </c>
      <c r="K109" s="222">
        <f t="shared" ca="1" si="57"/>
        <v>100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IFERROR(__xludf.DUMMYFUNCTION("IMPORTRANGE(""https://docs.google.com/spreadsheets/d/1XL5vhW3sbDhbH9Cz0tuDiY8C3ctxq1tqvaCgkFb8cCA/edit?usp=sharing"",""ยโสธร!I45"")"),4)</f>
        <v>4</v>
      </c>
      <c r="J110" s="191">
        <f ca="1">IFERROR(__xludf.DUMMYFUNCTION("IMPORTRANGE(""https://docs.google.com/spreadsheets/d/1XL5vhW3sbDhbH9Cz0tuDiY8C3ctxq1tqvaCgkFb8cCA/edit?usp=sharing"",""ยโสธร!J45"")"),4)</f>
        <v>4</v>
      </c>
      <c r="K110" s="222">
        <f t="shared" ca="1" si="57"/>
        <v>100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IFERROR(__xludf.DUMMYFUNCTION("IMPORTRANGE(""https://docs.google.com/spreadsheets/d/1XL5vhW3sbDhbH9Cz0tuDiY8C3ctxq1tqvaCgkFb8cCA/edit?usp=sharing"",""ยโสธร!I46"")"),4)</f>
        <v>4</v>
      </c>
      <c r="J111" s="191">
        <f ca="1">IFERROR(__xludf.DUMMYFUNCTION("IMPORTRANGE(""https://docs.google.com/spreadsheets/d/1XL5vhW3sbDhbH9Cz0tuDiY8C3ctxq1tqvaCgkFb8cCA/edit?usp=sharing"",""ยโสธร!J46"")"),4)</f>
        <v>4</v>
      </c>
      <c r="K111" s="222">
        <f t="shared" ca="1" si="57"/>
        <v>100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IFERROR(__xludf.DUMMYFUNCTION("IMPORTRANGE(""https://docs.google.com/spreadsheets/d/1XL5vhW3sbDhbH9Cz0tuDiY8C3ctxq1tqvaCgkFb8cCA/edit?usp=sharing"",""ยโสธร!I47"")"),4)</f>
        <v>4</v>
      </c>
      <c r="J112" s="191">
        <f ca="1">IFERROR(__xludf.DUMMYFUNCTION("IMPORTRANGE(""https://docs.google.com/spreadsheets/d/1XL5vhW3sbDhbH9Cz0tuDiY8C3ctxq1tqvaCgkFb8cCA/edit?usp=sharing"",""ยโสธร!J47"")"),0)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IFERROR(__xludf.DUMMYFUNCTION("IMPORTRANGE(""https://docs.google.com/spreadsheets/d/1XL5vhW3sbDhbH9Cz0tuDiY8C3ctxq1tqvaCgkFb8cCA/edit?usp=sharing"",""ยโสธร!I48"")"),1)</f>
        <v>1</v>
      </c>
      <c r="J113" s="191">
        <f ca="1">IFERROR(__xludf.DUMMYFUNCTION("IMPORTRANGE(""https://docs.google.com/spreadsheets/d/1XL5vhW3sbDhbH9Cz0tuDiY8C3ctxq1tqvaCgkFb8cCA/edit?usp=sharing"",""ยโสธร!J48"")"),1)</f>
        <v>1</v>
      </c>
      <c r="K113" s="222">
        <f t="shared" ca="1" si="57"/>
        <v>100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IFERROR(__xludf.DUMMYFUNCTION("IMPORTRANGE(""https://docs.google.com/spreadsheets/d/1XL5vhW3sbDhbH9Cz0tuDiY8C3ctxq1tqvaCgkFb8cCA/edit?usp=sharing"",""ยโสธร!J49"")"),0)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IFERROR(__xludf.DUMMYFUNCTION("IMPORTRANGE(""https://docs.google.com/spreadsheets/d/1XL5vhW3sbDhbH9Cz0tuDiY8C3ctxq1tqvaCgkFb8cCA/edit?usp=sharing"",""ยโสธร!I52"")"),20)</f>
        <v>20</v>
      </c>
      <c r="J117" s="146">
        <f ca="1">IFERROR(__xludf.DUMMYFUNCTION("IMPORTRANGE(""https://docs.google.com/spreadsheets/d/1XL5vhW3sbDhbH9Cz0tuDiY8C3ctxq1tqvaCgkFb8cCA/edit?usp=sharing"",""ยโสธร!J52"")"),20)</f>
        <v>20</v>
      </c>
      <c r="K117" s="147">
        <f ca="1">IF(I117&gt;0,J117*100/I117,0)</f>
        <v>100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82440</v>
      </c>
      <c r="M118" s="155">
        <f t="shared" ca="1" si="58"/>
        <v>66440</v>
      </c>
      <c r="N118" s="155">
        <f t="shared" ca="1" si="58"/>
        <v>25880</v>
      </c>
      <c r="O118" s="154">
        <f t="shared" ref="O118:O120" ca="1" si="59">IF(L118&gt;0,N118*100/L118,0)</f>
        <v>31.392527899078118</v>
      </c>
      <c r="P118" s="154">
        <f t="shared" ref="P118:P120" ca="1" si="60">IF(M118&gt;0,N118*100/M118,0)</f>
        <v>38.952438290186635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82440</v>
      </c>
      <c r="M120" s="160">
        <f t="shared" ca="1" si="62"/>
        <v>66440</v>
      </c>
      <c r="N120" s="160">
        <f t="shared" ca="1" si="62"/>
        <v>25880</v>
      </c>
      <c r="O120" s="159">
        <f t="shared" ca="1" si="59"/>
        <v>31.392527899078118</v>
      </c>
      <c r="P120" s="159">
        <f t="shared" ca="1" si="60"/>
        <v>38.952438290186635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82440</v>
      </c>
      <c r="M122" s="172">
        <f ca="1">IFERROR(__xludf.DUMMYFUNCTION("IMPORTRANGE(""https://docs.google.com/spreadsheets/d/1Yj_ptqi66GCucihVvJfMjLAmec39IyEx_6qawtMGysU/edit?usp=sharing"",""สบก!BA47"")"),66440)</f>
        <v>66440</v>
      </c>
      <c r="N122" s="172">
        <f ca="1">IFERROR(__xludf.DUMMYFUNCTION("IMPORTRANGE(""https://docs.google.com/spreadsheets/d/1Yj_ptqi66GCucihVvJfMjLAmec39IyEx_6qawtMGysU/edit?usp=sharing"",""สบก!BB47"")"),25880)</f>
        <v>25880</v>
      </c>
      <c r="O122" s="171">
        <f ca="1">IF(L122&gt;0,N122*100/L122,0)</f>
        <v>31.392527899078118</v>
      </c>
      <c r="P122" s="171">
        <f ca="1">IF(M122&gt;0,N122*100/M122,0)</f>
        <v>38.952438290186635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IFERROR(__xludf.DUMMYFUNCTION("IMPORTRANGE(""https://docs.google.com/spreadsheets/d/1Yj_ptqi66GCucihVvJfMjLAmec39IyEx_6qawtMGysU/edit?usp=sharing"",""สบก!AW47"")"),0)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IFERROR(__xludf.DUMMYFUNCTION("IMPORTRANGE(""https://docs.google.com/spreadsheets/d/1Yj_ptqi66GCucihVvJfMjLAmec39IyEx_6qawtMGysU/edit?usp=sharing"",""สบก!AX47"")"),82440)</f>
        <v>82440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IFERROR(__xludf.DUMMYFUNCTION("IMPORTRANGE(""https://docs.google.com/spreadsheets/d/1Yj_ptqi66GCucihVvJfMjLAmec39IyEx_6qawtMGysU/edit?usp=sharing"",""สบก!AY47"")"),0)</f>
        <v>0</v>
      </c>
      <c r="M126" s="101"/>
      <c r="N126" s="91">
        <f ca="1">IFERROR(__xludf.DUMMYFUNCTION("IMPORTRANGE(""https://docs.google.com/spreadsheets/d/1Yj_ptqi66GCucihVvJfMjLAmec39IyEx_6qawtMGysU/edit?usp=sharing"",""สบก!BC47"")"),0)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257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IFERROR(__xludf.DUMMYFUNCTION("IMPORTRANGE(""https://docs.google.com/spreadsheets/d/1XL5vhW3sbDhbH9Cz0tuDiY8C3ctxq1tqvaCgkFb8cCA/edit?usp=sharing"",""ยโสธร!J58"")"),0)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IFERROR(__xludf.DUMMYFUNCTION("IMPORTRANGE(""https://docs.google.com/spreadsheets/d/1XL5vhW3sbDhbH9Cz0tuDiY8C3ctxq1tqvaCgkFb8cCA/edit?usp=sharing"",""ยโสธร!J59"")"),1)</f>
        <v>1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IFERROR(__xludf.DUMMYFUNCTION("IMPORTRANGE(""https://docs.google.com/spreadsheets/d/1XL5vhW3sbDhbH9Cz0tuDiY8C3ctxq1tqvaCgkFb8cCA/edit?usp=sharing"",""ยโสธร!J60"")"),0)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IFERROR(__xludf.DUMMYFUNCTION("IMPORTRANGE(""https://docs.google.com/spreadsheets/d/1XL5vhW3sbDhbH9Cz0tuDiY8C3ctxq1tqvaCgkFb8cCA/edit?usp=sharing"",""ยโสธร!J61"")"),0)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IFERROR(__xludf.DUMMYFUNCTION("IMPORTRANGE(""https://docs.google.com/spreadsheets/d/1XL5vhW3sbDhbH9Cz0tuDiY8C3ctxq1tqvaCgkFb8cCA/edit?usp=sharing"",""ยโสธร!I62"")"),20)</f>
        <v>20</v>
      </c>
      <c r="J132" s="191">
        <f ca="1">IFERROR(__xludf.DUMMYFUNCTION("IMPORTRANGE(""https://docs.google.com/spreadsheets/d/1XL5vhW3sbDhbH9Cz0tuDiY8C3ctxq1tqvaCgkFb8cCA/edit?usp=sharing"",""ยโสธร!J62"")"),20)</f>
        <v>20</v>
      </c>
      <c r="K132" s="222">
        <f t="shared" ref="K132:K133" ca="1" si="63">IF(I132&gt;0,J132*100/I132,0)</f>
        <v>100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IFERROR(__xludf.DUMMYFUNCTION("IMPORTRANGE(""https://docs.google.com/spreadsheets/d/1XL5vhW3sbDhbH9Cz0tuDiY8C3ctxq1tqvaCgkFb8cCA/edit?usp=sharing"",""ยโสธร!I63"")"),20)</f>
        <v>20</v>
      </c>
      <c r="J133" s="191">
        <f ca="1">IFERROR(__xludf.DUMMYFUNCTION("IMPORTRANGE(""https://docs.google.com/spreadsheets/d/1XL5vhW3sbDhbH9Cz0tuDiY8C3ctxq1tqvaCgkFb8cCA/edit?usp=sharing"",""ยโสธร!J63"")"),0)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IFERROR(__xludf.DUMMYFUNCTION("IMPORTRANGE(""https://docs.google.com/spreadsheets/d/1XL5vhW3sbDhbH9Cz0tuDiY8C3ctxq1tqvaCgkFb8cCA/edit?usp=sharing"",""ยโสธร!J64"")"),0)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IFERROR(__xludf.DUMMYFUNCTION("IMPORTRANGE(""https://docs.google.com/spreadsheets/d/1XL5vhW3sbDhbH9Cz0tuDiY8C3ctxq1tqvaCgkFb8cCA/edit?usp=sharing"",""ยโสธร!J65"")"),0)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IFERROR(__xludf.DUMMYFUNCTION("IMPORTRANGE(""https://docs.google.com/spreadsheets/d/1XL5vhW3sbDhbH9Cz0tuDiY8C3ctxq1tqvaCgkFb8cCA/edit?usp=sharing"",""ยโสธร!I68"")"),0)</f>
        <v>0</v>
      </c>
      <c r="J138" s="264">
        <f ca="1">IFERROR(__xludf.DUMMYFUNCTION("IMPORTRANGE(""https://docs.google.com/spreadsheets/d/1XL5vhW3sbDhbH9Cz0tuDiY8C3ctxq1tqvaCgkFb8cCA/edit?usp=sharing"",""ยโสธร!J68"")"),0)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79000</v>
      </c>
      <c r="M140" s="155">
        <f t="shared" ca="1" si="64"/>
        <v>55750</v>
      </c>
      <c r="N140" s="155">
        <f t="shared" ca="1" si="64"/>
        <v>47480</v>
      </c>
      <c r="O140" s="154">
        <f t="shared" ref="O140:O142" ca="1" si="65">IF(L140&gt;0,N140*100/L140,0)</f>
        <v>60.101265822784811</v>
      </c>
      <c r="P140" s="154">
        <f t="shared" ref="P140:P142" ca="1" si="66">IF(M140&gt;0,N140*100/M140,0)</f>
        <v>85.165919282511211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79000</v>
      </c>
      <c r="M142" s="160">
        <f t="shared" ca="1" si="68"/>
        <v>55750</v>
      </c>
      <c r="N142" s="160">
        <f t="shared" ca="1" si="68"/>
        <v>47480</v>
      </c>
      <c r="O142" s="159">
        <f t="shared" ca="1" si="65"/>
        <v>60.101265822784811</v>
      </c>
      <c r="P142" s="159">
        <f t="shared" ca="1" si="66"/>
        <v>85.165919282511211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79000</v>
      </c>
      <c r="M144" s="172">
        <f ca="1">IFERROR(__xludf.DUMMYFUNCTION("IMPORTRANGE(""https://docs.google.com/spreadsheets/d/1Yj_ptqi66GCucihVvJfMjLAmec39IyEx_6qawtMGysU/edit?usp=sharing"",""สบก!BJ47"")"),55750)</f>
        <v>55750</v>
      </c>
      <c r="N144" s="172">
        <f ca="1">IFERROR(__xludf.DUMMYFUNCTION("IMPORTRANGE(""https://docs.google.com/spreadsheets/d/1Yj_ptqi66GCucihVvJfMjLAmec39IyEx_6qawtMGysU/edit?usp=sharing"",""สบก!BK47"")"),47480)</f>
        <v>47480</v>
      </c>
      <c r="O144" s="171">
        <f ca="1">IF(L144&gt;0,N144*100/L144,0)</f>
        <v>60.101265822784811</v>
      </c>
      <c r="P144" s="171">
        <f ca="1">IF(M144&gt;0,N144*100/M144,0)</f>
        <v>85.165919282511211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IFERROR(__xludf.DUMMYFUNCTION("IMPORTRANGE(""https://docs.google.com/spreadsheets/d/1Yj_ptqi66GCucihVvJfMjLAmec39IyEx_6qawtMGysU/edit?usp=sharing"",""สบก!BF47"")"),0)</f>
        <v>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IFERROR(__xludf.DUMMYFUNCTION("IMPORTRANGE(""https://docs.google.com/spreadsheets/d/1Yj_ptqi66GCucihVvJfMjLAmec39IyEx_6qawtMGysU/edit?usp=sharing"",""สบก!BG47"")"),79000)</f>
        <v>79000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IFERROR(__xludf.DUMMYFUNCTION("IMPORTRANGE(""https://docs.google.com/spreadsheets/d/1Yj_ptqi66GCucihVvJfMjLAmec39IyEx_6qawtMGysU/edit?usp=sharing"",""สบก!BH47"")"),0)</f>
        <v>0</v>
      </c>
      <c r="M148" s="101"/>
      <c r="N148" s="91">
        <f ca="1">IFERROR(__xludf.DUMMYFUNCTION("IMPORTRANGE(""https://docs.google.com/spreadsheets/d/1Yj_ptqi66GCucihVvJfMjLAmec39IyEx_6qawtMGysU/edit?usp=sharing"",""สบก!BL47"")"),0)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IFERROR(__xludf.DUMMYFUNCTION("IMPORTRANGE(""https://docs.google.com/spreadsheets/d/1XL5vhW3sbDhbH9Cz0tuDiY8C3ctxq1tqvaCgkFb8cCA/edit?usp=sharing"",""ยโสธร!I74"")"),4)</f>
        <v>4</v>
      </c>
      <c r="J149" s="272">
        <f ca="1">IFERROR(__xludf.DUMMYFUNCTION("IMPORTRANGE(""https://docs.google.com/spreadsheets/d/1XL5vhW3sbDhbH9Cz0tuDiY8C3ctxq1tqvaCgkFb8cCA/edit?usp=sharing"",""ยโสธร!J74"")"),1)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IFERROR(__xludf.DUMMYFUNCTION("IMPORTRANGE(""https://docs.google.com/spreadsheets/d/1XL5vhW3sbDhbH9Cz0tuDiY8C3ctxq1tqvaCgkFb8cCA/edit?usp=sharing"",""ยโสธร!J79"")"),0)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IFERROR(__xludf.DUMMYFUNCTION("IMPORTRANGE(""https://docs.google.com/spreadsheets/d/1XL5vhW3sbDhbH9Cz0tuDiY8C3ctxq1tqvaCgkFb8cCA/edit?usp=sharing"",""ยโสธร!J80"")"),1)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IFERROR(__xludf.DUMMYFUNCTION("IMPORTRANGE(""https://docs.google.com/spreadsheets/d/1XL5vhW3sbDhbH9Cz0tuDiY8C3ctxq1tqvaCgkFb8cCA/edit?usp=sharing"",""ยโสธร!J81"")"),1)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IFERROR(__xludf.DUMMYFUNCTION("IMPORTRANGE(""https://docs.google.com/spreadsheets/d/1XL5vhW3sbDhbH9Cz0tuDiY8C3ctxq1tqvaCgkFb8cCA/edit?usp=sharing"",""ยโสธร!I83"")"),4)</f>
        <v>4</v>
      </c>
      <c r="J158" s="192">
        <f ca="1">IFERROR(__xludf.DUMMYFUNCTION("IMPORTRANGE(""https://docs.google.com/spreadsheets/d/1XL5vhW3sbDhbH9Cz0tuDiY8C3ctxq1tqvaCgkFb8cCA/edit?usp=sharing"",""ยโสธร!J83"")"),1)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IFERROR(__xludf.DUMMYFUNCTION("IMPORTRANGE(""https://docs.google.com/spreadsheets/d/1XL5vhW3sbDhbH9Cz0tuDiY8C3ctxq1tqvaCgkFb8cCA/edit?usp=sharing"",""ยโสธร!J84"")"),20)</f>
        <v>20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IFERROR(__xludf.DUMMYFUNCTION("IMPORTRANGE(""https://docs.google.com/spreadsheets/d/1XL5vhW3sbDhbH9Cz0tuDiY8C3ctxq1tqvaCgkFb8cCA/edit?usp=sharing"",""ยโสธร!J85"")"),20)</f>
        <v>20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IFERROR(__xludf.DUMMYFUNCTION("IMPORTRANGE(""https://docs.google.com/spreadsheets/d/1XL5vhW3sbDhbH9Cz0tuDiY8C3ctxq1tqvaCgkFb8cCA/edit?usp=sharing"",""ยโสธร!J86"")"),0)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IFERROR(__xludf.DUMMYFUNCTION("IMPORTRANGE(""https://docs.google.com/spreadsheets/d/1XL5vhW3sbDhbH9Cz0tuDiY8C3ctxq1tqvaCgkFb8cCA/edit?usp=sharing"",""ยโสธร!J88"")"),0)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IFERROR(__xludf.DUMMYFUNCTION("IMPORTRANGE(""https://docs.google.com/spreadsheets/d/1XL5vhW3sbDhbH9Cz0tuDiY8C3ctxq1tqvaCgkFb8cCA/edit?usp=sharing"",""ยโสธร!I89"")"),3)</f>
        <v>3</v>
      </c>
      <c r="J164" s="277">
        <f ca="1">IFERROR(__xludf.DUMMYFUNCTION("IMPORTRANGE(""https://docs.google.com/spreadsheets/d/1XL5vhW3sbDhbH9Cz0tuDiY8C3ctxq1tqvaCgkFb8cCA/edit?usp=sharing"",""ยโสธร!J89"")"),3)</f>
        <v>3</v>
      </c>
      <c r="K164" s="278">
        <f ca="1">IF(I164&gt;0,J164*100/I164,0)</f>
        <v>100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IFERROR(__xludf.DUMMYFUNCTION("IMPORTRANGE(""https://docs.google.com/spreadsheets/d/1XL5vhW3sbDhbH9Cz0tuDiY8C3ctxq1tqvaCgkFb8cCA/edit?usp=sharing"",""ยโสธร!J94"")"),0)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IFERROR(__xludf.DUMMYFUNCTION("IMPORTRANGE(""https://docs.google.com/spreadsheets/d/1XL5vhW3sbDhbH9Cz0tuDiY8C3ctxq1tqvaCgkFb8cCA/edit?usp=sharing"",""ยโสธร!J95"")"),1)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IFERROR(__xludf.DUMMYFUNCTION("IMPORTRANGE(""https://docs.google.com/spreadsheets/d/1XL5vhW3sbDhbH9Cz0tuDiY8C3ctxq1tqvaCgkFb8cCA/edit?usp=sharing"",""ยโสธร!J96"")"),1)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IFERROR(__xludf.DUMMYFUNCTION("IMPORTRANGE(""https://docs.google.com/spreadsheets/d/1XL5vhW3sbDhbH9Cz0tuDiY8C3ctxq1tqvaCgkFb8cCA/edit?usp=sharing"",""ยโสธร!J97"")"),1)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IFERROR(__xludf.DUMMYFUNCTION("IMPORTRANGE(""https://docs.google.com/spreadsheets/d/1XL5vhW3sbDhbH9Cz0tuDiY8C3ctxq1tqvaCgkFb8cCA/edit?usp=sharing"",""ยโสธร!I98"")"),3)</f>
        <v>3</v>
      </c>
      <c r="J173" s="192">
        <f ca="1">IFERROR(__xludf.DUMMYFUNCTION("IMPORTRANGE(""https://docs.google.com/spreadsheets/d/1XL5vhW3sbDhbH9Cz0tuDiY8C3ctxq1tqvaCgkFb8cCA/edit?usp=sharing"",""ยโสธร!J98"")"),3)</f>
        <v>3</v>
      </c>
      <c r="K173" s="168">
        <f ca="1">IF(I173&gt;0,J173*100/I173,0)</f>
        <v>100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IFERROR(__xludf.DUMMYFUNCTION("IMPORTRANGE(""https://docs.google.com/spreadsheets/d/1XL5vhW3sbDhbH9Cz0tuDiY8C3ctxq1tqvaCgkFb8cCA/edit?usp=sharing"",""ยโสธร!J99"")"),0)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IFERROR(__xludf.DUMMYFUNCTION("IMPORTRANGE(""https://docs.google.com/spreadsheets/d/1XL5vhW3sbDhbH9Cz0tuDiY8C3ctxq1tqvaCgkFb8cCA/edit?usp=sharing"",""ยโสธร!J100"")"),0)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IFERROR(__xludf.DUMMYFUNCTION("IMPORTRANGE(""https://docs.google.com/spreadsheets/d/1XL5vhW3sbDhbH9Cz0tuDiY8C3ctxq1tqvaCgkFb8cCA/edit?usp=sharing"",""ยโสธร!I101"")"),1)</f>
        <v>1</v>
      </c>
      <c r="J176" s="277">
        <f ca="1">IFERROR(__xludf.DUMMYFUNCTION("IMPORTRANGE(""https://docs.google.com/spreadsheets/d/1XL5vhW3sbDhbH9Cz0tuDiY8C3ctxq1tqvaCgkFb8cCA/edit?usp=sharing"",""ยโสธร!J101"")"),1)</f>
        <v>1</v>
      </c>
      <c r="K176" s="278">
        <f ca="1">IF(I176&gt;0,J176*100/I176,0)</f>
        <v>100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IFERROR(__xludf.DUMMYFUNCTION("IMPORTRANGE(""https://docs.google.com/spreadsheets/d/1XL5vhW3sbDhbH9Cz0tuDiY8C3ctxq1tqvaCgkFb8cCA/edit?usp=sharing"",""ยโสธร!J106"")"),0)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IFERROR(__xludf.DUMMYFUNCTION("IMPORTRANGE(""https://docs.google.com/spreadsheets/d/1XL5vhW3sbDhbH9Cz0tuDiY8C3ctxq1tqvaCgkFb8cCA/edit?usp=sharing"",""ยโสธร!J107"")"),1)</f>
        <v>1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IFERROR(__xludf.DUMMYFUNCTION("IMPORTRANGE(""https://docs.google.com/spreadsheets/d/1XL5vhW3sbDhbH9Cz0tuDiY8C3ctxq1tqvaCgkFb8cCA/edit?usp=sharing"",""ยโสธร!J108"")"),1)</f>
        <v>1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IFERROR(__xludf.DUMMYFUNCTION("IMPORTRANGE(""https://docs.google.com/spreadsheets/d/1XL5vhW3sbDhbH9Cz0tuDiY8C3ctxq1tqvaCgkFb8cCA/edit?usp=sharing"",""ยโสธร!J109"")"),1)</f>
        <v>1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IFERROR(__xludf.DUMMYFUNCTION("IMPORTRANGE(""https://docs.google.com/spreadsheets/d/1XL5vhW3sbDhbH9Cz0tuDiY8C3ctxq1tqvaCgkFb8cCA/edit?usp=sharing"",""ยโสธร!I110"")"),1)</f>
        <v>1</v>
      </c>
      <c r="J185" s="191">
        <f ca="1">IFERROR(__xludf.DUMMYFUNCTION("IMPORTRANGE(""https://docs.google.com/spreadsheets/d/1XL5vhW3sbDhbH9Cz0tuDiY8C3ctxq1tqvaCgkFb8cCA/edit?usp=sharing"",""ยโสธร!J110"")"),0)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IFERROR(__xludf.DUMMYFUNCTION("IMPORTRANGE(""https://docs.google.com/spreadsheets/d/1XL5vhW3sbDhbH9Cz0tuDiY8C3ctxq1tqvaCgkFb8cCA/edit?usp=sharing"",""ยโสธร!I111"")"),1)</f>
        <v>1</v>
      </c>
      <c r="J186" s="191">
        <f ca="1">IFERROR(__xludf.DUMMYFUNCTION("IMPORTRANGE(""https://docs.google.com/spreadsheets/d/1XL5vhW3sbDhbH9Cz0tuDiY8C3ctxq1tqvaCgkFb8cCA/edit?usp=sharing"",""ยโสธร!J111"")"),1)</f>
        <v>1</v>
      </c>
      <c r="K186" s="222">
        <f t="shared" ca="1" si="69"/>
        <v>100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IFERROR(__xludf.DUMMYFUNCTION("IMPORTRANGE(""https://docs.google.com/spreadsheets/d/1XL5vhW3sbDhbH9Cz0tuDiY8C3ctxq1tqvaCgkFb8cCA/edit?usp=sharing"",""ยโสธร!J112"")"),0)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IFERROR(__xludf.DUMMYFUNCTION("IMPORTRANGE(""https://docs.google.com/spreadsheets/d/1XL5vhW3sbDhbH9Cz0tuDiY8C3ctxq1tqvaCgkFb8cCA/edit?usp=sharing"",""ยโสธร!J113"")"),0)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IFERROR(__xludf.DUMMYFUNCTION("IMPORTRANGE(""https://docs.google.com/spreadsheets/d/1XL5vhW3sbDhbH9Cz0tuDiY8C3ctxq1tqvaCgkFb8cCA/edit?usp=sharing"",""ยโสธร!I114"")"),30000)</f>
        <v>30000</v>
      </c>
      <c r="J189" s="277">
        <f ca="1">IFERROR(__xludf.DUMMYFUNCTION("IMPORTRANGE(""https://docs.google.com/spreadsheets/d/1XL5vhW3sbDhbH9Cz0tuDiY8C3ctxq1tqvaCgkFb8cCA/edit?usp=sharing"",""ยโสธร!J114"")"),0)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IFERROR(__xludf.DUMMYFUNCTION("IMPORTRANGE(""https://docs.google.com/spreadsheets/d/1XL5vhW3sbDhbH9Cz0tuDiY8C3ctxq1tqvaCgkFb8cCA/edit?usp=sharing"",""ยโสธร!J119"")"),1)</f>
        <v>1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IFERROR(__xludf.DUMMYFUNCTION("IMPORTRANGE(""https://docs.google.com/spreadsheets/d/1XL5vhW3sbDhbH9Cz0tuDiY8C3ctxq1tqvaCgkFb8cCA/edit?usp=sharing"",""ยโสธร!J120"")"),0)</f>
        <v>0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IFERROR(__xludf.DUMMYFUNCTION("IMPORTRANGE(""https://docs.google.com/spreadsheets/d/1XL5vhW3sbDhbH9Cz0tuDiY8C3ctxq1tqvaCgkFb8cCA/edit?usp=sharing"",""ยโสธร!J121"")"),0)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IFERROR(__xludf.DUMMYFUNCTION("IMPORTRANGE(""https://docs.google.com/spreadsheets/d/1XL5vhW3sbDhbH9Cz0tuDiY8C3ctxq1tqvaCgkFb8cCA/edit?usp=sharing"",""ยโสธร!J122"")"),0)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IFERROR(__xludf.DUMMYFUNCTION("IMPORTRANGE(""https://docs.google.com/spreadsheets/d/1XL5vhW3sbDhbH9Cz0tuDiY8C3ctxq1tqvaCgkFb8cCA/edit?usp=sharing"",""ยโสธร!I124"")"),30000)</f>
        <v>30000</v>
      </c>
      <c r="J199" s="192">
        <f ca="1">IFERROR(__xludf.DUMMYFUNCTION("IMPORTRANGE(""https://docs.google.com/spreadsheets/d/1XL5vhW3sbDhbH9Cz0tuDiY8C3ctxq1tqvaCgkFb8cCA/edit?usp=sharing"",""ยโสธร!J124"")"),0)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IFERROR(__xludf.DUMMYFUNCTION("IMPORTRANGE(""https://docs.google.com/spreadsheets/d/1XL5vhW3sbDhbH9Cz0tuDiY8C3ctxq1tqvaCgkFb8cCA/edit?usp=sharing"",""ยโสธร!I125"")"),30000)</f>
        <v>30000</v>
      </c>
      <c r="J200" s="192">
        <f ca="1">IFERROR(__xludf.DUMMYFUNCTION("IMPORTRANGE(""https://docs.google.com/spreadsheets/d/1XL5vhW3sbDhbH9Cz0tuDiY8C3ctxq1tqvaCgkFb8cCA/edit?usp=sharing"",""ยโสธร!J125"")"),0)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IFERROR(__xludf.DUMMYFUNCTION("IMPORTRANGE(""https://docs.google.com/spreadsheets/d/1XL5vhW3sbDhbH9Cz0tuDiY8C3ctxq1tqvaCgkFb8cCA/edit?usp=sharing"",""ยโสธร!I126"")"),0)</f>
        <v>0</v>
      </c>
      <c r="J201" s="192">
        <f ca="1">IFERROR(__xludf.DUMMYFUNCTION("IMPORTRANGE(""https://docs.google.com/spreadsheets/d/1XL5vhW3sbDhbH9Cz0tuDiY8C3ctxq1tqvaCgkFb8cCA/edit?usp=sharing"",""ยโสธร!J126"")"),0)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IFERROR(__xludf.DUMMYFUNCTION("IMPORTRANGE(""https://docs.google.com/spreadsheets/d/1XL5vhW3sbDhbH9Cz0tuDiY8C3ctxq1tqvaCgkFb8cCA/edit?usp=sharing"",""ยโสธร!J127"")"),0)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IFERROR(__xludf.DUMMYFUNCTION("IMPORTRANGE(""https://docs.google.com/spreadsheets/d/1XL5vhW3sbDhbH9Cz0tuDiY8C3ctxq1tqvaCgkFb8cCA/edit?usp=sharing"",""ยโสธร!J128"")"),0)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IFERROR(__xludf.DUMMYFUNCTION("IMPORTRANGE(""https://docs.google.com/spreadsheets/d/1XL5vhW3sbDhbH9Cz0tuDiY8C3ctxq1tqvaCgkFb8cCA/edit?usp=sharing"",""ยโสธร!I129"")"),0)</f>
        <v>0</v>
      </c>
      <c r="J204" s="277">
        <f ca="1">IFERROR(__xludf.DUMMYFUNCTION("IMPORTRANGE(""https://docs.google.com/spreadsheets/d/1XL5vhW3sbDhbH9Cz0tuDiY8C3ctxq1tqvaCgkFb8cCA/edit?usp=sharing"",""ยโสธร!J129"")"),0)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IFERROR(__xludf.DUMMYFUNCTION("IMPORTRANGE(""https://docs.google.com/spreadsheets/d/1XL5vhW3sbDhbH9Cz0tuDiY8C3ctxq1tqvaCgkFb8cCA/edit?usp=sharing"",""ยโสธร!J134"")"),0)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IFERROR(__xludf.DUMMYFUNCTION("IMPORTRANGE(""https://docs.google.com/spreadsheets/d/1XL5vhW3sbDhbH9Cz0tuDiY8C3ctxq1tqvaCgkFb8cCA/edit?usp=sharing"",""ยโสธร!J135"")"),0)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IFERROR(__xludf.DUMMYFUNCTION("IMPORTRANGE(""https://docs.google.com/spreadsheets/d/1XL5vhW3sbDhbH9Cz0tuDiY8C3ctxq1tqvaCgkFb8cCA/edit?usp=sharing"",""ยโสธร!J136"")"),0)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IFERROR(__xludf.DUMMYFUNCTION("IMPORTRANGE(""https://docs.google.com/spreadsheets/d/1XL5vhW3sbDhbH9Cz0tuDiY8C3ctxq1tqvaCgkFb8cCA/edit?usp=sharing"",""ยโสธร!J137"")"),0)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IFERROR(__xludf.DUMMYFUNCTION("IMPORTRANGE(""https://docs.google.com/spreadsheets/d/1XL5vhW3sbDhbH9Cz0tuDiY8C3ctxq1tqvaCgkFb8cCA/edit?usp=sharing"",""ยโสธร!I138"")"),0)</f>
        <v>0</v>
      </c>
      <c r="J213" s="191">
        <f ca="1">IFERROR(__xludf.DUMMYFUNCTION("IMPORTRANGE(""https://docs.google.com/spreadsheets/d/1XL5vhW3sbDhbH9Cz0tuDiY8C3ctxq1tqvaCgkFb8cCA/edit?usp=sharing"",""ยโสธร!J138"")"),0)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IFERROR(__xludf.DUMMYFUNCTION("IMPORTRANGE(""https://docs.google.com/spreadsheets/d/1XL5vhW3sbDhbH9Cz0tuDiY8C3ctxq1tqvaCgkFb8cCA/edit?usp=sharing"",""ยโสธร!I140"")"),0)</f>
        <v>0</v>
      </c>
      <c r="J215" s="191">
        <f ca="1">IFERROR(__xludf.DUMMYFUNCTION("IMPORTRANGE(""https://docs.google.com/spreadsheets/d/1XL5vhW3sbDhbH9Cz0tuDiY8C3ctxq1tqvaCgkFb8cCA/edit?usp=sharing"",""ยโสธร!J140"")"),0)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IFERROR(__xludf.DUMMYFUNCTION("IMPORTRANGE(""https://docs.google.com/spreadsheets/d/1XL5vhW3sbDhbH9Cz0tuDiY8C3ctxq1tqvaCgkFb8cCA/edit?usp=sharing"",""ยโสธร!I141"")"),0)</f>
        <v>0</v>
      </c>
      <c r="J216" s="191">
        <f ca="1">IFERROR(__xludf.DUMMYFUNCTION("IMPORTRANGE(""https://docs.google.com/spreadsheets/d/1XL5vhW3sbDhbH9Cz0tuDiY8C3ctxq1tqvaCgkFb8cCA/edit?usp=sharing"",""ยโสธร!J141"")"),0)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IFERROR(__xludf.DUMMYFUNCTION("IMPORTRANGE(""https://docs.google.com/spreadsheets/d/1XL5vhW3sbDhbH9Cz0tuDiY8C3ctxq1tqvaCgkFb8cCA/edit?usp=sharing"",""ยโสธร!J142"")"),0)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IFERROR(__xludf.DUMMYFUNCTION("IMPORTRANGE(""https://docs.google.com/spreadsheets/d/1XL5vhW3sbDhbH9Cz0tuDiY8C3ctxq1tqvaCgkFb8cCA/edit?usp=sharing"",""ยโสธร!J143"")"),0)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IFERROR(__xludf.DUMMYFUNCTION("IMPORTRANGE(""https://docs.google.com/spreadsheets/d/1XL5vhW3sbDhbH9Cz0tuDiY8C3ctxq1tqvaCgkFb8cCA/edit?usp=sharing"",""ยโสธร!I144"")"),14)</f>
        <v>14</v>
      </c>
      <c r="J219" s="264">
        <f ca="1">IFERROR(__xludf.DUMMYFUNCTION("IMPORTRANGE(""https://docs.google.com/spreadsheets/d/1XL5vhW3sbDhbH9Cz0tuDiY8C3ctxq1tqvaCgkFb8cCA/edit?usp=sharing"",""ยโสธร!J144"")"),14)</f>
        <v>14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20210</v>
      </c>
      <c r="M220" s="155">
        <f t="shared" ca="1" si="72"/>
        <v>20210</v>
      </c>
      <c r="N220" s="155">
        <f t="shared" ca="1" si="72"/>
        <v>19870</v>
      </c>
      <c r="O220" s="154">
        <f t="shared" ref="O220:O222" ca="1" si="73">IF(L220&gt;0,N220*100/L220,0)</f>
        <v>98.31766452251361</v>
      </c>
      <c r="P220" s="154">
        <f t="shared" ref="P220:P222" ca="1" si="74">IF(M220&gt;0,N220*100/M220,0)</f>
        <v>98.31766452251361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20210</v>
      </c>
      <c r="M222" s="160">
        <f t="shared" ca="1" si="76"/>
        <v>20210</v>
      </c>
      <c r="N222" s="160">
        <f t="shared" ca="1" si="76"/>
        <v>19870</v>
      </c>
      <c r="O222" s="159">
        <f t="shared" ca="1" si="73"/>
        <v>98.31766452251361</v>
      </c>
      <c r="P222" s="159">
        <f t="shared" ca="1" si="74"/>
        <v>98.31766452251361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20210</v>
      </c>
      <c r="M224" s="172">
        <f ca="1">IFERROR(__xludf.DUMMYFUNCTION("IMPORTRANGE(""https://docs.google.com/spreadsheets/d/1Yj_ptqi66GCucihVvJfMjLAmec39IyEx_6qawtMGysU/edit?usp=sharing"",""สบก!BS47"")"),20210)</f>
        <v>20210</v>
      </c>
      <c r="N224" s="172">
        <f ca="1">IFERROR(__xludf.DUMMYFUNCTION("IMPORTRANGE(""https://docs.google.com/spreadsheets/d/1Yj_ptqi66GCucihVvJfMjLAmec39IyEx_6qawtMGysU/edit?usp=sharing"",""สบก!BT47"")"),19870)</f>
        <v>19870</v>
      </c>
      <c r="O224" s="171">
        <f ca="1">IF(L224&gt;0,N224*100/L224,0)</f>
        <v>98.31766452251361</v>
      </c>
      <c r="P224" s="171">
        <f ca="1">IF(M224&gt;0,N224*100/M224,0)</f>
        <v>98.31766452251361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IFERROR(__xludf.DUMMYFUNCTION("IMPORTRANGE(""https://docs.google.com/spreadsheets/d/1Yj_ptqi66GCucihVvJfMjLAmec39IyEx_6qawtMGysU/edit?usp=sharing"",""สบก!BO47"")"),0)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IFERROR(__xludf.DUMMYFUNCTION("IMPORTRANGE(""https://docs.google.com/spreadsheets/d/1Yj_ptqi66GCucihVvJfMjLAmec39IyEx_6qawtMGysU/edit?usp=sharing"",""สบก!BP47"")"),20210)</f>
        <v>20210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IFERROR(__xludf.DUMMYFUNCTION("IMPORTRANGE(""https://docs.google.com/spreadsheets/d/1Yj_ptqi66GCucihVvJfMjLAmec39IyEx_6qawtMGysU/edit?usp=sharing"",""สบก!BQ47"")"),0)</f>
        <v>0</v>
      </c>
      <c r="M228" s="101"/>
      <c r="N228" s="91">
        <f ca="1">IFERROR(__xludf.DUMMYFUNCTION("IMPORTRANGE(""https://docs.google.com/spreadsheets/d/1Yj_ptqi66GCucihVvJfMjLAmec39IyEx_6qawtMGysU/edit?usp=sharing"",""สบก!BU47"")"),0)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IFERROR(__xludf.DUMMYFUNCTION("IMPORTRANGE(""https://docs.google.com/spreadsheets/d/1XL5vhW3sbDhbH9Cz0tuDiY8C3ctxq1tqvaCgkFb8cCA/edit?usp=sharing"",""ยโสธร!I149"")"),14)</f>
        <v>14</v>
      </c>
      <c r="J229" s="264">
        <f ca="1">IFERROR(__xludf.DUMMYFUNCTION("IMPORTRANGE(""https://docs.google.com/spreadsheets/d/1XL5vhW3sbDhbH9Cz0tuDiY8C3ctxq1tqvaCgkFb8cCA/edit?usp=sharing"",""ยโสธร!J149"")"),14)</f>
        <v>14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IFERROR(__xludf.DUMMYFUNCTION("IMPORTRANGE(""https://docs.google.com/spreadsheets/d/1XL5vhW3sbDhbH9Cz0tuDiY8C3ctxq1tqvaCgkFb8cCA/edit?usp=sharing"",""ยโสธร!J151"")"),0)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IFERROR(__xludf.DUMMYFUNCTION("IMPORTRANGE(""https://docs.google.com/spreadsheets/d/1XL5vhW3sbDhbH9Cz0tuDiY8C3ctxq1tqvaCgkFb8cCA/edit?usp=sharing"",""ยโสธร!J152"")"),1)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IFERROR(__xludf.DUMMYFUNCTION("IMPORTRANGE(""https://docs.google.com/spreadsheets/d/1XL5vhW3sbDhbH9Cz0tuDiY8C3ctxq1tqvaCgkFb8cCA/edit?usp=sharing"",""ยโสธร!J153"")"),1)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IFERROR(__xludf.DUMMYFUNCTION("IMPORTRANGE(""https://docs.google.com/spreadsheets/d/1XL5vhW3sbDhbH9Cz0tuDiY8C3ctxq1tqvaCgkFb8cCA/edit?usp=sharing"",""ยโสธร!J154"")"),1)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IFERROR(__xludf.DUMMYFUNCTION("IMPORTRANGE(""https://docs.google.com/spreadsheets/d/1XL5vhW3sbDhbH9Cz0tuDiY8C3ctxq1tqvaCgkFb8cCA/edit?usp=sharing"",""ยโสธร!I155"")"),14)</f>
        <v>14</v>
      </c>
      <c r="J235" s="192">
        <f ca="1">IFERROR(__xludf.DUMMYFUNCTION("IMPORTRANGE(""https://docs.google.com/spreadsheets/d/1XL5vhW3sbDhbH9Cz0tuDiY8C3ctxq1tqvaCgkFb8cCA/edit?usp=sharing"",""ยโสธร!J155"")"),14)</f>
        <v>14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IFERROR(__xludf.DUMMYFUNCTION("IMPORTRANGE(""https://docs.google.com/spreadsheets/d/1XL5vhW3sbDhbH9Cz0tuDiY8C3ctxq1tqvaCgkFb8cCA/edit?usp=sharing"",""ยโสธร!J156"")"),0)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IFERROR(__xludf.DUMMYFUNCTION("IMPORTRANGE(""https://docs.google.com/spreadsheets/d/1XL5vhW3sbDhbH9Cz0tuDiY8C3ctxq1tqvaCgkFb8cCA/edit?usp=sharing"",""ยโสธร!J157"")"),0)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IFERROR(__xludf.DUMMYFUNCTION("IMPORTRANGE(""https://docs.google.com/spreadsheets/d/1XL5vhW3sbDhbH9Cz0tuDiY8C3ctxq1tqvaCgkFb8cCA/edit?usp=sharing"",""ยโสธร!I158"")"),0)</f>
        <v>0</v>
      </c>
      <c r="J238" s="264">
        <f ca="1">IFERROR(__xludf.DUMMYFUNCTION("IMPORTRANGE(""https://docs.google.com/spreadsheets/d/1XL5vhW3sbDhbH9Cz0tuDiY8C3ctxq1tqvaCgkFb8cCA/edit?usp=sharing"",""ยโสธร!J158"")"),0)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IFERROR(__xludf.DUMMYFUNCTION("IMPORTRANGE(""https://docs.google.com/spreadsheets/d/1XL5vhW3sbDhbH9Cz0tuDiY8C3ctxq1tqvaCgkFb8cCA/edit?usp=sharing"",""ยโสธร!J159"")"),"")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IFERROR(__xludf.DUMMYFUNCTION("IMPORTRANGE(""https://docs.google.com/spreadsheets/d/1XL5vhW3sbDhbH9Cz0tuDiY8C3ctxq1tqvaCgkFb8cCA/edit?usp=sharing"",""ยโสธร!J161"")"),0)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IFERROR(__xludf.DUMMYFUNCTION("IMPORTRANGE(""https://docs.google.com/spreadsheets/d/1XL5vhW3sbDhbH9Cz0tuDiY8C3ctxq1tqvaCgkFb8cCA/edit?usp=sharing"",""ยโสธร!J162"")"),0)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IFERROR(__xludf.DUMMYFUNCTION("IMPORTRANGE(""https://docs.google.com/spreadsheets/d/1XL5vhW3sbDhbH9Cz0tuDiY8C3ctxq1tqvaCgkFb8cCA/edit?usp=sharing"",""ยโสธร!J163"")"),0)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IFERROR(__xludf.DUMMYFUNCTION("IMPORTRANGE(""https://docs.google.com/spreadsheets/d/1XL5vhW3sbDhbH9Cz0tuDiY8C3ctxq1tqvaCgkFb8cCA/edit?usp=sharing"",""ยโสธร!I164"")"),0)</f>
        <v>0</v>
      </c>
      <c r="J244" s="191">
        <f ca="1">IFERROR(__xludf.DUMMYFUNCTION("IMPORTRANGE(""https://docs.google.com/spreadsheets/d/1XL5vhW3sbDhbH9Cz0tuDiY8C3ctxq1tqvaCgkFb8cCA/edit?usp=sharing"",""ยโสธร!J164"")"),0)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IFERROR(__xludf.DUMMYFUNCTION("IMPORTRANGE(""https://docs.google.com/spreadsheets/d/1XL5vhW3sbDhbH9Cz0tuDiY8C3ctxq1tqvaCgkFb8cCA/edit?usp=sharing"",""ยโสธร!J165"")"),0)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IFERROR(__xludf.DUMMYFUNCTION("IMPORTRANGE(""https://docs.google.com/spreadsheets/d/1XL5vhW3sbDhbH9Cz0tuDiY8C3ctxq1tqvaCgkFb8cCA/edit?usp=sharing"",""ยโสธร!J166"")"),0)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IFERROR(__xludf.DUMMYFUNCTION("IMPORTRANGE(""https://docs.google.com/spreadsheets/d/1XL5vhW3sbDhbH9Cz0tuDiY8C3ctxq1tqvaCgkFb8cCA/edit?usp=sharing"",""ยโสธร!I169"")"),0)</f>
        <v>0</v>
      </c>
      <c r="J249" s="308">
        <f ca="1">IFERROR(__xludf.DUMMYFUNCTION("IMPORTRANGE(""https://docs.google.com/spreadsheets/d/1XL5vhW3sbDhbH9Cz0tuDiY8C3ctxq1tqvaCgkFb8cCA/edit?usp=sharing"",""ยโสธร!J169"")"),0)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IFERROR(__xludf.DUMMYFUNCTION("IMPORTRANGE(""https://docs.google.com/spreadsheets/d/1Yj_ptqi66GCucihVvJfMjLAmec39IyEx_6qawtMGysU/edit?usp=sharing"",""สบก!CB47"")"),0)</f>
        <v>0</v>
      </c>
      <c r="N254" s="172">
        <f ca="1">IFERROR(__xludf.DUMMYFUNCTION("IMPORTRANGE(""https://docs.google.com/spreadsheets/d/1Yj_ptqi66GCucihVvJfMjLAmec39IyEx_6qawtMGysU/edit?usp=sharing"",""สบก!CC47"")"),0)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IFERROR(__xludf.DUMMYFUNCTION("IMPORTRANGE(""https://docs.google.com/spreadsheets/d/1Yj_ptqi66GCucihVvJfMjLAmec39IyEx_6qawtMGysU/edit?usp=sharing"",""สบก!BX47"")"),0)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IFERROR(__xludf.DUMMYFUNCTION("IMPORTRANGE(""https://docs.google.com/spreadsheets/d/1Yj_ptqi66GCucihVvJfMjLAmec39IyEx_6qawtMGysU/edit?usp=sharing"",""สบก!BY47"")"),0)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IFERROR(__xludf.DUMMYFUNCTION("IMPORTRANGE(""https://docs.google.com/spreadsheets/d/1Yj_ptqi66GCucihVvJfMjLAmec39IyEx_6qawtMGysU/edit?usp=sharing"",""สบก!BZ47"")"),0)</f>
        <v>0</v>
      </c>
      <c r="M258" s="101"/>
      <c r="N258" s="91">
        <f ca="1">IFERROR(__xludf.DUMMYFUNCTION("IMPORTRANGE(""https://docs.google.com/spreadsheets/d/1Yj_ptqi66GCucihVvJfMjLAmec39IyEx_6qawtMGysU/edit?usp=sharing"",""สบก!CD47"")"),0)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IFERROR(__xludf.DUMMYFUNCTION("IMPORTRANGE(""https://docs.google.com/spreadsheets/d/1XL5vhW3sbDhbH9Cz0tuDiY8C3ctxq1tqvaCgkFb8cCA/edit?usp=sharing"",""ยโสธร!J176"")"),0)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IFERROR(__xludf.DUMMYFUNCTION("IMPORTRANGE(""https://docs.google.com/spreadsheets/d/1XL5vhW3sbDhbH9Cz0tuDiY8C3ctxq1tqvaCgkFb8cCA/edit?usp=sharing"",""ยโสธร!J177"")"),0)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IFERROR(__xludf.DUMMYFUNCTION("IMPORTRANGE(""https://docs.google.com/spreadsheets/d/1XL5vhW3sbDhbH9Cz0tuDiY8C3ctxq1tqvaCgkFb8cCA/edit?usp=sharing"",""ยโสธร!J178"")"),0)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IFERROR(__xludf.DUMMYFUNCTION("IMPORTRANGE(""https://docs.google.com/spreadsheets/d/1XL5vhW3sbDhbH9Cz0tuDiY8C3ctxq1tqvaCgkFb8cCA/edit?usp=sharing"",""ยโสธร!I179"")"),0)</f>
        <v>0</v>
      </c>
      <c r="J264" s="192">
        <f ca="1">IFERROR(__xludf.DUMMYFUNCTION("IMPORTRANGE(""https://docs.google.com/spreadsheets/d/1XL5vhW3sbDhbH9Cz0tuDiY8C3ctxq1tqvaCgkFb8cCA/edit?usp=sharing"",""ยโสธร!J179"")"),0)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IFERROR(__xludf.DUMMYFUNCTION("IMPORTRANGE(""https://docs.google.com/spreadsheets/d/1XL5vhW3sbDhbH9Cz0tuDiY8C3ctxq1tqvaCgkFb8cCA/edit?usp=sharing"",""ยโสธร!I180"")"),0)</f>
        <v>0</v>
      </c>
      <c r="J265" s="192">
        <f ca="1">IFERROR(__xludf.DUMMYFUNCTION("IMPORTRANGE(""https://docs.google.com/spreadsheets/d/1XL5vhW3sbDhbH9Cz0tuDiY8C3ctxq1tqvaCgkFb8cCA/edit?usp=sharing"",""ยโสธร!J180"")"),0)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IFERROR(__xludf.DUMMYFUNCTION("IMPORTRANGE(""https://docs.google.com/spreadsheets/d/1XL5vhW3sbDhbH9Cz0tuDiY8C3ctxq1tqvaCgkFb8cCA/edit?usp=sharing"",""ยโสธร!I181"")"),0)</f>
        <v>0</v>
      </c>
      <c r="J266" s="192">
        <f ca="1">IFERROR(__xludf.DUMMYFUNCTION("IMPORTRANGE(""https://docs.google.com/spreadsheets/d/1XL5vhW3sbDhbH9Cz0tuDiY8C3ctxq1tqvaCgkFb8cCA/edit?usp=sharing"",""ยโสธร!J181"")"),0)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IFERROR(__xludf.DUMMYFUNCTION("IMPORTRANGE(""https://docs.google.com/spreadsheets/d/1XL5vhW3sbDhbH9Cz0tuDiY8C3ctxq1tqvaCgkFb8cCA/edit?usp=sharing"",""ยโสธร!I182"")"),0)</f>
        <v>0</v>
      </c>
      <c r="J267" s="192">
        <f ca="1">IFERROR(__xludf.DUMMYFUNCTION("IMPORTRANGE(""https://docs.google.com/spreadsheets/d/1XL5vhW3sbDhbH9Cz0tuDiY8C3ctxq1tqvaCgkFb8cCA/edit?usp=sharing"",""ยโสธร!J182"")"),0)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IFERROR(__xludf.DUMMYFUNCTION("IMPORTRANGE(""https://docs.google.com/spreadsheets/d/1XL5vhW3sbDhbH9Cz0tuDiY8C3ctxq1tqvaCgkFb8cCA/edit?usp=sharing"",""ยโสธร!J183"")"),0)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IFERROR(__xludf.DUMMYFUNCTION("IMPORTRANGE(""https://docs.google.com/spreadsheets/d/1XL5vhW3sbDhbH9Cz0tuDiY8C3ctxq1tqvaCgkFb8cCA/edit?usp=sharing"",""ยโสธร!J184"")"),0)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IFERROR(__xludf.DUMMYFUNCTION("IMPORTRANGE(""https://docs.google.com/spreadsheets/d/1XL5vhW3sbDhbH9Cz0tuDiY8C3ctxq1tqvaCgkFb8cCA/edit?usp=sharing"",""ยโสธร!I185"")"),15)</f>
        <v>15</v>
      </c>
      <c r="J270" s="308">
        <f ca="1">IFERROR(__xludf.DUMMYFUNCTION("IMPORTRANGE(""https://docs.google.com/spreadsheets/d/1XL5vhW3sbDhbH9Cz0tuDiY8C3ctxq1tqvaCgkFb8cCA/edit?usp=sharing"",""ยโสธร!J185"")"),4)</f>
        <v>4</v>
      </c>
      <c r="K270" s="309">
        <f ca="1">IF(I270&gt;0,J270*100/I270,0)</f>
        <v>26.666666666666668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55200</v>
      </c>
      <c r="M271" s="155">
        <f t="shared" ca="1" si="83"/>
        <v>32250</v>
      </c>
      <c r="N271" s="155">
        <f t="shared" ca="1" si="83"/>
        <v>11500</v>
      </c>
      <c r="O271" s="154">
        <f t="shared" ref="O271:O273" ca="1" si="84">IF(L271&gt;0,N271*100/L271,0)</f>
        <v>20.833333333333332</v>
      </c>
      <c r="P271" s="154">
        <f t="shared" ref="P271:P273" ca="1" si="85">IF(M271&gt;0,N271*100/M271,0)</f>
        <v>35.65891472868217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55200</v>
      </c>
      <c r="M273" s="160">
        <f t="shared" ca="1" si="87"/>
        <v>32250</v>
      </c>
      <c r="N273" s="160">
        <f t="shared" ca="1" si="87"/>
        <v>11500</v>
      </c>
      <c r="O273" s="159">
        <f t="shared" ca="1" si="84"/>
        <v>20.833333333333332</v>
      </c>
      <c r="P273" s="159">
        <f t="shared" ca="1" si="85"/>
        <v>35.65891472868217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55200</v>
      </c>
      <c r="M275" s="172">
        <f ca="1">IFERROR(__xludf.DUMMYFUNCTION("IMPORTRANGE(""https://docs.google.com/spreadsheets/d/1Yj_ptqi66GCucihVvJfMjLAmec39IyEx_6qawtMGysU/edit?usp=sharing"",""สบก!CK47"")"),32250)</f>
        <v>32250</v>
      </c>
      <c r="N275" s="172">
        <f ca="1">IFERROR(__xludf.DUMMYFUNCTION("IMPORTRANGE(""https://docs.google.com/spreadsheets/d/1Yj_ptqi66GCucihVvJfMjLAmec39IyEx_6qawtMGysU/edit?usp=sharing"",""สบก!CL47"")"),11500)</f>
        <v>11500</v>
      </c>
      <c r="O275" s="171">
        <f ca="1">IF(L275&gt;0,N275*100/L275,0)</f>
        <v>20.833333333333332</v>
      </c>
      <c r="P275" s="171">
        <f ca="1">IF(M275&gt;0,N275*100/M275,0)</f>
        <v>35.65891472868217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IFERROR(__xludf.DUMMYFUNCTION("IMPORTRANGE(""https://docs.google.com/spreadsheets/d/1Yj_ptqi66GCucihVvJfMjLAmec39IyEx_6qawtMGysU/edit?usp=sharing"",""สบก!CG47"")"),0)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IFERROR(__xludf.DUMMYFUNCTION("IMPORTRANGE(""https://docs.google.com/spreadsheets/d/1Yj_ptqi66GCucihVvJfMjLAmec39IyEx_6qawtMGysU/edit?usp=sharing"",""สบก!CH47"")"),55200)</f>
        <v>55200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IFERROR(__xludf.DUMMYFUNCTION("IMPORTRANGE(""https://docs.google.com/spreadsheets/d/1Yj_ptqi66GCucihVvJfMjLAmec39IyEx_6qawtMGysU/edit?usp=sharing"",""สบก!CI47"")"),0)</f>
        <v>0</v>
      </c>
      <c r="M279" s="101"/>
      <c r="N279" s="91">
        <f ca="1">IFERROR(__xludf.DUMMYFUNCTION("IMPORTRANGE(""https://docs.google.com/spreadsheets/d/1Yj_ptqi66GCucihVvJfMjLAmec39IyEx_6qawtMGysU/edit?usp=sharing"",""สบก!CM47"")"),0)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IFERROR(__xludf.DUMMYFUNCTION("IMPORTRANGE(""https://docs.google.com/spreadsheets/d/1XL5vhW3sbDhbH9Cz0tuDiY8C3ctxq1tqvaCgkFb8cCA/edit?usp=sharing"",""ยโสธร!J191"")"),0)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IFERROR(__xludf.DUMMYFUNCTION("IMPORTRANGE(""https://docs.google.com/spreadsheets/d/1XL5vhW3sbDhbH9Cz0tuDiY8C3ctxq1tqvaCgkFb8cCA/edit?usp=sharing"",""ยโสธร!J192"")"),1)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IFERROR(__xludf.DUMMYFUNCTION("IMPORTRANGE(""https://docs.google.com/spreadsheets/d/1XL5vhW3sbDhbH9Cz0tuDiY8C3ctxq1tqvaCgkFb8cCA/edit?usp=sharing"",""ยโสธร!J193"")"),1)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IFERROR(__xludf.DUMMYFUNCTION("IMPORTRANGE(""https://docs.google.com/spreadsheets/d/1XL5vhW3sbDhbH9Cz0tuDiY8C3ctxq1tqvaCgkFb8cCA/edit?usp=sharing"",""ยโสธร!J194"")"),1)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IFERROR(__xludf.DUMMYFUNCTION("IMPORTRANGE(""https://docs.google.com/spreadsheets/d/1XL5vhW3sbDhbH9Cz0tuDiY8C3ctxq1tqvaCgkFb8cCA/edit?usp=sharing"",""ยโสธร!I195"")"),15)</f>
        <v>15</v>
      </c>
      <c r="J285" s="192">
        <f ca="1">IFERROR(__xludf.DUMMYFUNCTION("IMPORTRANGE(""https://docs.google.com/spreadsheets/d/1XL5vhW3sbDhbH9Cz0tuDiY8C3ctxq1tqvaCgkFb8cCA/edit?usp=sharing"",""ยโสธร!J195"")"),4)</f>
        <v>4</v>
      </c>
      <c r="K285" s="168">
        <f ca="1">IF(I285&gt;0,J285*100/I285,0)</f>
        <v>26.666666666666668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IFERROR(__xludf.DUMMYFUNCTION("IMPORTRANGE(""https://docs.google.com/spreadsheets/d/1XL5vhW3sbDhbH9Cz0tuDiY8C3ctxq1tqvaCgkFb8cCA/edit?usp=sharing"",""ยโสธร!J196"")"),0)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IFERROR(__xludf.DUMMYFUNCTION("IMPORTRANGE(""https://docs.google.com/spreadsheets/d/1XL5vhW3sbDhbH9Cz0tuDiY8C3ctxq1tqvaCgkFb8cCA/edit?usp=sharing"",""ยโสธร!J197"")"),0)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IFERROR(__xludf.DUMMYFUNCTION("IMPORTRANGE(""https://docs.google.com/spreadsheets/d/1XL5vhW3sbDhbH9Cz0tuDiY8C3ctxq1tqvaCgkFb8cCA/edit?usp=sharing"",""ยโสธร!I199"")"),0)</f>
        <v>0</v>
      </c>
      <c r="J289" s="308">
        <f ca="1">IFERROR(__xludf.DUMMYFUNCTION("IMPORTRANGE(""https://docs.google.com/spreadsheets/d/1XL5vhW3sbDhbH9Cz0tuDiY8C3ctxq1tqvaCgkFb8cCA/edit?usp=sharing"",""ยโสธร!J199"")"),0)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IFERROR(__xludf.DUMMYFUNCTION("IMPORTRANGE(""https://docs.google.com/spreadsheets/d/1Yj_ptqi66GCucihVvJfMjLAmec39IyEx_6qawtMGysU/edit?usp=sharing"",""สบก!CT47"")"),0)</f>
        <v>0</v>
      </c>
      <c r="N294" s="172">
        <f ca="1">IFERROR(__xludf.DUMMYFUNCTION("IMPORTRANGE(""https://docs.google.com/spreadsheets/d/1Yj_ptqi66GCucihVvJfMjLAmec39IyEx_6qawtMGysU/edit?usp=sharing"",""สบก!CU47"")"),0)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IFERROR(__xludf.DUMMYFUNCTION("IMPORTRANGE(""https://docs.google.com/spreadsheets/d/1Yj_ptqi66GCucihVvJfMjLAmec39IyEx_6qawtMGysU/edit?usp=sharing"",""สบก!CP47"")"),0)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IFERROR(__xludf.DUMMYFUNCTION("IMPORTRANGE(""https://docs.google.com/spreadsheets/d/1Yj_ptqi66GCucihVvJfMjLAmec39IyEx_6qawtMGysU/edit?usp=sharing"",""สบก!CQ47"")"),0)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IFERROR(__xludf.DUMMYFUNCTION("IMPORTRANGE(""https://docs.google.com/spreadsheets/d/1Yj_ptqi66GCucihVvJfMjLAmec39IyEx_6qawtMGysU/edit?usp=sharing"",""สบก!CR47"")"),0)</f>
        <v>0</v>
      </c>
      <c r="M298" s="101"/>
      <c r="N298" s="91">
        <f ca="1">IFERROR(__xludf.DUMMYFUNCTION("IMPORTRANGE(""https://docs.google.com/spreadsheets/d/1Yj_ptqi66GCucihVvJfMjLAmec39IyEx_6qawtMGysU/edit?usp=sharing"",""สบก!CV47"")"),0)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IFERROR(__xludf.DUMMYFUNCTION("IMPORTRANGE(""https://docs.google.com/spreadsheets/d/1XL5vhW3sbDhbH9Cz0tuDiY8C3ctxq1tqvaCgkFb8cCA/edit?usp=sharing"",""ยโสธร!J205"")"),0)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IFERROR(__xludf.DUMMYFUNCTION("IMPORTRANGE(""https://docs.google.com/spreadsheets/d/1XL5vhW3sbDhbH9Cz0tuDiY8C3ctxq1tqvaCgkFb8cCA/edit?usp=sharing"",""ยโสธร!J206"")"),0)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IFERROR(__xludf.DUMMYFUNCTION("IMPORTRANGE(""https://docs.google.com/spreadsheets/d/1XL5vhW3sbDhbH9Cz0tuDiY8C3ctxq1tqvaCgkFb8cCA/edit?usp=sharing"",""ยโสธร!J207"")"),0)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IFERROR(__xludf.DUMMYFUNCTION("IMPORTRANGE(""https://docs.google.com/spreadsheets/d/1XL5vhW3sbDhbH9Cz0tuDiY8C3ctxq1tqvaCgkFb8cCA/edit?usp=sharing"",""ยโสธร!J208"")"),0)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IFERROR(__xludf.DUMMYFUNCTION("IMPORTRANGE(""https://docs.google.com/spreadsheets/d/1XL5vhW3sbDhbH9Cz0tuDiY8C3ctxq1tqvaCgkFb8cCA/edit?usp=sharing"",""ยโสธร!I209"")"),0)</f>
        <v>0</v>
      </c>
      <c r="J304" s="191">
        <f ca="1">IFERROR(__xludf.DUMMYFUNCTION("IMPORTRANGE(""https://docs.google.com/spreadsheets/d/1XL5vhW3sbDhbH9Cz0tuDiY8C3ctxq1tqvaCgkFb8cCA/edit?usp=sharing"",""ยโสธร!J209"")"),0)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IFERROR(__xludf.DUMMYFUNCTION("IMPORTRANGE(""https://docs.google.com/spreadsheets/d/1XL5vhW3sbDhbH9Cz0tuDiY8C3ctxq1tqvaCgkFb8cCA/edit?usp=sharing"",""ยโสธร!I211"")"),0)</f>
        <v>0</v>
      </c>
      <c r="J306" s="191">
        <f ca="1">IFERROR(__xludf.DUMMYFUNCTION("IMPORTRANGE(""https://docs.google.com/spreadsheets/d/1XL5vhW3sbDhbH9Cz0tuDiY8C3ctxq1tqvaCgkFb8cCA/edit?usp=sharing"",""ยโสธร!J211"")"),0)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IFERROR(__xludf.DUMMYFUNCTION("IMPORTRANGE(""https://docs.google.com/spreadsheets/d/1XL5vhW3sbDhbH9Cz0tuDiY8C3ctxq1tqvaCgkFb8cCA/edit?usp=sharing"",""ยโสธร!J212"")"),0)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IFERROR(__xludf.DUMMYFUNCTION("IMPORTRANGE(""https://docs.google.com/spreadsheets/d/1XL5vhW3sbDhbH9Cz0tuDiY8C3ctxq1tqvaCgkFb8cCA/edit?usp=sharing"",""ยโสธร!J213"")"),0)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IFERROR(__xludf.DUMMYFUNCTION("IMPORTRANGE(""https://docs.google.com/spreadsheets/d/1XL5vhW3sbDhbH9Cz0tuDiY8C3ctxq1tqvaCgkFb8cCA/edit?usp=sharing"",""ยโสธร!I214"")"),0)</f>
        <v>0</v>
      </c>
      <c r="J309" s="325">
        <f ca="1">IFERROR(__xludf.DUMMYFUNCTION("IMPORTRANGE(""https://docs.google.com/spreadsheets/d/1XL5vhW3sbDhbH9Cz0tuDiY8C3ctxq1tqvaCgkFb8cCA/edit?usp=sharing"",""ยโสธร!J214"")"),0)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IFERROR(__xludf.DUMMYFUNCTION("IMPORTRANGE(""https://docs.google.com/spreadsheets/d/1Yj_ptqi66GCucihVvJfMjLAmec39IyEx_6qawtMGysU/edit?usp=sharing"",""สบก!DC47"")"),0)</f>
        <v>0</v>
      </c>
      <c r="N314" s="172">
        <f ca="1">IFERROR(__xludf.DUMMYFUNCTION("IMPORTRANGE(""https://docs.google.com/spreadsheets/d/1Yj_ptqi66GCucihVvJfMjLAmec39IyEx_6qawtMGysU/edit?usp=sharing"",""สบก!DD47"")"),0)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IFERROR(__xludf.DUMMYFUNCTION("IMPORTRANGE(""https://docs.google.com/spreadsheets/d/1Yj_ptqi66GCucihVvJfMjLAmec39IyEx_6qawtMGysU/edit?usp=sharing"",""สบก!CY47"")"),0)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IFERROR(__xludf.DUMMYFUNCTION("IMPORTRANGE(""https://docs.google.com/spreadsheets/d/1Yj_ptqi66GCucihVvJfMjLAmec39IyEx_6qawtMGysU/edit?usp=sharing"",""สบก!CZ47"")"),0)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IFERROR(__xludf.DUMMYFUNCTION("IMPORTRANGE(""https://docs.google.com/spreadsheets/d/1Yj_ptqi66GCucihVvJfMjLAmec39IyEx_6qawtMGysU/edit?usp=sharing"",""สบก!DA47"")"),0)</f>
        <v>0</v>
      </c>
      <c r="M318" s="101"/>
      <c r="N318" s="91">
        <f ca="1">IFERROR(__xludf.DUMMYFUNCTION("IMPORTRANGE(""https://docs.google.com/spreadsheets/d/1Yj_ptqi66GCucihVvJfMjLAmec39IyEx_6qawtMGysU/edit?usp=sharing"",""สบก!DE47"")"),0)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IFERROR(__xludf.DUMMYFUNCTION("IMPORTRANGE(""https://docs.google.com/spreadsheets/d/1XL5vhW3sbDhbH9Cz0tuDiY8C3ctxq1tqvaCgkFb8cCA/edit?usp=sharing"",""ยโสธร!J220"")"),0)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IFERROR(__xludf.DUMMYFUNCTION("IMPORTRANGE(""https://docs.google.com/spreadsheets/d/1XL5vhW3sbDhbH9Cz0tuDiY8C3ctxq1tqvaCgkFb8cCA/edit?usp=sharing"",""ยโสธร!J221"")"),0)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IFERROR(__xludf.DUMMYFUNCTION("IMPORTRANGE(""https://docs.google.com/spreadsheets/d/1XL5vhW3sbDhbH9Cz0tuDiY8C3ctxq1tqvaCgkFb8cCA/edit?usp=sharing"",""ยโสธร!J222"")"),0)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IFERROR(__xludf.DUMMYFUNCTION("IMPORTRANGE(""https://docs.google.com/spreadsheets/d/1XL5vhW3sbDhbH9Cz0tuDiY8C3ctxq1tqvaCgkFb8cCA/edit?usp=sharing"",""ยโสธร!J223"")"),0)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IFERROR(__xludf.DUMMYFUNCTION("IMPORTRANGE(""https://docs.google.com/spreadsheets/d/1XL5vhW3sbDhbH9Cz0tuDiY8C3ctxq1tqvaCgkFb8cCA/edit?usp=sharing"",""ยโสธร!I224"")"),0)</f>
        <v>0</v>
      </c>
      <c r="J324" s="191">
        <f ca="1">IFERROR(__xludf.DUMMYFUNCTION("IMPORTRANGE(""https://docs.google.com/spreadsheets/d/1XL5vhW3sbDhbH9Cz0tuDiY8C3ctxq1tqvaCgkFb8cCA/edit?usp=sharing"",""ยโสธร!J224"")"),0)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IFERROR(__xludf.DUMMYFUNCTION("IMPORTRANGE(""https://docs.google.com/spreadsheets/d/1XL5vhW3sbDhbH9Cz0tuDiY8C3ctxq1tqvaCgkFb8cCA/edit?usp=sharing"",""ยโสธร!J225"")"),0)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IFERROR(__xludf.DUMMYFUNCTION("IMPORTRANGE(""https://docs.google.com/spreadsheets/d/1XL5vhW3sbDhbH9Cz0tuDiY8C3ctxq1tqvaCgkFb8cCA/edit?usp=sharing"",""ยโสธร!J226"")"),0)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IFERROR(__xludf.DUMMYFUNCTION("IMPORTRANGE(""https://docs.google.com/spreadsheets/d/1XL5vhW3sbDhbH9Cz0tuDiY8C3ctxq1tqvaCgkFb8cCA/edit?usp=sharing"",""ยโสธร!I228"")"),280)</f>
        <v>280</v>
      </c>
      <c r="J328" s="330">
        <f ca="1">IFERROR(__xludf.DUMMYFUNCTION("IMPORTRANGE(""https://docs.google.com/spreadsheets/d/1XL5vhW3sbDhbH9Cz0tuDiY8C3ctxq1tqvaCgkFb8cCA/edit?usp=sharing"",""ยโสธร!J228"")"),147)</f>
        <v>147</v>
      </c>
      <c r="K328" s="309">
        <f ca="1">IF(I328&gt;0,J328*100/I328,0)</f>
        <v>52.5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835370</v>
      </c>
      <c r="M329" s="155">
        <f t="shared" ca="1" si="98"/>
        <v>376390</v>
      </c>
      <c r="N329" s="155">
        <f t="shared" ca="1" si="98"/>
        <v>473470</v>
      </c>
      <c r="O329" s="154">
        <f t="shared" ref="O329:O331" ca="1" si="99">IF(L329&gt;0,N329*100/L329,0)</f>
        <v>56.677879263081032</v>
      </c>
      <c r="P329" s="154">
        <f t="shared" ref="P329:P331" ca="1" si="100">IF(M329&gt;0,N329*100/M329,0)</f>
        <v>125.79239618480831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835370</v>
      </c>
      <c r="M331" s="160">
        <f t="shared" ca="1" si="102"/>
        <v>376390</v>
      </c>
      <c r="N331" s="160">
        <f t="shared" ca="1" si="102"/>
        <v>473470</v>
      </c>
      <c r="O331" s="159">
        <f t="shared" ca="1" si="99"/>
        <v>56.677879263081032</v>
      </c>
      <c r="P331" s="159">
        <f t="shared" ca="1" si="100"/>
        <v>125.79239618480831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688370</v>
      </c>
      <c r="M333" s="172">
        <f ca="1">IFERROR(__xludf.DUMMYFUNCTION("IMPORTRANGE(""https://docs.google.com/spreadsheets/d/1Yj_ptqi66GCucihVvJfMjLAmec39IyEx_6qawtMGysU/edit?usp=sharing"",""สบก!DL47"")"),376390)</f>
        <v>376390</v>
      </c>
      <c r="N333" s="172">
        <f ca="1">IFERROR(__xludf.DUMMYFUNCTION("IMPORTRANGE(""https://docs.google.com/spreadsheets/d/1Yj_ptqi66GCucihVvJfMjLAmec39IyEx_6qawtMGysU/edit?usp=sharing"",""สบก!DM47"")"),326470)</f>
        <v>326470</v>
      </c>
      <c r="O333" s="171">
        <f ca="1">IF(L333&gt;0,N333*100/L333,0)</f>
        <v>47.426529337420284</v>
      </c>
      <c r="P333" s="171">
        <f ca="1">IF(M333&gt;0,N333*100/M333,0)</f>
        <v>86.737160923510189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IFERROR(__xludf.DUMMYFUNCTION("IMPORTRANGE(""https://docs.google.com/spreadsheets/d/1Yj_ptqi66GCucihVvJfMjLAmec39IyEx_6qawtMGysU/edit?usp=sharing"",""สบก!DH47"")"),277200)</f>
        <v>277200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IFERROR(__xludf.DUMMYFUNCTION("IMPORTRANGE(""https://docs.google.com/spreadsheets/d/1Yj_ptqi66GCucihVvJfMjLAmec39IyEx_6qawtMGysU/edit?usp=sharing"",""สบก!DI47"")"),411170)</f>
        <v>411170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IFERROR(__xludf.DUMMYFUNCTION("IMPORTRANGE(""https://docs.google.com/spreadsheets/d/1Yj_ptqi66GCucihVvJfMjLAmec39IyEx_6qawtMGysU/edit?usp=sharing"",""สบก!DJ47"")"),147000)</f>
        <v>147000</v>
      </c>
      <c r="M337" s="101"/>
      <c r="N337" s="91">
        <f ca="1">IFERROR(__xludf.DUMMYFUNCTION("IMPORTRANGE(""https://docs.google.com/spreadsheets/d/1Yj_ptqi66GCucihVvJfMjLAmec39IyEx_6qawtMGysU/edit?usp=sharing"",""สบก!DN47"")"),147000)</f>
        <v>147000</v>
      </c>
      <c r="O337" s="101">
        <f ca="1">IF(L337&gt;0,N337*100/L337,0)</f>
        <v>100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IFERROR(__xludf.DUMMYFUNCTION("IMPORTRANGE(""https://docs.google.com/spreadsheets/d/1XL5vhW3sbDhbH9Cz0tuDiY8C3ctxq1tqvaCgkFb8cCA/edit?usp=sharing"",""ยโสธร!I234"")"),0)</f>
        <v>0</v>
      </c>
      <c r="J339" s="191">
        <f ca="1">IFERROR(__xludf.DUMMYFUNCTION("IMPORTRANGE(""https://docs.google.com/spreadsheets/d/1XL5vhW3sbDhbH9Cz0tuDiY8C3ctxq1tqvaCgkFb8cCA/edit?usp=sharing"",""ยโสธร!J234"")"),44)</f>
        <v>44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IFERROR(__xludf.DUMMYFUNCTION("IMPORTRANGE(""https://docs.google.com/spreadsheets/d/1XL5vhW3sbDhbH9Cz0tuDiY8C3ctxq1tqvaCgkFb8cCA/edit?usp=sharing"",""ยโสธร!I235"")"),1900)</f>
        <v>1900</v>
      </c>
      <c r="J340" s="191">
        <f ca="1">IFERROR(__xludf.DUMMYFUNCTION("IMPORTRANGE(""https://docs.google.com/spreadsheets/d/1XL5vhW3sbDhbH9Cz0tuDiY8C3ctxq1tqvaCgkFb8cCA/edit?usp=sharing"",""ยโสธร!J235"")"),275.6)</f>
        <v>275.60000000000002</v>
      </c>
      <c r="K340" s="333">
        <f t="shared" ca="1" si="103"/>
        <v>14.505263157894738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IFERROR(__xludf.DUMMYFUNCTION("IMPORTRANGE(""https://docs.google.com/spreadsheets/d/1XL5vhW3sbDhbH9Cz0tuDiY8C3ctxq1tqvaCgkFb8cCA/edit?usp=sharing"",""ยโสธร!I236"")"),280)</f>
        <v>280</v>
      </c>
      <c r="J341" s="191">
        <f ca="1">IFERROR(__xludf.DUMMYFUNCTION("IMPORTRANGE(""https://docs.google.com/spreadsheets/d/1XL5vhW3sbDhbH9Cz0tuDiY8C3ctxq1tqvaCgkFb8cCA/edit?usp=sharing"",""ยโสธร!J236"")"),190)</f>
        <v>190</v>
      </c>
      <c r="K341" s="333">
        <f t="shared" ca="1" si="103"/>
        <v>67.857142857142861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IFERROR(__xludf.DUMMYFUNCTION("IMPORTRANGE(""https://docs.google.com/spreadsheets/d/1XL5vhW3sbDhbH9Cz0tuDiY8C3ctxq1tqvaCgkFb8cCA/edit?usp=sharing"",""ยโสธร!I237"")"),0)</f>
        <v>0</v>
      </c>
      <c r="J342" s="191">
        <f ca="1">IFERROR(__xludf.DUMMYFUNCTION("IMPORTRANGE(""https://docs.google.com/spreadsheets/d/1XL5vhW3sbDhbH9Cz0tuDiY8C3ctxq1tqvaCgkFb8cCA/edit?usp=sharing"",""ยโสธร!J237"")"),1825.72)</f>
        <v>1825.72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IFERROR(__xludf.DUMMYFUNCTION("IMPORTRANGE(""https://docs.google.com/spreadsheets/d/1XL5vhW3sbDhbH9Cz0tuDiY8C3ctxq1tqvaCgkFb8cCA/edit?usp=sharing"",""ยโสธร!I238"")"),280)</f>
        <v>280</v>
      </c>
      <c r="J343" s="191">
        <f ca="1">IFERROR(__xludf.DUMMYFUNCTION("IMPORTRANGE(""https://docs.google.com/spreadsheets/d/1XL5vhW3sbDhbH9Cz0tuDiY8C3ctxq1tqvaCgkFb8cCA/edit?usp=sharing"",""ยโสธร!J238"")"),2)</f>
        <v>2</v>
      </c>
      <c r="K343" s="333">
        <f t="shared" ca="1" si="103"/>
        <v>0.7142857142857143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IFERROR(__xludf.DUMMYFUNCTION("IMPORTRANGE(""https://docs.google.com/spreadsheets/d/1XL5vhW3sbDhbH9Cz0tuDiY8C3ctxq1tqvaCgkFb8cCA/edit?usp=sharing"",""ยโสธร!I239"")"),0)</f>
        <v>0</v>
      </c>
      <c r="J344" s="191">
        <f ca="1">IFERROR(__xludf.DUMMYFUNCTION("IMPORTRANGE(""https://docs.google.com/spreadsheets/d/1XL5vhW3sbDhbH9Cz0tuDiY8C3ctxq1tqvaCgkFb8cCA/edit?usp=sharing"",""ยโสธร!J239"")"),2.19)</f>
        <v>2.19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IFERROR(__xludf.DUMMYFUNCTION("IMPORTRANGE(""https://docs.google.com/spreadsheets/d/1XL5vhW3sbDhbH9Cz0tuDiY8C3ctxq1tqvaCgkFb8cCA/edit?usp=sharing"",""ยโสธร!I240"")"),280)</f>
        <v>280</v>
      </c>
      <c r="J345" s="191">
        <f ca="1">IFERROR(__xludf.DUMMYFUNCTION("IMPORTRANGE(""https://docs.google.com/spreadsheets/d/1XL5vhW3sbDhbH9Cz0tuDiY8C3ctxq1tqvaCgkFb8cCA/edit?usp=sharing"",""ยโสธร!J240"")"),147)</f>
        <v>147</v>
      </c>
      <c r="K345" s="333">
        <f t="shared" ca="1" si="103"/>
        <v>52.5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IFERROR(__xludf.DUMMYFUNCTION("IMPORTRANGE(""https://docs.google.com/spreadsheets/d/1XL5vhW3sbDhbH9Cz0tuDiY8C3ctxq1tqvaCgkFb8cCA/edit?usp=sharing"",""ยโสธร!I241"")"),0)</f>
        <v>0</v>
      </c>
      <c r="J346" s="191">
        <f ca="1">IFERROR(__xludf.DUMMYFUNCTION("IMPORTRANGE(""https://docs.google.com/spreadsheets/d/1XL5vhW3sbDhbH9Cz0tuDiY8C3ctxq1tqvaCgkFb8cCA/edit?usp=sharing"",""ยโสธร!J241"")"),1551.93)</f>
        <v>1551.93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IFERROR(__xludf.DUMMYFUNCTION("IMPORTRANGE(""https://docs.google.com/spreadsheets/d/1XL5vhW3sbDhbH9Cz0tuDiY8C3ctxq1tqvaCgkFb8cCA/edit?usp=sharing"",""ยโสธร!L242"")"),2352673)</f>
        <v>2352673</v>
      </c>
      <c r="M347" s="347"/>
      <c r="N347" s="347">
        <f ca="1">IFERROR(__xludf.DUMMYFUNCTION("IMPORTRANGE(""https://docs.google.com/spreadsheets/d/1XL5vhW3sbDhbH9Cz0tuDiY8C3ctxq1tqvaCgkFb8cCA/edit?usp=sharing"",""ยโสธร!M242"")"),200135)</f>
        <v>200135</v>
      </c>
      <c r="O347" s="347">
        <f ca="1">+IF(L347&gt;0,N347*100/L347,0)</f>
        <v>8.5067070519362442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IFERROR(__xludf.DUMMYFUNCTION("IMPORTRANGE(""https://docs.google.com/spreadsheets/d/1XL5vhW3sbDhbH9Cz0tuDiY8C3ctxq1tqvaCgkFb8cCA/edit?usp=sharing"",""ยโสธร!I244"")"),360)</f>
        <v>360</v>
      </c>
      <c r="J349" s="360">
        <f ca="1">IFERROR(__xludf.DUMMYFUNCTION("IMPORTRANGE(""https://docs.google.com/spreadsheets/d/1XL5vhW3sbDhbH9Cz0tuDiY8C3ctxq1tqvaCgkFb8cCA/edit?usp=sharing"",""ยโสธร!J244"")"),0)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IFERROR(__xludf.DUMMYFUNCTION("IMPORTRANGE(""https://docs.google.com/spreadsheets/d/1XL5vhW3sbDhbH9Cz0tuDiY8C3ctxq1tqvaCgkFb8cCA/edit?usp=sharing"",""ยโสธร!L244"")"),667900)</f>
        <v>667900</v>
      </c>
      <c r="M349" s="362"/>
      <c r="N349" s="362">
        <f ca="1">IFERROR(__xludf.DUMMYFUNCTION("IMPORTRANGE(""https://docs.google.com/spreadsheets/d/1XL5vhW3sbDhbH9Cz0tuDiY8C3ctxq1tqvaCgkFb8cCA/edit?usp=sharing"",""ยโสธร!M244"")"),11000)</f>
        <v>11000</v>
      </c>
      <c r="O349" s="362">
        <f ca="1">+IF(L349&gt;0,N349*100/L349,0)</f>
        <v>1.6469531366971104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IFERROR(__xludf.DUMMYFUNCTION("IMPORTRANGE(""https://docs.google.com/spreadsheets/d/1XL5vhW3sbDhbH9Cz0tuDiY8C3ctxq1tqvaCgkFb8cCA/edit?usp=sharing"",""ยโสธร!I245"")"),130)</f>
        <v>130</v>
      </c>
      <c r="J350" s="360">
        <f ca="1">IFERROR(__xludf.DUMMYFUNCTION("IMPORTRANGE(""https://docs.google.com/spreadsheets/d/1XL5vhW3sbDhbH9Cz0tuDiY8C3ctxq1tqvaCgkFb8cCA/edit?usp=sharing"",""ยโสธร!J245"")"),0)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IFERROR(__xludf.DUMMYFUNCTION("IMPORTRANGE(""https://docs.google.com/spreadsheets/d/1XL5vhW3sbDhbH9Cz0tuDiY8C3ctxq1tqvaCgkFb8cCA/edit?usp=sharing"",""ยโสธร!L246"")"),0)</f>
        <v>0</v>
      </c>
      <c r="M351" s="169"/>
      <c r="N351" s="169">
        <f ca="1">IFERROR(__xludf.DUMMYFUNCTION("IMPORTRANGE(""https://docs.google.com/spreadsheets/d/1XL5vhW3sbDhbH9Cz0tuDiY8C3ctxq1tqvaCgkFb8cCA/edit?usp=sharing"",""ยโสธร!M246"")"),0)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IFERROR(__xludf.DUMMYFUNCTION("IMPORTRANGE(""https://docs.google.com/spreadsheets/d/1XL5vhW3sbDhbH9Cz0tuDiY8C3ctxq1tqvaCgkFb8cCA/edit?usp=sharing"",""ยโสธร!L247"")"),667900)</f>
        <v>667900</v>
      </c>
      <c r="M352" s="169"/>
      <c r="N352" s="169">
        <f ca="1">IFERROR(__xludf.DUMMYFUNCTION("IMPORTRANGE(""https://docs.google.com/spreadsheets/d/1XL5vhW3sbDhbH9Cz0tuDiY8C3ctxq1tqvaCgkFb8cCA/edit?usp=sharing"",""ยโสธร!M247"")"),11000)</f>
        <v>11000</v>
      </c>
      <c r="O352" s="169">
        <f t="shared" ca="1" si="105"/>
        <v>1.6469531366971104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IFERROR(__xludf.DUMMYFUNCTION("IMPORTRANGE(""https://docs.google.com/spreadsheets/d/1XL5vhW3sbDhbH9Cz0tuDiY8C3ctxq1tqvaCgkFb8cCA/edit?usp=sharing"",""ยโสธร!L248"")"),0)</f>
        <v>0</v>
      </c>
      <c r="M353" s="171"/>
      <c r="N353" s="171">
        <f ca="1">IFERROR(__xludf.DUMMYFUNCTION("IMPORTRANGE(""https://docs.google.com/spreadsheets/d/1XL5vhW3sbDhbH9Cz0tuDiY8C3ctxq1tqvaCgkFb8cCA/edit?usp=sharing"",""ยโสธร!M248"")"),0)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IFERROR(__xludf.DUMMYFUNCTION("IMPORTRANGE(""https://docs.google.com/spreadsheets/d/1XL5vhW3sbDhbH9Cz0tuDiY8C3ctxq1tqvaCgkFb8cCA/edit?usp=sharing"",""ยโสธร!L249"")"),667900)</f>
        <v>667900</v>
      </c>
      <c r="M354" s="171"/>
      <c r="N354" s="171">
        <f ca="1">IFERROR(__xludf.DUMMYFUNCTION("IMPORTRANGE(""https://docs.google.com/spreadsheets/d/1XL5vhW3sbDhbH9Cz0tuDiY8C3ctxq1tqvaCgkFb8cCA/edit?usp=sharing"",""ยโสธร!M249"")"),11000)</f>
        <v>11000</v>
      </c>
      <c r="O354" s="171">
        <f t="shared" ca="1" si="105"/>
        <v>1.6469531366971104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IFERROR(__xludf.DUMMYFUNCTION("IMPORTRANGE(""https://docs.google.com/spreadsheets/d/1XL5vhW3sbDhbH9Cz0tuDiY8C3ctxq1tqvaCgkFb8cCA/edit?usp=sharing"",""ยโสธร!M250"")"),0)</f>
        <v>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IFERROR(__xludf.DUMMYFUNCTION("IMPORTRANGE(""https://docs.google.com/spreadsheets/d/1XL5vhW3sbDhbH9Cz0tuDiY8C3ctxq1tqvaCgkFb8cCA/edit?usp=sharing"",""ยโสธร!M251"")"),0)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IFERROR(__xludf.DUMMYFUNCTION("IMPORTRANGE(""https://docs.google.com/spreadsheets/d/1XL5vhW3sbDhbH9Cz0tuDiY8C3ctxq1tqvaCgkFb8cCA/edit?usp=sharing"",""ยโสธร!M252"")"),11000)</f>
        <v>11000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IFERROR(__xludf.DUMMYFUNCTION("IMPORTRANGE(""https://docs.google.com/spreadsheets/d/1XL5vhW3sbDhbH9Cz0tuDiY8C3ctxq1tqvaCgkFb8cCA/edit?usp=sharing"",""ยโสธร!M253"")"),0)</f>
        <v>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IFERROR(__xludf.DUMMYFUNCTION("IMPORTRANGE(""https://docs.google.com/spreadsheets/d/1XL5vhW3sbDhbH9Cz0tuDiY8C3ctxq1tqvaCgkFb8cCA/edit?usp=sharing"",""ยโสธร!J255"")"),0)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IFERROR(__xludf.DUMMYFUNCTION("IMPORTRANGE(""https://docs.google.com/spreadsheets/d/1XL5vhW3sbDhbH9Cz0tuDiY8C3ctxq1tqvaCgkFb8cCA/edit?usp=sharing"",""ยโสธร!J256"")"),1)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IFERROR(__xludf.DUMMYFUNCTION("IMPORTRANGE(""https://docs.google.com/spreadsheets/d/1XL5vhW3sbDhbH9Cz0tuDiY8C3ctxq1tqvaCgkFb8cCA/edit?usp=sharing"",""ยโสธร!J257"")"),0)</f>
        <v>0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IFERROR(__xludf.DUMMYFUNCTION("IMPORTRANGE(""https://docs.google.com/spreadsheets/d/1XL5vhW3sbDhbH9Cz0tuDiY8C3ctxq1tqvaCgkFb8cCA/edit?usp=sharing"",""ยโสธร!J258"")"),1)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IFERROR(__xludf.DUMMYFUNCTION("IMPORTRANGE(""https://docs.google.com/spreadsheets/d/1XL5vhW3sbDhbH9Cz0tuDiY8C3ctxq1tqvaCgkFb8cCA/edit?usp=sharing"",""ยโสธร!J166"")"),0)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IFERROR(__xludf.DUMMYFUNCTION("IMPORTRANGE(""https://docs.google.com/spreadsheets/d/1XL5vhW3sbDhbH9Cz0tuDiY8C3ctxq1tqvaCgkFb8cCA/edit?usp=sharing"",""ยโสธร!J166"")"),0)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IFERROR(__xludf.DUMMYFUNCTION("IMPORTRANGE(""https://docs.google.com/spreadsheets/d/1XL5vhW3sbDhbH9Cz0tuDiY8C3ctxq1tqvaCgkFb8cCA/edit?usp=sharing"",""ยโสธร!J166"")"),0)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IFERROR(__xludf.DUMMYFUNCTION("IMPORTRANGE(""https://docs.google.com/spreadsheets/d/1XL5vhW3sbDhbH9Cz0tuDiY8C3ctxq1tqvaCgkFb8cCA/edit?usp=sharing"",""ยโสธร!J166"")"),0)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IFERROR(__xludf.DUMMYFUNCTION("IMPORTRANGE(""https://docs.google.com/spreadsheets/d/1XL5vhW3sbDhbH9Cz0tuDiY8C3ctxq1tqvaCgkFb8cCA/edit?usp=sharing"",""ยโสธร!I263"")"),130)</f>
        <v>130</v>
      </c>
      <c r="J368" s="191">
        <f ca="1">IFERROR(__xludf.DUMMYFUNCTION("IMPORTRANGE(""https://docs.google.com/spreadsheets/d/1XL5vhW3sbDhbH9Cz0tuDiY8C3ctxq1tqvaCgkFb8cCA/edit?usp=sharing"",""ยโสธร!J263"")"),0)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IFERROR(__xludf.DUMMYFUNCTION("IMPORTRANGE(""https://docs.google.com/spreadsheets/d/1XL5vhW3sbDhbH9Cz0tuDiY8C3ctxq1tqvaCgkFb8cCA/edit?usp=sharing"",""ยโสธร!I164"")"),0)</f>
        <v>0</v>
      </c>
      <c r="J369" s="191">
        <f ca="1">IFERROR(__xludf.DUMMYFUNCTION("IMPORTRANGE(""https://docs.google.com/spreadsheets/d/1XL5vhW3sbDhbH9Cz0tuDiY8C3ctxq1tqvaCgkFb8cCA/edit?usp=sharing"",""ยโสธร!J164"")"),0)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IFERROR(__xludf.DUMMYFUNCTION("IMPORTRANGE(""https://docs.google.com/spreadsheets/d/1XL5vhW3sbDhbH9Cz0tuDiY8C3ctxq1tqvaCgkFb8cCA/edit?usp=sharing"",""ยโสธร!I265"")"),130)</f>
        <v>130</v>
      </c>
      <c r="J370" s="191">
        <f ca="1">IFERROR(__xludf.DUMMYFUNCTION("IMPORTRANGE(""https://docs.google.com/spreadsheets/d/1XL5vhW3sbDhbH9Cz0tuDiY8C3ctxq1tqvaCgkFb8cCA/edit?usp=sharing"",""ยโสธร!J265"")"),0)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IFERROR(__xludf.DUMMYFUNCTION("IMPORTRANGE(""https://docs.google.com/spreadsheets/d/1XL5vhW3sbDhbH9Cz0tuDiY8C3ctxq1tqvaCgkFb8cCA/edit?usp=sharing"",""ยโสธร!I164"")"),0)</f>
        <v>0</v>
      </c>
      <c r="J371" s="192">
        <f ca="1">IFERROR(__xludf.DUMMYFUNCTION("IMPORTRANGE(""https://docs.google.com/spreadsheets/d/1XL5vhW3sbDhbH9Cz0tuDiY8C3ctxq1tqvaCgkFb8cCA/edit?usp=sharing"",""ยโสธร!J164"")"),0)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IFERROR(__xludf.DUMMYFUNCTION("IMPORTRANGE(""https://docs.google.com/spreadsheets/d/1XL5vhW3sbDhbH9Cz0tuDiY8C3ctxq1tqvaCgkFb8cCA/edit?usp=sharing"",""ยโสธร!I267"")"),130)</f>
        <v>130</v>
      </c>
      <c r="J372" s="192">
        <f ca="1">IFERROR(__xludf.DUMMYFUNCTION("IMPORTRANGE(""https://docs.google.com/spreadsheets/d/1XL5vhW3sbDhbH9Cz0tuDiY8C3ctxq1tqvaCgkFb8cCA/edit?usp=sharing"",""ยโสธร!J267"")"),0)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IFERROR(__xludf.DUMMYFUNCTION("IMPORTRANGE(""https://docs.google.com/spreadsheets/d/1XL5vhW3sbDhbH9Cz0tuDiY8C3ctxq1tqvaCgkFb8cCA/edit?usp=sharing"",""ยโสธร!I164"")"),0)</f>
        <v>0</v>
      </c>
      <c r="J373" s="191">
        <f ca="1">IFERROR(__xludf.DUMMYFUNCTION("IMPORTRANGE(""https://docs.google.com/spreadsheets/d/1XL5vhW3sbDhbH9Cz0tuDiY8C3ctxq1tqvaCgkFb8cCA/edit?usp=sharing"",""ยโสธร!J164"")"),0)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IFERROR(__xludf.DUMMYFUNCTION("IMPORTRANGE(""https://docs.google.com/spreadsheets/d/1XL5vhW3sbDhbH9Cz0tuDiY8C3ctxq1tqvaCgkFb8cCA/edit?usp=sharing"",""ยโสธร!I164"")"),0)</f>
        <v>0</v>
      </c>
      <c r="J374" s="191">
        <f ca="1">IFERROR(__xludf.DUMMYFUNCTION("IMPORTRANGE(""https://docs.google.com/spreadsheets/d/1XL5vhW3sbDhbH9Cz0tuDiY8C3ctxq1tqvaCgkFb8cCA/edit?usp=sharing"",""ยโสธร!J164"")"),0)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IFERROR(__xludf.DUMMYFUNCTION("IMPORTRANGE(""https://docs.google.com/spreadsheets/d/1XL5vhW3sbDhbH9Cz0tuDiY8C3ctxq1tqvaCgkFb8cCA/edit?usp=sharing"",""ยโสธร!I270"")"),360)</f>
        <v>360</v>
      </c>
      <c r="J375" s="191">
        <f ca="1">IFERROR(__xludf.DUMMYFUNCTION("IMPORTRANGE(""https://docs.google.com/spreadsheets/d/1XL5vhW3sbDhbH9Cz0tuDiY8C3ctxq1tqvaCgkFb8cCA/edit?usp=sharing"",""ยโสธร!J270"")"),0)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IFERROR(__xludf.DUMMYFUNCTION("IMPORTRANGE(""https://docs.google.com/spreadsheets/d/1XL5vhW3sbDhbH9Cz0tuDiY8C3ctxq1tqvaCgkFb8cCA/edit?usp=sharing"",""ยโสธร!I271"")"),100)</f>
        <v>100</v>
      </c>
      <c r="J376" s="192">
        <f ca="1">IFERROR(__xludf.DUMMYFUNCTION("IMPORTRANGE(""https://docs.google.com/spreadsheets/d/1XL5vhW3sbDhbH9Cz0tuDiY8C3ctxq1tqvaCgkFb8cCA/edit?usp=sharing"",""ยโสธร!J271"")"),0)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IFERROR(__xludf.DUMMYFUNCTION("IMPORTRANGE(""https://docs.google.com/spreadsheets/d/1XL5vhW3sbDhbH9Cz0tuDiY8C3ctxq1tqvaCgkFb8cCA/edit?usp=sharing"",""ยโสธร!I272"")"),260)</f>
        <v>260</v>
      </c>
      <c r="J377" s="191">
        <f ca="1">IFERROR(__xludf.DUMMYFUNCTION("IMPORTRANGE(""https://docs.google.com/spreadsheets/d/1XL5vhW3sbDhbH9Cz0tuDiY8C3ctxq1tqvaCgkFb8cCA/edit?usp=sharing"",""ยโสธร!J272"")"),0)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IFERROR(__xludf.DUMMYFUNCTION("IMPORTRANGE(""https://docs.google.com/spreadsheets/d/1XL5vhW3sbDhbH9Cz0tuDiY8C3ctxq1tqvaCgkFb8cCA/edit?usp=sharing"",""ยโสธร!J273"")"),0)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IFERROR(__xludf.DUMMYFUNCTION("IMPORTRANGE(""https://docs.google.com/spreadsheets/d/1XL5vhW3sbDhbH9Cz0tuDiY8C3ctxq1tqvaCgkFb8cCA/edit?usp=sharing"",""ยโสธร!J274"")"),0)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IFERROR(__xludf.DUMMYFUNCTION("IMPORTRANGE(""https://docs.google.com/spreadsheets/d/1XL5vhW3sbDhbH9Cz0tuDiY8C3ctxq1tqvaCgkFb8cCA/edit?usp=sharing"",""ยโสธร!I275"")"),500)</f>
        <v>500</v>
      </c>
      <c r="J380" s="360">
        <f ca="1">IFERROR(__xludf.DUMMYFUNCTION("IMPORTRANGE(""https://docs.google.com/spreadsheets/d/1XL5vhW3sbDhbH9Cz0tuDiY8C3ctxq1tqvaCgkFb8cCA/edit?usp=sharing"",""ยโสธร!J275"")"),0)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IFERROR(__xludf.DUMMYFUNCTION("IMPORTRANGE(""https://docs.google.com/spreadsheets/d/1XL5vhW3sbDhbH9Cz0tuDiY8C3ctxq1tqvaCgkFb8cCA/edit?usp=sharing"",""ยโสธร!L275"")"),460140)</f>
        <v>460140</v>
      </c>
      <c r="M380" s="362"/>
      <c r="N380" s="362">
        <f ca="1">IFERROR(__xludf.DUMMYFUNCTION("IMPORTRANGE(""https://docs.google.com/spreadsheets/d/1XL5vhW3sbDhbH9Cz0tuDiY8C3ctxq1tqvaCgkFb8cCA/edit?usp=sharing"",""ยโสธร!M275"")"),4000)</f>
        <v>4000</v>
      </c>
      <c r="O380" s="362">
        <f ca="1">+IF(L380&gt;0,N380*100/L380,0)</f>
        <v>0.86930064762898251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IFERROR(__xludf.DUMMYFUNCTION("IMPORTRANGE(""https://docs.google.com/spreadsheets/d/1XL5vhW3sbDhbH9Cz0tuDiY8C3ctxq1tqvaCgkFb8cCA/edit?usp=sharing"",""ยโสธร!I276"")"),50)</f>
        <v>50</v>
      </c>
      <c r="J381" s="360">
        <f ca="1">IFERROR(__xludf.DUMMYFUNCTION("IMPORTRANGE(""https://docs.google.com/spreadsheets/d/1XL5vhW3sbDhbH9Cz0tuDiY8C3ctxq1tqvaCgkFb8cCA/edit?usp=sharing"",""ยโสธร!J276"")"),0)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IFERROR(__xludf.DUMMYFUNCTION("IMPORTRANGE(""https://docs.google.com/spreadsheets/d/1XL5vhW3sbDhbH9Cz0tuDiY8C3ctxq1tqvaCgkFb8cCA/edit?usp=sharing"",""ยโสธร!L277"")"),0)</f>
        <v>0</v>
      </c>
      <c r="M382" s="169"/>
      <c r="N382" s="169">
        <f ca="1">IFERROR(__xludf.DUMMYFUNCTION("IMPORTRANGE(""https://docs.google.com/spreadsheets/d/1XL5vhW3sbDhbH9Cz0tuDiY8C3ctxq1tqvaCgkFb8cCA/edit?usp=sharing"",""ยโสธร!M277"")"),0)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IFERROR(__xludf.DUMMYFUNCTION("IMPORTRANGE(""https://docs.google.com/spreadsheets/d/1XL5vhW3sbDhbH9Cz0tuDiY8C3ctxq1tqvaCgkFb8cCA/edit?usp=sharing"",""ยโสธร!L278"")"),460140)</f>
        <v>460140</v>
      </c>
      <c r="M383" s="169"/>
      <c r="N383" s="169">
        <f ca="1">IFERROR(__xludf.DUMMYFUNCTION("IMPORTRANGE(""https://docs.google.com/spreadsheets/d/1XL5vhW3sbDhbH9Cz0tuDiY8C3ctxq1tqvaCgkFb8cCA/edit?usp=sharing"",""ยโสธร!M278"")"),4000)</f>
        <v>4000</v>
      </c>
      <c r="O383" s="169">
        <f t="shared" ca="1" si="109"/>
        <v>0.86930064762898251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IFERROR(__xludf.DUMMYFUNCTION("IMPORTRANGE(""https://docs.google.com/spreadsheets/d/1XL5vhW3sbDhbH9Cz0tuDiY8C3ctxq1tqvaCgkFb8cCA/edit?usp=sharing"",""ยโสธร!L279"")"),0)</f>
        <v>0</v>
      </c>
      <c r="M384" s="171"/>
      <c r="N384" s="171">
        <f ca="1">IFERROR(__xludf.DUMMYFUNCTION("IMPORTRANGE(""https://docs.google.com/spreadsheets/d/1XL5vhW3sbDhbH9Cz0tuDiY8C3ctxq1tqvaCgkFb8cCA/edit?usp=sharing"",""ยโสธร!M279"")"),0)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IFERROR(__xludf.DUMMYFUNCTION("IMPORTRANGE(""https://docs.google.com/spreadsheets/d/1XL5vhW3sbDhbH9Cz0tuDiY8C3ctxq1tqvaCgkFb8cCA/edit?usp=sharing"",""ยโสธร!L280"")"),460140)</f>
        <v>460140</v>
      </c>
      <c r="M385" s="171"/>
      <c r="N385" s="171">
        <f ca="1">IFERROR(__xludf.DUMMYFUNCTION("IMPORTRANGE(""https://docs.google.com/spreadsheets/d/1XL5vhW3sbDhbH9Cz0tuDiY8C3ctxq1tqvaCgkFb8cCA/edit?usp=sharing"",""ยโสธร!M280"")"),4000)</f>
        <v>4000</v>
      </c>
      <c r="O385" s="171">
        <f t="shared" ca="1" si="109"/>
        <v>0.86930064762898251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IFERROR(__xludf.DUMMYFUNCTION("IMPORTRANGE(""https://docs.google.com/spreadsheets/d/1XL5vhW3sbDhbH9Cz0tuDiY8C3ctxq1tqvaCgkFb8cCA/edit?usp=sharing"",""ยโสธร!M281"")"),0)</f>
        <v>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IFERROR(__xludf.DUMMYFUNCTION("IMPORTRANGE(""https://docs.google.com/spreadsheets/d/1XL5vhW3sbDhbH9Cz0tuDiY8C3ctxq1tqvaCgkFb8cCA/edit?usp=sharing"",""ยโสธร!M282"")"),0)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IFERROR(__xludf.DUMMYFUNCTION("IMPORTRANGE(""https://docs.google.com/spreadsheets/d/1XL5vhW3sbDhbH9Cz0tuDiY8C3ctxq1tqvaCgkFb8cCA/edit?usp=sharing"",""ยโสธร!M283"")"),0)</f>
        <v>0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IFERROR(__xludf.DUMMYFUNCTION("IMPORTRANGE(""https://docs.google.com/spreadsheets/d/1XL5vhW3sbDhbH9Cz0tuDiY8C3ctxq1tqvaCgkFb8cCA/edit?usp=sharing"",""ยโสธร!M284"")"),4000)</f>
        <v>4000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IFERROR(__xludf.DUMMYFUNCTION("IMPORTRANGE(""https://docs.google.com/spreadsheets/d/1XL5vhW3sbDhbH9Cz0tuDiY8C3ctxq1tqvaCgkFb8cCA/edit?usp=sharing"",""ยโสธร!J286"")"),0)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IFERROR(__xludf.DUMMYFUNCTION("IMPORTRANGE(""https://docs.google.com/spreadsheets/d/1XL5vhW3sbDhbH9Cz0tuDiY8C3ctxq1tqvaCgkFb8cCA/edit?usp=sharing"",""ยโสธร!J287"")"),1)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IFERROR(__xludf.DUMMYFUNCTION("IMPORTRANGE(""https://docs.google.com/spreadsheets/d/1XL5vhW3sbDhbH9Cz0tuDiY8C3ctxq1tqvaCgkFb8cCA/edit?usp=sharing"",""ยโสธร!J288"")"),0)</f>
        <v>0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IFERROR(__xludf.DUMMYFUNCTION("IMPORTRANGE(""https://docs.google.com/spreadsheets/d/1XL5vhW3sbDhbH9Cz0tuDiY8C3ctxq1tqvaCgkFb8cCA/edit?usp=sharing"",""ยโสธร!J289"")"),0)</f>
        <v>0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IFERROR(__xludf.DUMMYFUNCTION("IMPORTRANGE(""https://docs.google.com/spreadsheets/d/1XL5vhW3sbDhbH9Cz0tuDiY8C3ctxq1tqvaCgkFb8cCA/edit?usp=sharing"",""ยโสธร!I291"")"),50)</f>
        <v>50</v>
      </c>
      <c r="J396" s="192">
        <f ca="1">IFERROR(__xludf.DUMMYFUNCTION("IMPORTRANGE(""https://docs.google.com/spreadsheets/d/1XL5vhW3sbDhbH9Cz0tuDiY8C3ctxq1tqvaCgkFb8cCA/edit?usp=sharing"",""ยโสธร!J291"")"),0)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IFERROR(__xludf.DUMMYFUNCTION("IMPORTRANGE(""https://docs.google.com/spreadsheets/d/1XL5vhW3sbDhbH9Cz0tuDiY8C3ctxq1tqvaCgkFb8cCA/edit?usp=sharing"",""ยโสธร!I292"")"),500)</f>
        <v>500</v>
      </c>
      <c r="J397" s="192">
        <f ca="1">IFERROR(__xludf.DUMMYFUNCTION("IMPORTRANGE(""https://docs.google.com/spreadsheets/d/1XL5vhW3sbDhbH9Cz0tuDiY8C3ctxq1tqvaCgkFb8cCA/edit?usp=sharing"",""ยโสธร!J292"")"),0)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IFERROR(__xludf.DUMMYFUNCTION("IMPORTRANGE(""https://docs.google.com/spreadsheets/d/1XL5vhW3sbDhbH9Cz0tuDiY8C3ctxq1tqvaCgkFb8cCA/edit?usp=sharing"",""ยโสธร!I293"")"),50)</f>
        <v>50</v>
      </c>
      <c r="J398" s="192">
        <f ca="1">IFERROR(__xludf.DUMMYFUNCTION("IMPORTRANGE(""https://docs.google.com/spreadsheets/d/1XL5vhW3sbDhbH9Cz0tuDiY8C3ctxq1tqvaCgkFb8cCA/edit?usp=sharing"",""ยโสธร!J293"")"),0)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IFERROR(__xludf.DUMMYFUNCTION("IMPORTRANGE(""https://docs.google.com/spreadsheets/d/1XL5vhW3sbDhbH9Cz0tuDiY8C3ctxq1tqvaCgkFb8cCA/edit?usp=sharing"",""ยโสธร!J294"")"),0)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IFERROR(__xludf.DUMMYFUNCTION("IMPORTRANGE(""https://docs.google.com/spreadsheets/d/1XL5vhW3sbDhbH9Cz0tuDiY8C3ctxq1tqvaCgkFb8cCA/edit?usp=sharing"",""ยโสธร!J295"")"),0)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IFERROR(__xludf.DUMMYFUNCTION("IMPORTRANGE(""https://docs.google.com/spreadsheets/d/1XL5vhW3sbDhbH9Cz0tuDiY8C3ctxq1tqvaCgkFb8cCA/edit?usp=sharing"",""ยโสธร!I296"")"),165)</f>
        <v>165</v>
      </c>
      <c r="J401" s="360">
        <f ca="1">IFERROR(__xludf.DUMMYFUNCTION("IMPORTRANGE(""https://docs.google.com/spreadsheets/d/1XL5vhW3sbDhbH9Cz0tuDiY8C3ctxq1tqvaCgkFb8cCA/edit?usp=sharing"",""ยโสธร!J296"")"),135)</f>
        <v>135</v>
      </c>
      <c r="K401" s="361">
        <f t="shared" ref="K401:K402" ca="1" si="111">IF(I401&gt;0,J401*100/I401,0)</f>
        <v>81.818181818181813</v>
      </c>
      <c r="L401" s="362">
        <f ca="1">IFERROR(__xludf.DUMMYFUNCTION("IMPORTRANGE(""https://docs.google.com/spreadsheets/d/1XL5vhW3sbDhbH9Cz0tuDiY8C3ctxq1tqvaCgkFb8cCA/edit?usp=sharing"",""ยโสธร!L296"")"),193190)</f>
        <v>193190</v>
      </c>
      <c r="M401" s="362"/>
      <c r="N401" s="362">
        <f ca="1">IFERROR(__xludf.DUMMYFUNCTION("IMPORTRANGE(""https://docs.google.com/spreadsheets/d/1XL5vhW3sbDhbH9Cz0tuDiY8C3ctxq1tqvaCgkFb8cCA/edit?usp=sharing"",""ยโสธร!M296"")"),30390)</f>
        <v>30390</v>
      </c>
      <c r="O401" s="362">
        <f ca="1">+IF(L401&gt;0,N401*100/L401,0)</f>
        <v>15.730627879289818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IFERROR(__xludf.DUMMYFUNCTION("IMPORTRANGE(""https://docs.google.com/spreadsheets/d/1XL5vhW3sbDhbH9Cz0tuDiY8C3ctxq1tqvaCgkFb8cCA/edit?usp=sharing"",""ยโสธร!I297"")"),55)</f>
        <v>55</v>
      </c>
      <c r="J402" s="360">
        <f ca="1">IFERROR(__xludf.DUMMYFUNCTION("IMPORTRANGE(""https://docs.google.com/spreadsheets/d/1XL5vhW3sbDhbH9Cz0tuDiY8C3ctxq1tqvaCgkFb8cCA/edit?usp=sharing"",""ยโสธร!J297"")"),20)</f>
        <v>20</v>
      </c>
      <c r="K402" s="361">
        <f t="shared" ca="1" si="111"/>
        <v>36.363636363636367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IFERROR(__xludf.DUMMYFUNCTION("IMPORTRANGE(""https://docs.google.com/spreadsheets/d/1XL5vhW3sbDhbH9Cz0tuDiY8C3ctxq1tqvaCgkFb8cCA/edit?usp=sharing"",""ยโสธร!L298"")"),0)</f>
        <v>0</v>
      </c>
      <c r="M403" s="169"/>
      <c r="N403" s="171">
        <f ca="1">IFERROR(__xludf.DUMMYFUNCTION("IMPORTRANGE(""https://docs.google.com/spreadsheets/d/1XL5vhW3sbDhbH9Cz0tuDiY8C3ctxq1tqvaCgkFb8cCA/edit?usp=sharing"",""ยโสธร!M298"")"),0)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IFERROR(__xludf.DUMMYFUNCTION("IMPORTRANGE(""https://docs.google.com/spreadsheets/d/1XL5vhW3sbDhbH9Cz0tuDiY8C3ctxq1tqvaCgkFb8cCA/edit?usp=sharing"",""ยโสธร!L299"")"),193190)</f>
        <v>193190</v>
      </c>
      <c r="M404" s="169"/>
      <c r="N404" s="171">
        <f ca="1">IFERROR(__xludf.DUMMYFUNCTION("IMPORTRANGE(""https://docs.google.com/spreadsheets/d/1XL5vhW3sbDhbH9Cz0tuDiY8C3ctxq1tqvaCgkFb8cCA/edit?usp=sharing"",""ยโสธร!M299"")"),30390)</f>
        <v>30390</v>
      </c>
      <c r="O404" s="171">
        <f t="shared" ca="1" si="112"/>
        <v>15.730627879289818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IFERROR(__xludf.DUMMYFUNCTION("IMPORTRANGE(""https://docs.google.com/spreadsheets/d/1XL5vhW3sbDhbH9Cz0tuDiY8C3ctxq1tqvaCgkFb8cCA/edit?usp=sharing"",""ยโสธร!L300"")"),0)</f>
        <v>0</v>
      </c>
      <c r="M405" s="171"/>
      <c r="N405" s="171">
        <f ca="1">IFERROR(__xludf.DUMMYFUNCTION("IMPORTRANGE(""https://docs.google.com/spreadsheets/d/1XL5vhW3sbDhbH9Cz0tuDiY8C3ctxq1tqvaCgkFb8cCA/edit?usp=sharing"",""ยโสธร!M300"")"),0)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IFERROR(__xludf.DUMMYFUNCTION("IMPORTRANGE(""https://docs.google.com/spreadsheets/d/1XL5vhW3sbDhbH9Cz0tuDiY8C3ctxq1tqvaCgkFb8cCA/edit?usp=sharing"",""ยโสธร!L301"")"),193190)</f>
        <v>193190</v>
      </c>
      <c r="M406" s="171"/>
      <c r="N406" s="171">
        <f ca="1">IFERROR(__xludf.DUMMYFUNCTION("IMPORTRANGE(""https://docs.google.com/spreadsheets/d/1XL5vhW3sbDhbH9Cz0tuDiY8C3ctxq1tqvaCgkFb8cCA/edit?usp=sharing"",""ยโสธร!M301"")"),30390)</f>
        <v>30390</v>
      </c>
      <c r="O406" s="171">
        <f t="shared" ca="1" si="112"/>
        <v>15.730627879289818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IFERROR(__xludf.DUMMYFUNCTION("IMPORTRANGE(""https://docs.google.com/spreadsheets/d/1XL5vhW3sbDhbH9Cz0tuDiY8C3ctxq1tqvaCgkFb8cCA/edit?usp=sharing"",""ยโสธร!M302"")"),27880)</f>
        <v>27880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IFERROR(__xludf.DUMMYFUNCTION("IMPORTRANGE(""https://docs.google.com/spreadsheets/d/1XL5vhW3sbDhbH9Cz0tuDiY8C3ctxq1tqvaCgkFb8cCA/edit?usp=sharing"",""ยโสธร!M303"")"),0)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IFERROR(__xludf.DUMMYFUNCTION("IMPORTRANGE(""https://docs.google.com/spreadsheets/d/1XL5vhW3sbDhbH9Cz0tuDiY8C3ctxq1tqvaCgkFb8cCA/edit?usp=sharing"",""ยโสธร!M304"")"),0)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IFERROR(__xludf.DUMMYFUNCTION("IMPORTRANGE(""https://docs.google.com/spreadsheets/d/1XL5vhW3sbDhbH9Cz0tuDiY8C3ctxq1tqvaCgkFb8cCA/edit?usp=sharing"",""ยโสธร!M305"")"),2510)</f>
        <v>2510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IFERROR(__xludf.DUMMYFUNCTION("IMPORTRANGE(""https://docs.google.com/spreadsheets/d/1XL5vhW3sbDhbH9Cz0tuDiY8C3ctxq1tqvaCgkFb8cCA/edit?usp=sharing"",""ยโสธร!J307"")"),0)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IFERROR(__xludf.DUMMYFUNCTION("IMPORTRANGE(""https://docs.google.com/spreadsheets/d/1XL5vhW3sbDhbH9Cz0tuDiY8C3ctxq1tqvaCgkFb8cCA/edit?usp=sharing"",""ยโสธร!J308"")"),1)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IFERROR(__xludf.DUMMYFUNCTION("IMPORTRANGE(""https://docs.google.com/spreadsheets/d/1XL5vhW3sbDhbH9Cz0tuDiY8C3ctxq1tqvaCgkFb8cCA/edit?usp=sharing"",""ยโสธร!J309"")"),1)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IFERROR(__xludf.DUMMYFUNCTION("IMPORTRANGE(""https://docs.google.com/spreadsheets/d/1XL5vhW3sbDhbH9Cz0tuDiY8C3ctxq1tqvaCgkFb8cCA/edit?usp=sharing"",""ยโสธร!J310"")"),1)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IFERROR(__xludf.DUMMYFUNCTION("IMPORTRANGE(""https://docs.google.com/spreadsheets/d/1XL5vhW3sbDhbH9Cz0tuDiY8C3ctxq1tqvaCgkFb8cCA/edit?usp=sharing"",""ยโสธร!I311"")"),55)</f>
        <v>55</v>
      </c>
      <c r="J416" s="203">
        <f ca="1">IFERROR(__xludf.DUMMYFUNCTION("IMPORTRANGE(""https://docs.google.com/spreadsheets/d/1XL5vhW3sbDhbH9Cz0tuDiY8C3ctxq1tqvaCgkFb8cCA/edit?usp=sharing"",""ยโสธร!J311"")"),20)</f>
        <v>20</v>
      </c>
      <c r="K416" s="204">
        <f t="shared" ref="K416:K432" ca="1" si="113">IF(I416&gt;0,J416*100/I416,0)</f>
        <v>36.363636363636367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IFERROR(__xludf.DUMMYFUNCTION("IMPORTRANGE(""https://docs.google.com/spreadsheets/d/1XL5vhW3sbDhbH9Cz0tuDiY8C3ctxq1tqvaCgkFb8cCA/edit?usp=sharing"",""ยโสธร!I312"")"),20)</f>
        <v>20</v>
      </c>
      <c r="J417" s="379">
        <f ca="1">IFERROR(__xludf.DUMMYFUNCTION("IMPORTRANGE(""https://docs.google.com/spreadsheets/d/1XL5vhW3sbDhbH9Cz0tuDiY8C3ctxq1tqvaCgkFb8cCA/edit?usp=sharing"",""ยโสธร!J312"")"),20)</f>
        <v>20</v>
      </c>
      <c r="K417" s="204">
        <f t="shared" ca="1" si="113"/>
        <v>100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IFERROR(__xludf.DUMMYFUNCTION("IMPORTRANGE(""https://docs.google.com/spreadsheets/d/1XL5vhW3sbDhbH9Cz0tuDiY8C3ctxq1tqvaCgkFb8cCA/edit?usp=sharing"",""ยโสธร!I313"")"),60)</f>
        <v>60</v>
      </c>
      <c r="J418" s="380">
        <f ca="1">IFERROR(__xludf.DUMMYFUNCTION("IMPORTRANGE(""https://docs.google.com/spreadsheets/d/1XL5vhW3sbDhbH9Cz0tuDiY8C3ctxq1tqvaCgkFb8cCA/edit?usp=sharing"",""ยโสธร!J313"")"),60)</f>
        <v>60</v>
      </c>
      <c r="K418" s="204">
        <f t="shared" ca="1" si="113"/>
        <v>100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IFERROR(__xludf.DUMMYFUNCTION("IMPORTRANGE(""https://docs.google.com/spreadsheets/d/1XL5vhW3sbDhbH9Cz0tuDiY8C3ctxq1tqvaCgkFb8cCA/edit?usp=sharing"",""ยโสธร!I314"")"),20)</f>
        <v>20</v>
      </c>
      <c r="J419" s="275">
        <f ca="1">IFERROR(__xludf.DUMMYFUNCTION("IMPORTRANGE(""https://docs.google.com/spreadsheets/d/1XL5vhW3sbDhbH9Cz0tuDiY8C3ctxq1tqvaCgkFb8cCA/edit?usp=sharing"",""ยโสธร!J314"")"),20)</f>
        <v>20</v>
      </c>
      <c r="K419" s="168">
        <f t="shared" ca="1" si="113"/>
        <v>100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IFERROR(__xludf.DUMMYFUNCTION("IMPORTRANGE(""https://docs.google.com/spreadsheets/d/1XL5vhW3sbDhbH9Cz0tuDiY8C3ctxq1tqvaCgkFb8cCA/edit?usp=sharing"",""ยโสธร!I315"")"),20)</f>
        <v>20</v>
      </c>
      <c r="J420" s="275">
        <f ca="1">IFERROR(__xludf.DUMMYFUNCTION("IMPORTRANGE(""https://docs.google.com/spreadsheets/d/1XL5vhW3sbDhbH9Cz0tuDiY8C3ctxq1tqvaCgkFb8cCA/edit?usp=sharing"",""ยโสธร!J315"")"),20)</f>
        <v>20</v>
      </c>
      <c r="K420" s="281">
        <f t="shared" ca="1" si="113"/>
        <v>100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IFERROR(__xludf.DUMMYFUNCTION("IMPORTRANGE(""https://docs.google.com/spreadsheets/d/1XL5vhW3sbDhbH9Cz0tuDiY8C3ctxq1tqvaCgkFb8cCA/edit?usp=sharing"",""ยโสธร!I316"")"),25)</f>
        <v>25</v>
      </c>
      <c r="J421" s="379">
        <f ca="1">IFERROR(__xludf.DUMMYFUNCTION("IMPORTRANGE(""https://docs.google.com/spreadsheets/d/1XL5vhW3sbDhbH9Cz0tuDiY8C3ctxq1tqvaCgkFb8cCA/edit?usp=sharing"",""ยโสธร!J316"")"),0)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IFERROR(__xludf.DUMMYFUNCTION("IMPORTRANGE(""https://docs.google.com/spreadsheets/d/1XL5vhW3sbDhbH9Cz0tuDiY8C3ctxq1tqvaCgkFb8cCA/edit?usp=sharing"",""ยโสธร!I317"")"),75)</f>
        <v>75</v>
      </c>
      <c r="J422" s="380">
        <f ca="1">IFERROR(__xludf.DUMMYFUNCTION("IMPORTRANGE(""https://docs.google.com/spreadsheets/d/1XL5vhW3sbDhbH9Cz0tuDiY8C3ctxq1tqvaCgkFb8cCA/edit?usp=sharing"",""ยโสธร!J317"")"),75)</f>
        <v>75</v>
      </c>
      <c r="K422" s="204">
        <f t="shared" ca="1" si="113"/>
        <v>100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IFERROR(__xludf.DUMMYFUNCTION("IMPORTRANGE(""https://docs.google.com/spreadsheets/d/1XL5vhW3sbDhbH9Cz0tuDiY8C3ctxq1tqvaCgkFb8cCA/edit?usp=sharing"",""ยโสธร!I318"")"),25)</f>
        <v>25</v>
      </c>
      <c r="J423" s="275">
        <f ca="1">IFERROR(__xludf.DUMMYFUNCTION("IMPORTRANGE(""https://docs.google.com/spreadsheets/d/1XL5vhW3sbDhbH9Cz0tuDiY8C3ctxq1tqvaCgkFb8cCA/edit?usp=sharing"",""ยโสธร!J318"")"),25)</f>
        <v>25</v>
      </c>
      <c r="K423" s="168">
        <f t="shared" ca="1" si="113"/>
        <v>100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IFERROR(__xludf.DUMMYFUNCTION("IMPORTRANGE(""https://docs.google.com/spreadsheets/d/1XL5vhW3sbDhbH9Cz0tuDiY8C3ctxq1tqvaCgkFb8cCA/edit?usp=sharing"",""ยโสธร!I319"")"),25)</f>
        <v>25</v>
      </c>
      <c r="J424" s="275">
        <f ca="1">IFERROR(__xludf.DUMMYFUNCTION("IMPORTRANGE(""https://docs.google.com/spreadsheets/d/1XL5vhW3sbDhbH9Cz0tuDiY8C3ctxq1tqvaCgkFb8cCA/edit?usp=sharing"",""ยโสธร!J319"")"),0)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IFERROR(__xludf.DUMMYFUNCTION("IMPORTRANGE(""https://docs.google.com/spreadsheets/d/1XL5vhW3sbDhbH9Cz0tuDiY8C3ctxq1tqvaCgkFb8cCA/edit?usp=sharing"",""ยโสธร!I320"")"),25)</f>
        <v>25</v>
      </c>
      <c r="J425" s="275">
        <f ca="1">IFERROR(__xludf.DUMMYFUNCTION("IMPORTRANGE(""https://docs.google.com/spreadsheets/d/1XL5vhW3sbDhbH9Cz0tuDiY8C3ctxq1tqvaCgkFb8cCA/edit?usp=sharing"",""ยโสธร!J320"")"),0)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IFERROR(__xludf.DUMMYFUNCTION("IMPORTRANGE(""https://docs.google.com/spreadsheets/d/1XL5vhW3sbDhbH9Cz0tuDiY8C3ctxq1tqvaCgkFb8cCA/edit?usp=sharing"",""ยโสธร!I321"")"),10)</f>
        <v>10</v>
      </c>
      <c r="J426" s="379">
        <f ca="1">IFERROR(__xludf.DUMMYFUNCTION("IMPORTRANGE(""https://docs.google.com/spreadsheets/d/1XL5vhW3sbDhbH9Cz0tuDiY8C3ctxq1tqvaCgkFb8cCA/edit?usp=sharing"",""ยโสธร!J321"")"),0)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IFERROR(__xludf.DUMMYFUNCTION("IMPORTRANGE(""https://docs.google.com/spreadsheets/d/1XL5vhW3sbDhbH9Cz0tuDiY8C3ctxq1tqvaCgkFb8cCA/edit?usp=sharing"",""ยโสธร!I322"")"),30)</f>
        <v>30</v>
      </c>
      <c r="J427" s="380">
        <f ca="1">IFERROR(__xludf.DUMMYFUNCTION("IMPORTRANGE(""https://docs.google.com/spreadsheets/d/1XL5vhW3sbDhbH9Cz0tuDiY8C3ctxq1tqvaCgkFb8cCA/edit?usp=sharing"",""ยโสธร!J322"")"),0)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IFERROR(__xludf.DUMMYFUNCTION("IMPORTRANGE(""https://docs.google.com/spreadsheets/d/1XL5vhW3sbDhbH9Cz0tuDiY8C3ctxq1tqvaCgkFb8cCA/edit?usp=sharing"",""ยโสธร!I323"")"),10)</f>
        <v>10</v>
      </c>
      <c r="J428" s="275">
        <f ca="1">IFERROR(__xludf.DUMMYFUNCTION("IMPORTRANGE(""https://docs.google.com/spreadsheets/d/1XL5vhW3sbDhbH9Cz0tuDiY8C3ctxq1tqvaCgkFb8cCA/edit?usp=sharing"",""ยโสธร!J323"")"),0)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IFERROR(__xludf.DUMMYFUNCTION("IMPORTRANGE(""https://docs.google.com/spreadsheets/d/1XL5vhW3sbDhbH9Cz0tuDiY8C3ctxq1tqvaCgkFb8cCA/edit?usp=sharing"",""ยโสธร!I324"")"),10)</f>
        <v>10</v>
      </c>
      <c r="J429" s="275">
        <f ca="1">IFERROR(__xludf.DUMMYFUNCTION("IMPORTRANGE(""https://docs.google.com/spreadsheets/d/1XL5vhW3sbDhbH9Cz0tuDiY8C3ctxq1tqvaCgkFb8cCA/edit?usp=sharing"",""ยโสธร!J324"")"),0)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IFERROR(__xludf.DUMMYFUNCTION("IMPORTRANGE(""https://docs.google.com/spreadsheets/d/1XL5vhW3sbDhbH9Cz0tuDiY8C3ctxq1tqvaCgkFb8cCA/edit?usp=sharing"",""ยโสธร!I325"")"),45)</f>
        <v>45</v>
      </c>
      <c r="J430" s="379">
        <f ca="1">IFERROR(__xludf.DUMMYFUNCTION("IMPORTRANGE(""https://docs.google.com/spreadsheets/d/1XL5vhW3sbDhbH9Cz0tuDiY8C3ctxq1tqvaCgkFb8cCA/edit?usp=sharing"",""ยโสธร!J325"")"),0)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IFERROR(__xludf.DUMMYFUNCTION("IMPORTRANGE(""https://docs.google.com/spreadsheets/d/1XL5vhW3sbDhbH9Cz0tuDiY8C3ctxq1tqvaCgkFb8cCA/edit?usp=sharing"",""ยโสธร!I326"")"),20)</f>
        <v>20</v>
      </c>
      <c r="J431" s="275">
        <f ca="1">IFERROR(__xludf.DUMMYFUNCTION("IMPORTRANGE(""https://docs.google.com/spreadsheets/d/1XL5vhW3sbDhbH9Cz0tuDiY8C3ctxq1tqvaCgkFb8cCA/edit?usp=sharing"",""ยโสธร!J326"")"),0)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IFERROR(__xludf.DUMMYFUNCTION("IMPORTRANGE(""https://docs.google.com/spreadsheets/d/1XL5vhW3sbDhbH9Cz0tuDiY8C3ctxq1tqvaCgkFb8cCA/edit?usp=sharing"",""ยโสธร!I327"")"),25)</f>
        <v>25</v>
      </c>
      <c r="J432" s="275">
        <f ca="1">IFERROR(__xludf.DUMMYFUNCTION("IMPORTRANGE(""https://docs.google.com/spreadsheets/d/1XL5vhW3sbDhbH9Cz0tuDiY8C3ctxq1tqvaCgkFb8cCA/edit?usp=sharing"",""ยโสธร!J327"")"),0)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IFERROR(__xludf.DUMMYFUNCTION("IMPORTRANGE(""https://docs.google.com/spreadsheets/d/1XL5vhW3sbDhbH9Cz0tuDiY8C3ctxq1tqvaCgkFb8cCA/edit?usp=sharing"",""ยโสธร!J328"")"),0)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IFERROR(__xludf.DUMMYFUNCTION("IMPORTRANGE(""https://docs.google.com/spreadsheets/d/1XL5vhW3sbDhbH9Cz0tuDiY8C3ctxq1tqvaCgkFb8cCA/edit?usp=sharing"",""ยโสธร!J329"")"),0)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IFERROR(__xludf.DUMMYFUNCTION("IMPORTRANGE(""https://docs.google.com/spreadsheets/d/1XL5vhW3sbDhbH9Cz0tuDiY8C3ctxq1tqvaCgkFb8cCA/edit?usp=sharing"",""ยโสธร!I330"")"),15)</f>
        <v>15</v>
      </c>
      <c r="J435" s="393">
        <f ca="1">IFERROR(__xludf.DUMMYFUNCTION("IMPORTRANGE(""https://docs.google.com/spreadsheets/d/1XL5vhW3sbDhbH9Cz0tuDiY8C3ctxq1tqvaCgkFb8cCA/edit?usp=sharing"",""ยโสธร!J330"")"),0)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IFERROR(__xludf.DUMMYFUNCTION("IMPORTRANGE(""https://docs.google.com/spreadsheets/d/1XL5vhW3sbDhbH9Cz0tuDiY8C3ctxq1tqvaCgkFb8cCA/edit?usp=sharing"",""ยโสธร!L330"")"),83000)</f>
        <v>83000</v>
      </c>
      <c r="M435" s="395"/>
      <c r="N435" s="395">
        <f ca="1">IFERROR(__xludf.DUMMYFUNCTION("IMPORTRANGE(""https://docs.google.com/spreadsheets/d/1XL5vhW3sbDhbH9Cz0tuDiY8C3ctxq1tqvaCgkFb8cCA/edit?usp=sharing"",""ยโสธร!M330"")"),18000)</f>
        <v>18000</v>
      </c>
      <c r="O435" s="395">
        <f t="shared" ref="O435:O439" ca="1" si="114">+IF(L435&gt;0,N435*100/L435,0)</f>
        <v>21.686746987951807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IFERROR(__xludf.DUMMYFUNCTION("IMPORTRANGE(""https://docs.google.com/spreadsheets/d/1XL5vhW3sbDhbH9Cz0tuDiY8C3ctxq1tqvaCgkFb8cCA/edit?usp=sharing"",""ยโสธร!L331"")"),0)</f>
        <v>0</v>
      </c>
      <c r="M436" s="169"/>
      <c r="N436" s="171">
        <f ca="1">IFERROR(__xludf.DUMMYFUNCTION("IMPORTRANGE(""https://docs.google.com/spreadsheets/d/1XL5vhW3sbDhbH9Cz0tuDiY8C3ctxq1tqvaCgkFb8cCA/edit?usp=sharing"",""ยโสธร!M331"")"),0)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IFERROR(__xludf.DUMMYFUNCTION("IMPORTRANGE(""https://docs.google.com/spreadsheets/d/1XL5vhW3sbDhbH9Cz0tuDiY8C3ctxq1tqvaCgkFb8cCA/edit?usp=sharing"",""ยโสธร!L332"")"),83000)</f>
        <v>83000</v>
      </c>
      <c r="M437" s="169"/>
      <c r="N437" s="171">
        <f ca="1">IFERROR(__xludf.DUMMYFUNCTION("IMPORTRANGE(""https://docs.google.com/spreadsheets/d/1XL5vhW3sbDhbH9Cz0tuDiY8C3ctxq1tqvaCgkFb8cCA/edit?usp=sharing"",""ยโสธร!M332"")"),18000)</f>
        <v>18000</v>
      </c>
      <c r="O437" s="171">
        <f t="shared" ca="1" si="114"/>
        <v>21.686746987951807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IFERROR(__xludf.DUMMYFUNCTION("IMPORTRANGE(""https://docs.google.com/spreadsheets/d/1XL5vhW3sbDhbH9Cz0tuDiY8C3ctxq1tqvaCgkFb8cCA/edit?usp=sharing"",""ยโสธร!L333"")"),0)</f>
        <v>0</v>
      </c>
      <c r="M438" s="171"/>
      <c r="N438" s="171">
        <f ca="1">IFERROR(__xludf.DUMMYFUNCTION("IMPORTRANGE(""https://docs.google.com/spreadsheets/d/1XL5vhW3sbDhbH9Cz0tuDiY8C3ctxq1tqvaCgkFb8cCA/edit?usp=sharing"",""ยโสธร!M333"")"),0)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IFERROR(__xludf.DUMMYFUNCTION("IMPORTRANGE(""https://docs.google.com/spreadsheets/d/1XL5vhW3sbDhbH9Cz0tuDiY8C3ctxq1tqvaCgkFb8cCA/edit?usp=sharing"",""ยโสธร!L334"")"),83000)</f>
        <v>83000</v>
      </c>
      <c r="M439" s="171"/>
      <c r="N439" s="171">
        <f ca="1">IFERROR(__xludf.DUMMYFUNCTION("IMPORTRANGE(""https://docs.google.com/spreadsheets/d/1XL5vhW3sbDhbH9Cz0tuDiY8C3ctxq1tqvaCgkFb8cCA/edit?usp=sharing"",""ยโสธร!M334"")"),18000)</f>
        <v>18000</v>
      </c>
      <c r="O439" s="171">
        <f t="shared" ca="1" si="114"/>
        <v>21.686746987951807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IFERROR(__xludf.DUMMYFUNCTION("IMPORTRANGE(""https://docs.google.com/spreadsheets/d/1XL5vhW3sbDhbH9Cz0tuDiY8C3ctxq1tqvaCgkFb8cCA/edit?usp=sharing"",""ยโสธร!M335"")"),0)</f>
        <v>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IFERROR(__xludf.DUMMYFUNCTION("IMPORTRANGE(""https://docs.google.com/spreadsheets/d/1XL5vhW3sbDhbH9Cz0tuDiY8C3ctxq1tqvaCgkFb8cCA/edit?usp=sharing"",""ยโสธร!M336"")"),0)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IFERROR(__xludf.DUMMYFUNCTION("IMPORTRANGE(""https://docs.google.com/spreadsheets/d/1XL5vhW3sbDhbH9Cz0tuDiY8C3ctxq1tqvaCgkFb8cCA/edit?usp=sharing"",""ยโสธร!M337"")"),0)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IFERROR(__xludf.DUMMYFUNCTION("IMPORTRANGE(""https://docs.google.com/spreadsheets/d/1XL5vhW3sbDhbH9Cz0tuDiY8C3ctxq1tqvaCgkFb8cCA/edit?usp=sharing"",""ยโสธร!M338"")"),18000)</f>
        <v>18000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IFERROR(__xludf.DUMMYFUNCTION("IMPORTRANGE(""https://docs.google.com/spreadsheets/d/1XL5vhW3sbDhbH9Cz0tuDiY8C3ctxq1tqvaCgkFb8cCA/edit?usp=sharing"",""ยโสธร!J340"")"),0)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IFERROR(__xludf.DUMMYFUNCTION("IMPORTRANGE(""https://docs.google.com/spreadsheets/d/1XL5vhW3sbDhbH9Cz0tuDiY8C3ctxq1tqvaCgkFb8cCA/edit?usp=sharing"",""ยโสธร!J341"")"),1)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IFERROR(__xludf.DUMMYFUNCTION("IMPORTRANGE(""https://docs.google.com/spreadsheets/d/1XL5vhW3sbDhbH9Cz0tuDiY8C3ctxq1tqvaCgkFb8cCA/edit?usp=sharing"",""ยโสธร!J342"")"),1)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IFERROR(__xludf.DUMMYFUNCTION("IMPORTRANGE(""https://docs.google.com/spreadsheets/d/1XL5vhW3sbDhbH9Cz0tuDiY8C3ctxq1tqvaCgkFb8cCA/edit?usp=sharing"",""ยโสธร!J343"")"),1)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IFERROR(__xludf.DUMMYFUNCTION("IMPORTRANGE(""https://docs.google.com/spreadsheets/d/1XL5vhW3sbDhbH9Cz0tuDiY8C3ctxq1tqvaCgkFb8cCA/edit?usp=sharing"",""ยโสธร!I344"")"),15)</f>
        <v>15</v>
      </c>
      <c r="J449" s="203">
        <f ca="1">IFERROR(__xludf.DUMMYFUNCTION("IMPORTRANGE(""https://docs.google.com/spreadsheets/d/1XL5vhW3sbDhbH9Cz0tuDiY8C3ctxq1tqvaCgkFb8cCA/edit?usp=sharing"",""ยโสธร!J344"")"),0)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IFERROR(__xludf.DUMMYFUNCTION("IMPORTRANGE(""https://docs.google.com/spreadsheets/d/1XL5vhW3sbDhbH9Cz0tuDiY8C3ctxq1tqvaCgkFb8cCA/edit?usp=sharing"",""ยโสธร!I345"")"),15)</f>
        <v>15</v>
      </c>
      <c r="J450" s="192">
        <f ca="1">IFERROR(__xludf.DUMMYFUNCTION("IMPORTRANGE(""https://docs.google.com/spreadsheets/d/1XL5vhW3sbDhbH9Cz0tuDiY8C3ctxq1tqvaCgkFb8cCA/edit?usp=sharing"",""ยโสธร!J345"")"),0)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IFERROR(__xludf.DUMMYFUNCTION("IMPORTRANGE(""https://docs.google.com/spreadsheets/d/1XL5vhW3sbDhbH9Cz0tuDiY8C3ctxq1tqvaCgkFb8cCA/edit?usp=sharing"",""ยโสธร!I346"")"),0)</f>
        <v>0</v>
      </c>
      <c r="J451" s="191">
        <f ca="1">IFERROR(__xludf.DUMMYFUNCTION("IMPORTRANGE(""https://docs.google.com/spreadsheets/d/1XL5vhW3sbDhbH9Cz0tuDiY8C3ctxq1tqvaCgkFb8cCA/edit?usp=sharing"",""ยโสธร!J346"")"),0)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IFERROR(__xludf.DUMMYFUNCTION("IMPORTRANGE(""https://docs.google.com/spreadsheets/d/1XL5vhW3sbDhbH9Cz0tuDiY8C3ctxq1tqvaCgkFb8cCA/edit?usp=sharing"",""ยโสธร!I347"")"),0)</f>
        <v>0</v>
      </c>
      <c r="J452" s="191">
        <f ca="1">IFERROR(__xludf.DUMMYFUNCTION("IMPORTRANGE(""https://docs.google.com/spreadsheets/d/1XL5vhW3sbDhbH9Cz0tuDiY8C3ctxq1tqvaCgkFb8cCA/edit?usp=sharing"",""ยโสธร!J347"")"),0)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IFERROR(__xludf.DUMMYFUNCTION("IMPORTRANGE(""https://docs.google.com/spreadsheets/d/1XL5vhW3sbDhbH9Cz0tuDiY8C3ctxq1tqvaCgkFb8cCA/edit?usp=sharing"",""ยโสธร!J348"")"),0)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IFERROR(__xludf.DUMMYFUNCTION("IMPORTRANGE(""https://docs.google.com/spreadsheets/d/1XL5vhW3sbDhbH9Cz0tuDiY8C3ctxq1tqvaCgkFb8cCA/edit?usp=sharing"",""ยโสธร!J349"")"),0)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IFERROR(__xludf.DUMMYFUNCTION("IMPORTRANGE(""https://docs.google.com/spreadsheets/d/1XL5vhW3sbDhbH9Cz0tuDiY8C3ctxq1tqvaCgkFb8cCA/edit?usp=sharing"",""ยโสธร!I350"")"),44306)</f>
        <v>44306</v>
      </c>
      <c r="J455" s="360">
        <f ca="1">IFERROR(__xludf.DUMMYFUNCTION("IMPORTRANGE(""https://docs.google.com/spreadsheets/d/1XL5vhW3sbDhbH9Cz0tuDiY8C3ctxq1tqvaCgkFb8cCA/edit?usp=sharing"",""ยโสธร!J350"")"),0)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IFERROR(__xludf.DUMMYFUNCTION("IMPORTRANGE(""https://docs.google.com/spreadsheets/d/1XL5vhW3sbDhbH9Cz0tuDiY8C3ctxq1tqvaCgkFb8cCA/edit?usp=sharing"",""ยโสธร!L350"")"),452063)</f>
        <v>452063</v>
      </c>
      <c r="M455" s="362"/>
      <c r="N455" s="362">
        <f ca="1">IFERROR(__xludf.DUMMYFUNCTION("IMPORTRANGE(""https://docs.google.com/spreadsheets/d/1XL5vhW3sbDhbH9Cz0tuDiY8C3ctxq1tqvaCgkFb8cCA/edit?usp=sharing"",""ยโสธร!M350"")"),50913)</f>
        <v>50913</v>
      </c>
      <c r="O455" s="362">
        <f t="shared" ref="O455:O459" ca="1" si="116">+IF(L455&gt;0,N455*100/L455,0)</f>
        <v>11.262368298223921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IFERROR(__xludf.DUMMYFUNCTION("IMPORTRANGE(""https://docs.google.com/spreadsheets/d/1XL5vhW3sbDhbH9Cz0tuDiY8C3ctxq1tqvaCgkFb8cCA/edit?usp=sharing"",""ยโสธร!L351"")"),0)</f>
        <v>0</v>
      </c>
      <c r="M456" s="169"/>
      <c r="N456" s="171">
        <f ca="1">IFERROR(__xludf.DUMMYFUNCTION("IMPORTRANGE(""https://docs.google.com/spreadsheets/d/1XL5vhW3sbDhbH9Cz0tuDiY8C3ctxq1tqvaCgkFb8cCA/edit?usp=sharing"",""ยโสธร!M351"")"),0)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IFERROR(__xludf.DUMMYFUNCTION("IMPORTRANGE(""https://docs.google.com/spreadsheets/d/1XL5vhW3sbDhbH9Cz0tuDiY8C3ctxq1tqvaCgkFb8cCA/edit?usp=sharing"",""ยโสธร!L352"")"),452063)</f>
        <v>452063</v>
      </c>
      <c r="M457" s="169"/>
      <c r="N457" s="171">
        <f ca="1">IFERROR(__xludf.DUMMYFUNCTION("IMPORTRANGE(""https://docs.google.com/spreadsheets/d/1XL5vhW3sbDhbH9Cz0tuDiY8C3ctxq1tqvaCgkFb8cCA/edit?usp=sharing"",""ยโสธร!M352"")"),50913)</f>
        <v>50913</v>
      </c>
      <c r="O457" s="171">
        <f t="shared" ca="1" si="116"/>
        <v>11.262368298223921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IFERROR(__xludf.DUMMYFUNCTION("IMPORTRANGE(""https://docs.google.com/spreadsheets/d/1XL5vhW3sbDhbH9Cz0tuDiY8C3ctxq1tqvaCgkFb8cCA/edit?usp=sharing"",""ยโสธร!L353"")"),0)</f>
        <v>0</v>
      </c>
      <c r="M458" s="171"/>
      <c r="N458" s="171">
        <f ca="1">IFERROR(__xludf.DUMMYFUNCTION("IMPORTRANGE(""https://docs.google.com/spreadsheets/d/1XL5vhW3sbDhbH9Cz0tuDiY8C3ctxq1tqvaCgkFb8cCA/edit?usp=sharing"",""ยโสธร!M353"")"),0)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IFERROR(__xludf.DUMMYFUNCTION("IMPORTRANGE(""https://docs.google.com/spreadsheets/d/1XL5vhW3sbDhbH9Cz0tuDiY8C3ctxq1tqvaCgkFb8cCA/edit?usp=sharing"",""ยโสธร!L354"")"),452063)</f>
        <v>452063</v>
      </c>
      <c r="M459" s="171"/>
      <c r="N459" s="171">
        <f ca="1">IFERROR(__xludf.DUMMYFUNCTION("IMPORTRANGE(""https://docs.google.com/spreadsheets/d/1XL5vhW3sbDhbH9Cz0tuDiY8C3ctxq1tqvaCgkFb8cCA/edit?usp=sharing"",""ยโสธร!M354"")"),50913)</f>
        <v>50913</v>
      </c>
      <c r="O459" s="171">
        <f t="shared" ca="1" si="116"/>
        <v>11.262368298223921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IFERROR(__xludf.DUMMYFUNCTION("IMPORTRANGE(""https://docs.google.com/spreadsheets/d/1XL5vhW3sbDhbH9Cz0tuDiY8C3ctxq1tqvaCgkFb8cCA/edit?usp=sharing"",""ยโสธร!M355"")"),0)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IFERROR(__xludf.DUMMYFUNCTION("IMPORTRANGE(""https://docs.google.com/spreadsheets/d/1XL5vhW3sbDhbH9Cz0tuDiY8C3ctxq1tqvaCgkFb8cCA/edit?usp=sharing"",""ยโสธร!M356"")"),0)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IFERROR(__xludf.DUMMYFUNCTION("IMPORTRANGE(""https://docs.google.com/spreadsheets/d/1XL5vhW3sbDhbH9Cz0tuDiY8C3ctxq1tqvaCgkFb8cCA/edit?usp=sharing"",""ยโสธร!M357"")"),31533)</f>
        <v>31533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IFERROR(__xludf.DUMMYFUNCTION("IMPORTRANGE(""https://docs.google.com/spreadsheets/d/1XL5vhW3sbDhbH9Cz0tuDiY8C3ctxq1tqvaCgkFb8cCA/edit?usp=sharing"",""ยโสธร!M358"")"),19380)</f>
        <v>19380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IFERROR(__xludf.DUMMYFUNCTION("IMPORTRANGE(""https://docs.google.com/spreadsheets/d/1XL5vhW3sbDhbH9Cz0tuDiY8C3ctxq1tqvaCgkFb8cCA/edit?usp=sharing"",""ยโสธร!I359"")"),44306)</f>
        <v>44306</v>
      </c>
      <c r="J464" s="264">
        <f ca="1">IFERROR(__xludf.DUMMYFUNCTION("IMPORTRANGE(""https://docs.google.com/spreadsheets/d/1XL5vhW3sbDhbH9Cz0tuDiY8C3ctxq1tqvaCgkFb8cCA/edit?usp=sharing"",""ยโสธร!J359"")"),0)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IFERROR(__xludf.DUMMYFUNCTION("IMPORTRANGE(""https://docs.google.com/spreadsheets/d/1XL5vhW3sbDhbH9Cz0tuDiY8C3ctxq1tqvaCgkFb8cCA/edit?usp=sharing"",""ยโสธร!I360"")"),44306)</f>
        <v>44306</v>
      </c>
      <c r="J465" s="401">
        <f ca="1">IFERROR(__xludf.DUMMYFUNCTION("IMPORTRANGE(""https://docs.google.com/spreadsheets/d/1XL5vhW3sbDhbH9Cz0tuDiY8C3ctxq1tqvaCgkFb8cCA/edit?usp=sharing"",""ยโสธร!J360"")"),0)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IFERROR(__xludf.DUMMYFUNCTION("IMPORTRANGE(""https://docs.google.com/spreadsheets/d/1XL5vhW3sbDhbH9Cz0tuDiY8C3ctxq1tqvaCgkFb8cCA/edit?usp=sharing"",""ยโสธร!I361"")"),4858)</f>
        <v>4858</v>
      </c>
      <c r="J466" s="401">
        <f ca="1">IFERROR(__xludf.DUMMYFUNCTION("IMPORTRANGE(""https://docs.google.com/spreadsheets/d/1XL5vhW3sbDhbH9Cz0tuDiY8C3ctxq1tqvaCgkFb8cCA/edit?usp=sharing"",""ยโสธร!J361"")"),0)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IFERROR(__xludf.DUMMYFUNCTION("IMPORTRANGE(""https://docs.google.com/spreadsheets/d/1XL5vhW3sbDhbH9Cz0tuDiY8C3ctxq1tqvaCgkFb8cCA/edit?usp=sharing"",""ยโสธร!I362"")"),0)</f>
        <v>0</v>
      </c>
      <c r="J467" s="192">
        <f ca="1">IFERROR(__xludf.DUMMYFUNCTION("IMPORTRANGE(""https://docs.google.com/spreadsheets/d/1XL5vhW3sbDhbH9Cz0tuDiY8C3ctxq1tqvaCgkFb8cCA/edit?usp=sharing"",""ยโสธร!J362"")"),0)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IFERROR(__xludf.DUMMYFUNCTION("IMPORTRANGE(""https://docs.google.com/spreadsheets/d/1XL5vhW3sbDhbH9Cz0tuDiY8C3ctxq1tqvaCgkFb8cCA/edit?usp=sharing"",""ยโสธร!I363"")"),0)</f>
        <v>0</v>
      </c>
      <c r="J468" s="192">
        <f ca="1">IFERROR(__xludf.DUMMYFUNCTION("IMPORTRANGE(""https://docs.google.com/spreadsheets/d/1XL5vhW3sbDhbH9Cz0tuDiY8C3ctxq1tqvaCgkFb8cCA/edit?usp=sharing"",""ยโสธร!J363"")"),0)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IFERROR(__xludf.DUMMYFUNCTION("IMPORTRANGE(""https://docs.google.com/spreadsheets/d/1XL5vhW3sbDhbH9Cz0tuDiY8C3ctxq1tqvaCgkFb8cCA/edit?usp=sharing"",""ยโสธร!I364"")"),0)</f>
        <v>0</v>
      </c>
      <c r="J469" s="192">
        <f ca="1">IFERROR(__xludf.DUMMYFUNCTION("IMPORTRANGE(""https://docs.google.com/spreadsheets/d/1XL5vhW3sbDhbH9Cz0tuDiY8C3ctxq1tqvaCgkFb8cCA/edit?usp=sharing"",""ยโสธร!J364"")"),0)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IFERROR(__xludf.DUMMYFUNCTION("IMPORTRANGE(""https://docs.google.com/spreadsheets/d/1XL5vhW3sbDhbH9Cz0tuDiY8C3ctxq1tqvaCgkFb8cCA/edit?usp=sharing"",""ยโสธร!I365"")"),0)</f>
        <v>0</v>
      </c>
      <c r="J470" s="192">
        <f ca="1">IFERROR(__xludf.DUMMYFUNCTION("IMPORTRANGE(""https://docs.google.com/spreadsheets/d/1XL5vhW3sbDhbH9Cz0tuDiY8C3ctxq1tqvaCgkFb8cCA/edit?usp=sharing"",""ยโสธร!J365"")"),0)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IFERROR(__xludf.DUMMYFUNCTION("IMPORTRANGE(""https://docs.google.com/spreadsheets/d/1XL5vhW3sbDhbH9Cz0tuDiY8C3ctxq1tqvaCgkFb8cCA/edit?usp=sharing"",""ยโสธร!I366"")"),0)</f>
        <v>0</v>
      </c>
      <c r="J471" s="192">
        <f ca="1">IFERROR(__xludf.DUMMYFUNCTION("IMPORTRANGE(""https://docs.google.com/spreadsheets/d/1XL5vhW3sbDhbH9Cz0tuDiY8C3ctxq1tqvaCgkFb8cCA/edit?usp=sharing"",""ยโสธร!J366"")"),0)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IFERROR(__xludf.DUMMYFUNCTION("IMPORTRANGE(""https://docs.google.com/spreadsheets/d/1XL5vhW3sbDhbH9Cz0tuDiY8C3ctxq1tqvaCgkFb8cCA/edit?usp=sharing"",""ยโสธร!I367"")"),0)</f>
        <v>0</v>
      </c>
      <c r="J472" s="192">
        <f ca="1">IFERROR(__xludf.DUMMYFUNCTION("IMPORTRANGE(""https://docs.google.com/spreadsheets/d/1XL5vhW3sbDhbH9Cz0tuDiY8C3ctxq1tqvaCgkFb8cCA/edit?usp=sharing"",""ยโสธร!J367"")"),0)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IFERROR(__xludf.DUMMYFUNCTION("IMPORTRANGE(""https://docs.google.com/spreadsheets/d/1XL5vhW3sbDhbH9Cz0tuDiY8C3ctxq1tqvaCgkFb8cCA/edit?usp=sharing"",""ยโสธร!I368"")"),44306)</f>
        <v>44306</v>
      </c>
      <c r="J473" s="401">
        <f ca="1">IFERROR(__xludf.DUMMYFUNCTION("IMPORTRANGE(""https://docs.google.com/spreadsheets/d/1XL5vhW3sbDhbH9Cz0tuDiY8C3ctxq1tqvaCgkFb8cCA/edit?usp=sharing"",""ยโสธร!J368"")"),0)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IFERROR(__xludf.DUMMYFUNCTION("IMPORTRANGE(""https://docs.google.com/spreadsheets/d/1XL5vhW3sbDhbH9Cz0tuDiY8C3ctxq1tqvaCgkFb8cCA/edit?usp=sharing"",""ยโสธร!I369"")"),4858)</f>
        <v>4858</v>
      </c>
      <c r="J474" s="401">
        <f ca="1">IFERROR(__xludf.DUMMYFUNCTION("IMPORTRANGE(""https://docs.google.com/spreadsheets/d/1XL5vhW3sbDhbH9Cz0tuDiY8C3ctxq1tqvaCgkFb8cCA/edit?usp=sharing"",""ยโสธร!J369"")"),0)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IFERROR(__xludf.DUMMYFUNCTION("IMPORTRANGE(""https://docs.google.com/spreadsheets/d/1XL5vhW3sbDhbH9Cz0tuDiY8C3ctxq1tqvaCgkFb8cCA/edit?usp=sharing"",""ยโสธร!I370"")"),0)</f>
        <v>0</v>
      </c>
      <c r="J475" s="192">
        <f ca="1">IFERROR(__xludf.DUMMYFUNCTION("IMPORTRANGE(""https://docs.google.com/spreadsheets/d/1XL5vhW3sbDhbH9Cz0tuDiY8C3ctxq1tqvaCgkFb8cCA/edit?usp=sharing"",""ยโสธร!J370"")"),0)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IFERROR(__xludf.DUMMYFUNCTION("IMPORTRANGE(""https://docs.google.com/spreadsheets/d/1XL5vhW3sbDhbH9Cz0tuDiY8C3ctxq1tqvaCgkFb8cCA/edit?usp=sharing"",""ยโสธร!I371"")"),0)</f>
        <v>0</v>
      </c>
      <c r="J476" s="192">
        <f ca="1">IFERROR(__xludf.DUMMYFUNCTION("IMPORTRANGE(""https://docs.google.com/spreadsheets/d/1XL5vhW3sbDhbH9Cz0tuDiY8C3ctxq1tqvaCgkFb8cCA/edit?usp=sharing"",""ยโสธร!J371"")"),0)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IFERROR(__xludf.DUMMYFUNCTION("IMPORTRANGE(""https://docs.google.com/spreadsheets/d/1XL5vhW3sbDhbH9Cz0tuDiY8C3ctxq1tqvaCgkFb8cCA/edit?usp=sharing"",""ยโสธร!I372"")"),0)</f>
        <v>0</v>
      </c>
      <c r="J477" s="192">
        <f ca="1">IFERROR(__xludf.DUMMYFUNCTION("IMPORTRANGE(""https://docs.google.com/spreadsheets/d/1XL5vhW3sbDhbH9Cz0tuDiY8C3ctxq1tqvaCgkFb8cCA/edit?usp=sharing"",""ยโสธร!J372"")"),0)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IFERROR(__xludf.DUMMYFUNCTION("IMPORTRANGE(""https://docs.google.com/spreadsheets/d/1XL5vhW3sbDhbH9Cz0tuDiY8C3ctxq1tqvaCgkFb8cCA/edit?usp=sharing"",""ยโสธร!I373"")"),0)</f>
        <v>0</v>
      </c>
      <c r="J478" s="192">
        <f ca="1">IFERROR(__xludf.DUMMYFUNCTION("IMPORTRANGE(""https://docs.google.com/spreadsheets/d/1XL5vhW3sbDhbH9Cz0tuDiY8C3ctxq1tqvaCgkFb8cCA/edit?usp=sharing"",""ยโสธร!J373"")"),0)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IFERROR(__xludf.DUMMYFUNCTION("IMPORTRANGE(""https://docs.google.com/spreadsheets/d/1XL5vhW3sbDhbH9Cz0tuDiY8C3ctxq1tqvaCgkFb8cCA/edit?usp=sharing"",""ยโสธร!I374"")"),0)</f>
        <v>0</v>
      </c>
      <c r="J479" s="192">
        <f ca="1">IFERROR(__xludf.DUMMYFUNCTION("IMPORTRANGE(""https://docs.google.com/spreadsheets/d/1XL5vhW3sbDhbH9Cz0tuDiY8C3ctxq1tqvaCgkFb8cCA/edit?usp=sharing"",""ยโสธร!J374"")"),0)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IFERROR(__xludf.DUMMYFUNCTION("IMPORTRANGE(""https://docs.google.com/spreadsheets/d/1XL5vhW3sbDhbH9Cz0tuDiY8C3ctxq1tqvaCgkFb8cCA/edit?usp=sharing"",""ยโสธร!I375"")"),0)</f>
        <v>0</v>
      </c>
      <c r="J480" s="192">
        <f ca="1">IFERROR(__xludf.DUMMYFUNCTION("IMPORTRANGE(""https://docs.google.com/spreadsheets/d/1XL5vhW3sbDhbH9Cz0tuDiY8C3ctxq1tqvaCgkFb8cCA/edit?usp=sharing"",""ยโสธร!J375"")"),0)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IFERROR(__xludf.DUMMYFUNCTION("IMPORTRANGE(""https://docs.google.com/spreadsheets/d/1XL5vhW3sbDhbH9Cz0tuDiY8C3ctxq1tqvaCgkFb8cCA/edit?usp=sharing"",""ยโสธร!I376"")"),44306)</f>
        <v>44306</v>
      </c>
      <c r="J481" s="401">
        <f ca="1">IFERROR(__xludf.DUMMYFUNCTION("IMPORTRANGE(""https://docs.google.com/spreadsheets/d/1XL5vhW3sbDhbH9Cz0tuDiY8C3ctxq1tqvaCgkFb8cCA/edit?usp=sharing"",""ยโสธร!J376"")"),0)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IFERROR(__xludf.DUMMYFUNCTION("IMPORTRANGE(""https://docs.google.com/spreadsheets/d/1XL5vhW3sbDhbH9Cz0tuDiY8C3ctxq1tqvaCgkFb8cCA/edit?usp=sharing"",""ยโสธร!I377"")"),4858)</f>
        <v>4858</v>
      </c>
      <c r="J482" s="401">
        <f ca="1">IFERROR(__xludf.DUMMYFUNCTION("IMPORTRANGE(""https://docs.google.com/spreadsheets/d/1XL5vhW3sbDhbH9Cz0tuDiY8C3ctxq1tqvaCgkFb8cCA/edit?usp=sharing"",""ยโสธร!J377"")"),0)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IFERROR(__xludf.DUMMYFUNCTION("IMPORTRANGE(""https://docs.google.com/spreadsheets/d/1XL5vhW3sbDhbH9Cz0tuDiY8C3ctxq1tqvaCgkFb8cCA/edit?usp=sharing"",""ยโสธร!I378"")"),0)</f>
        <v>0</v>
      </c>
      <c r="J483" s="192">
        <f ca="1">IFERROR(__xludf.DUMMYFUNCTION("IMPORTRANGE(""https://docs.google.com/spreadsheets/d/1XL5vhW3sbDhbH9Cz0tuDiY8C3ctxq1tqvaCgkFb8cCA/edit?usp=sharing"",""ยโสธร!J378"")"),0)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IFERROR(__xludf.DUMMYFUNCTION("IMPORTRANGE(""https://docs.google.com/spreadsheets/d/1XL5vhW3sbDhbH9Cz0tuDiY8C3ctxq1tqvaCgkFb8cCA/edit?usp=sharing"",""ยโสธร!I379"")"),0)</f>
        <v>0</v>
      </c>
      <c r="J484" s="192">
        <f ca="1">IFERROR(__xludf.DUMMYFUNCTION("IMPORTRANGE(""https://docs.google.com/spreadsheets/d/1XL5vhW3sbDhbH9Cz0tuDiY8C3ctxq1tqvaCgkFb8cCA/edit?usp=sharing"",""ยโสธร!J379"")"),0)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IFERROR(__xludf.DUMMYFUNCTION("IMPORTRANGE(""https://docs.google.com/spreadsheets/d/1XL5vhW3sbDhbH9Cz0tuDiY8C3ctxq1tqvaCgkFb8cCA/edit?usp=sharing"",""ยโสธร!I380"")"),0)</f>
        <v>0</v>
      </c>
      <c r="J485" s="192">
        <f ca="1">IFERROR(__xludf.DUMMYFUNCTION("IMPORTRANGE(""https://docs.google.com/spreadsheets/d/1XL5vhW3sbDhbH9Cz0tuDiY8C3ctxq1tqvaCgkFb8cCA/edit?usp=sharing"",""ยโสธร!J380"")"),0)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IFERROR(__xludf.DUMMYFUNCTION("IMPORTRANGE(""https://docs.google.com/spreadsheets/d/1XL5vhW3sbDhbH9Cz0tuDiY8C3ctxq1tqvaCgkFb8cCA/edit?usp=sharing"",""ยโสธร!I381"")"),0)</f>
        <v>0</v>
      </c>
      <c r="J486" s="192">
        <f ca="1">IFERROR(__xludf.DUMMYFUNCTION("IMPORTRANGE(""https://docs.google.com/spreadsheets/d/1XL5vhW3sbDhbH9Cz0tuDiY8C3ctxq1tqvaCgkFb8cCA/edit?usp=sharing"",""ยโสธร!J381"")"),0)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IFERROR(__xludf.DUMMYFUNCTION("IMPORTRANGE(""https://docs.google.com/spreadsheets/d/1XL5vhW3sbDhbH9Cz0tuDiY8C3ctxq1tqvaCgkFb8cCA/edit?usp=sharing"",""ยโสธร!I382"")"),0)</f>
        <v>0</v>
      </c>
      <c r="J487" s="401">
        <f ca="1">IFERROR(__xludf.DUMMYFUNCTION("IMPORTRANGE(""https://docs.google.com/spreadsheets/d/1XL5vhW3sbDhbH9Cz0tuDiY8C3ctxq1tqvaCgkFb8cCA/edit?usp=sharing"",""ยโสธร!J382"")"),0)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IFERROR(__xludf.DUMMYFUNCTION("IMPORTRANGE(""https://docs.google.com/spreadsheets/d/1XL5vhW3sbDhbH9Cz0tuDiY8C3ctxq1tqvaCgkFb8cCA/edit?usp=sharing"",""ยโสธร!I383"")"),0)</f>
        <v>0</v>
      </c>
      <c r="J488" s="401">
        <f ca="1">IFERROR(__xludf.DUMMYFUNCTION("IMPORTRANGE(""https://docs.google.com/spreadsheets/d/1XL5vhW3sbDhbH9Cz0tuDiY8C3ctxq1tqvaCgkFb8cCA/edit?usp=sharing"",""ยโสธร!J383"")"),0)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IFERROR(__xludf.DUMMYFUNCTION("IMPORTRANGE(""https://docs.google.com/spreadsheets/d/1XL5vhW3sbDhbH9Cz0tuDiY8C3ctxq1tqvaCgkFb8cCA/edit?usp=sharing"",""ยโสธร!I384"")"),0)</f>
        <v>0</v>
      </c>
      <c r="J489" s="192">
        <f ca="1">IFERROR(__xludf.DUMMYFUNCTION("IMPORTRANGE(""https://docs.google.com/spreadsheets/d/1XL5vhW3sbDhbH9Cz0tuDiY8C3ctxq1tqvaCgkFb8cCA/edit?usp=sharing"",""ยโสธร!J384"")"),0)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IFERROR(__xludf.DUMMYFUNCTION("IMPORTRANGE(""https://docs.google.com/spreadsheets/d/1XL5vhW3sbDhbH9Cz0tuDiY8C3ctxq1tqvaCgkFb8cCA/edit?usp=sharing"",""ยโสธร!I385"")"),0)</f>
        <v>0</v>
      </c>
      <c r="J490" s="192">
        <f ca="1">IFERROR(__xludf.DUMMYFUNCTION("IMPORTRANGE(""https://docs.google.com/spreadsheets/d/1XL5vhW3sbDhbH9Cz0tuDiY8C3ctxq1tqvaCgkFb8cCA/edit?usp=sharing"",""ยโสธร!J385"")"),0)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IFERROR(__xludf.DUMMYFUNCTION("IMPORTRANGE(""https://docs.google.com/spreadsheets/d/1XL5vhW3sbDhbH9Cz0tuDiY8C3ctxq1tqvaCgkFb8cCA/edit?usp=sharing"",""ยโสธร!I386"")"),0)</f>
        <v>0</v>
      </c>
      <c r="J491" s="192">
        <f ca="1">IFERROR(__xludf.DUMMYFUNCTION("IMPORTRANGE(""https://docs.google.com/spreadsheets/d/1XL5vhW3sbDhbH9Cz0tuDiY8C3ctxq1tqvaCgkFb8cCA/edit?usp=sharing"",""ยโสธร!J386"")"),0)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IFERROR(__xludf.DUMMYFUNCTION("IMPORTRANGE(""https://docs.google.com/spreadsheets/d/1XL5vhW3sbDhbH9Cz0tuDiY8C3ctxq1tqvaCgkFb8cCA/edit?usp=sharing"",""ยโสธร!I387"")"),0)</f>
        <v>0</v>
      </c>
      <c r="J492" s="192">
        <f ca="1">IFERROR(__xludf.DUMMYFUNCTION("IMPORTRANGE(""https://docs.google.com/spreadsheets/d/1XL5vhW3sbDhbH9Cz0tuDiY8C3ctxq1tqvaCgkFb8cCA/edit?usp=sharing"",""ยโสธร!J387"")"),0)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IFERROR(__xludf.DUMMYFUNCTION("IMPORTRANGE(""https://docs.google.com/spreadsheets/d/1XL5vhW3sbDhbH9Cz0tuDiY8C3ctxq1tqvaCgkFb8cCA/edit?usp=sharing"",""ยโสธร!I388"")"),0)</f>
        <v>0</v>
      </c>
      <c r="J493" s="192">
        <f ca="1">IFERROR(__xludf.DUMMYFUNCTION("IMPORTRANGE(""https://docs.google.com/spreadsheets/d/1XL5vhW3sbDhbH9Cz0tuDiY8C3ctxq1tqvaCgkFb8cCA/edit?usp=sharing"",""ยโสธร!J388"")"),0)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IFERROR(__xludf.DUMMYFUNCTION("IMPORTRANGE(""https://docs.google.com/spreadsheets/d/1XL5vhW3sbDhbH9Cz0tuDiY8C3ctxq1tqvaCgkFb8cCA/edit?usp=sharing"",""ยโสธร!I389"")"),0)</f>
        <v>0</v>
      </c>
      <c r="J494" s="417">
        <f ca="1">IFERROR(__xludf.DUMMYFUNCTION("IMPORTRANGE(""https://docs.google.com/spreadsheets/d/1XL5vhW3sbDhbH9Cz0tuDiY8C3ctxq1tqvaCgkFb8cCA/edit?usp=sharing"",""ยโสธร!J389"")"),0)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IFERROR(__xludf.DUMMYFUNCTION("IMPORTRANGE(""https://docs.google.com/spreadsheets/d/1XL5vhW3sbDhbH9Cz0tuDiY8C3ctxq1tqvaCgkFb8cCA/edit?usp=sharing"",""ยโสธร!I390"")"),0)</f>
        <v>0</v>
      </c>
      <c r="J495" s="417">
        <f ca="1">IFERROR(__xludf.DUMMYFUNCTION("IMPORTRANGE(""https://docs.google.com/spreadsheets/d/1XL5vhW3sbDhbH9Cz0tuDiY8C3ctxq1tqvaCgkFb8cCA/edit?usp=sharing"",""ยโสธร!J390"")"),0)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IFERROR(__xludf.DUMMYFUNCTION("IMPORTRANGE(""https://docs.google.com/spreadsheets/d/1XL5vhW3sbDhbH9Cz0tuDiY8C3ctxq1tqvaCgkFb8cCA/edit?usp=sharing"",""ยโสธร!I391"")"),0)</f>
        <v>0</v>
      </c>
      <c r="J496" s="417">
        <f ca="1">IFERROR(__xludf.DUMMYFUNCTION("IMPORTRANGE(""https://docs.google.com/spreadsheets/d/1XL5vhW3sbDhbH9Cz0tuDiY8C3ctxq1tqvaCgkFb8cCA/edit?usp=sharing"",""ยโสธร!J391"")"),0)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IFERROR(__xludf.DUMMYFUNCTION("IMPORTRANGE(""https://docs.google.com/spreadsheets/d/1XL5vhW3sbDhbH9Cz0tuDiY8C3ctxq1tqvaCgkFb8cCA/edit?usp=sharing"",""ยโสธร!I392"")"),1309)</f>
        <v>1309</v>
      </c>
      <c r="J497" s="424">
        <f ca="1">IFERROR(__xludf.DUMMYFUNCTION("IMPORTRANGE(""https://docs.google.com/spreadsheets/d/1XL5vhW3sbDhbH9Cz0tuDiY8C3ctxq1tqvaCgkFb8cCA/edit?usp=sharing"",""ยโสธร!J392"")"),0)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IFERROR(__xludf.DUMMYFUNCTION("IMPORTRANGE(""https://docs.google.com/spreadsheets/d/1XL5vhW3sbDhbH9Cz0tuDiY8C3ctxq1tqvaCgkFb8cCA/edit?usp=sharing"",""ยโสธร!I393"")"),1309)</f>
        <v>1309</v>
      </c>
      <c r="J498" s="401">
        <f ca="1">IFERROR(__xludf.DUMMYFUNCTION("IMPORTRANGE(""https://docs.google.com/spreadsheets/d/1XL5vhW3sbDhbH9Cz0tuDiY8C3ctxq1tqvaCgkFb8cCA/edit?usp=sharing"",""ยโสธร!J393"")"),0)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IFERROR(__xludf.DUMMYFUNCTION("IMPORTRANGE(""https://docs.google.com/spreadsheets/d/1XL5vhW3sbDhbH9Cz0tuDiY8C3ctxq1tqvaCgkFb8cCA/edit?usp=sharing"",""ยโสธร!I394"")"),106)</f>
        <v>106</v>
      </c>
      <c r="J499" s="401">
        <f ca="1">IFERROR(__xludf.DUMMYFUNCTION("IMPORTRANGE(""https://docs.google.com/spreadsheets/d/1XL5vhW3sbDhbH9Cz0tuDiY8C3ctxq1tqvaCgkFb8cCA/edit?usp=sharing"",""ยโสธร!J394"")"),0)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IFERROR(__xludf.DUMMYFUNCTION("IMPORTRANGE(""https://docs.google.com/spreadsheets/d/1XL5vhW3sbDhbH9Cz0tuDiY8C3ctxq1tqvaCgkFb8cCA/edit?usp=sharing"",""ยโสธร!I395"")"),0)</f>
        <v>0</v>
      </c>
      <c r="J500" s="167">
        <f ca="1">IFERROR(__xludf.DUMMYFUNCTION("IMPORTRANGE(""https://docs.google.com/spreadsheets/d/1XL5vhW3sbDhbH9Cz0tuDiY8C3ctxq1tqvaCgkFb8cCA/edit?usp=sharing"",""ยโสธร!J395"")"),0)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IFERROR(__xludf.DUMMYFUNCTION("IMPORTRANGE(""https://docs.google.com/spreadsheets/d/1XL5vhW3sbDhbH9Cz0tuDiY8C3ctxq1tqvaCgkFb8cCA/edit?usp=sharing"",""ยโสธร!I396"")"),0)</f>
        <v>0</v>
      </c>
      <c r="J501" s="167">
        <f ca="1">IFERROR(__xludf.DUMMYFUNCTION("IMPORTRANGE(""https://docs.google.com/spreadsheets/d/1XL5vhW3sbDhbH9Cz0tuDiY8C3ctxq1tqvaCgkFb8cCA/edit?usp=sharing"",""ยโสธร!J396"")"),0)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IFERROR(__xludf.DUMMYFUNCTION("IMPORTRANGE(""https://docs.google.com/spreadsheets/d/1XL5vhW3sbDhbH9Cz0tuDiY8C3ctxq1tqvaCgkFb8cCA/edit?usp=sharing"",""ยโสธร!I397"")"),0)</f>
        <v>0</v>
      </c>
      <c r="J502" s="192">
        <f ca="1">IFERROR(__xludf.DUMMYFUNCTION("IMPORTRANGE(""https://docs.google.com/spreadsheets/d/1XL5vhW3sbDhbH9Cz0tuDiY8C3ctxq1tqvaCgkFb8cCA/edit?usp=sharing"",""ยโสธร!J397"")"),0)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IFERROR(__xludf.DUMMYFUNCTION("IMPORTRANGE(""https://docs.google.com/spreadsheets/d/1XL5vhW3sbDhbH9Cz0tuDiY8C3ctxq1tqvaCgkFb8cCA/edit?usp=sharing"",""ยโสธร!I398"")"),0)</f>
        <v>0</v>
      </c>
      <c r="J503" s="192">
        <f ca="1">IFERROR(__xludf.DUMMYFUNCTION("IMPORTRANGE(""https://docs.google.com/spreadsheets/d/1XL5vhW3sbDhbH9Cz0tuDiY8C3ctxq1tqvaCgkFb8cCA/edit?usp=sharing"",""ยโสธร!J398"")"),0)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IFERROR(__xludf.DUMMYFUNCTION("IMPORTRANGE(""https://docs.google.com/spreadsheets/d/1XL5vhW3sbDhbH9Cz0tuDiY8C3ctxq1tqvaCgkFb8cCA/edit?usp=sharing"",""ยโสธร!I399"")"),0)</f>
        <v>0</v>
      </c>
      <c r="J504" s="192">
        <f ca="1">IFERROR(__xludf.DUMMYFUNCTION("IMPORTRANGE(""https://docs.google.com/spreadsheets/d/1XL5vhW3sbDhbH9Cz0tuDiY8C3ctxq1tqvaCgkFb8cCA/edit?usp=sharing"",""ยโสธร!J399"")"),0)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IFERROR(__xludf.DUMMYFUNCTION("IMPORTRANGE(""https://docs.google.com/spreadsheets/d/1XL5vhW3sbDhbH9Cz0tuDiY8C3ctxq1tqvaCgkFb8cCA/edit?usp=sharing"",""ยโสธร!I400"")"),0)</f>
        <v>0</v>
      </c>
      <c r="J505" s="192">
        <f ca="1">IFERROR(__xludf.DUMMYFUNCTION("IMPORTRANGE(""https://docs.google.com/spreadsheets/d/1XL5vhW3sbDhbH9Cz0tuDiY8C3ctxq1tqvaCgkFb8cCA/edit?usp=sharing"",""ยโสธร!J400"")"),0)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IFERROR(__xludf.DUMMYFUNCTION("IMPORTRANGE(""https://docs.google.com/spreadsheets/d/1XL5vhW3sbDhbH9Cz0tuDiY8C3ctxq1tqvaCgkFb8cCA/edit?usp=sharing"",""ยโสธร!I401"")"),0)</f>
        <v>0</v>
      </c>
      <c r="J506" s="192">
        <f ca="1">IFERROR(__xludf.DUMMYFUNCTION("IMPORTRANGE(""https://docs.google.com/spreadsheets/d/1XL5vhW3sbDhbH9Cz0tuDiY8C3ctxq1tqvaCgkFb8cCA/edit?usp=sharing"",""ยโสธร!J401"")"),0)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IFERROR(__xludf.DUMMYFUNCTION("IMPORTRANGE(""https://docs.google.com/spreadsheets/d/1XL5vhW3sbDhbH9Cz0tuDiY8C3ctxq1tqvaCgkFb8cCA/edit?usp=sharing"",""ยโสธร!I402"")"),0)</f>
        <v>0</v>
      </c>
      <c r="J507" s="192">
        <f ca="1">IFERROR(__xludf.DUMMYFUNCTION("IMPORTRANGE(""https://docs.google.com/spreadsheets/d/1XL5vhW3sbDhbH9Cz0tuDiY8C3ctxq1tqvaCgkFb8cCA/edit?usp=sharing"",""ยโสธร!J402"")"),0)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IFERROR(__xludf.DUMMYFUNCTION("IMPORTRANGE(""https://docs.google.com/spreadsheets/d/1XL5vhW3sbDhbH9Cz0tuDiY8C3ctxq1tqvaCgkFb8cCA/edit?usp=sharing"",""ยโสธร!I403"")"),0)</f>
        <v>0</v>
      </c>
      <c r="J508" s="167">
        <f ca="1">IFERROR(__xludf.DUMMYFUNCTION("IMPORTRANGE(""https://docs.google.com/spreadsheets/d/1XL5vhW3sbDhbH9Cz0tuDiY8C3ctxq1tqvaCgkFb8cCA/edit?usp=sharing"",""ยโสธร!J403"")"),0)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IFERROR(__xludf.DUMMYFUNCTION("IMPORTRANGE(""https://docs.google.com/spreadsheets/d/1XL5vhW3sbDhbH9Cz0tuDiY8C3ctxq1tqvaCgkFb8cCA/edit?usp=sharing"",""ยโสธร!I404"")"),0)</f>
        <v>0</v>
      </c>
      <c r="J509" s="167">
        <f ca="1">IFERROR(__xludf.DUMMYFUNCTION("IMPORTRANGE(""https://docs.google.com/spreadsheets/d/1XL5vhW3sbDhbH9Cz0tuDiY8C3ctxq1tqvaCgkFb8cCA/edit?usp=sharing"",""ยโสธร!J404"")"),0)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IFERROR(__xludf.DUMMYFUNCTION("IMPORTRANGE(""https://docs.google.com/spreadsheets/d/1XL5vhW3sbDhbH9Cz0tuDiY8C3ctxq1tqvaCgkFb8cCA/edit?usp=sharing"",""ยโสธร!I405"")"),0)</f>
        <v>0</v>
      </c>
      <c r="J510" s="192">
        <f ca="1">IFERROR(__xludf.DUMMYFUNCTION("IMPORTRANGE(""https://docs.google.com/spreadsheets/d/1XL5vhW3sbDhbH9Cz0tuDiY8C3ctxq1tqvaCgkFb8cCA/edit?usp=sharing"",""ยโสธร!J405"")"),0)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IFERROR(__xludf.DUMMYFUNCTION("IMPORTRANGE(""https://docs.google.com/spreadsheets/d/1XL5vhW3sbDhbH9Cz0tuDiY8C3ctxq1tqvaCgkFb8cCA/edit?usp=sharing"",""ยโสธร!I406"")"),0)</f>
        <v>0</v>
      </c>
      <c r="J511" s="192">
        <f ca="1">IFERROR(__xludf.DUMMYFUNCTION("IMPORTRANGE(""https://docs.google.com/spreadsheets/d/1XL5vhW3sbDhbH9Cz0tuDiY8C3ctxq1tqvaCgkFb8cCA/edit?usp=sharing"",""ยโสธร!J406"")"),0)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IFERROR(__xludf.DUMMYFUNCTION("IMPORTRANGE(""https://docs.google.com/spreadsheets/d/1XL5vhW3sbDhbH9Cz0tuDiY8C3ctxq1tqvaCgkFb8cCA/edit?usp=sharing"",""ยโสธร!I407"")"),0)</f>
        <v>0</v>
      </c>
      <c r="J512" s="192">
        <f ca="1">IFERROR(__xludf.DUMMYFUNCTION("IMPORTRANGE(""https://docs.google.com/spreadsheets/d/1XL5vhW3sbDhbH9Cz0tuDiY8C3ctxq1tqvaCgkFb8cCA/edit?usp=sharing"",""ยโสธร!J407"")"),0)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IFERROR(__xludf.DUMMYFUNCTION("IMPORTRANGE(""https://docs.google.com/spreadsheets/d/1XL5vhW3sbDhbH9Cz0tuDiY8C3ctxq1tqvaCgkFb8cCA/edit?usp=sharing"",""ยโสธร!I408"")"),0)</f>
        <v>0</v>
      </c>
      <c r="J513" s="192">
        <f ca="1">IFERROR(__xludf.DUMMYFUNCTION("IMPORTRANGE(""https://docs.google.com/spreadsheets/d/1XL5vhW3sbDhbH9Cz0tuDiY8C3ctxq1tqvaCgkFb8cCA/edit?usp=sharing"",""ยโสธร!J408"")"),0)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IFERROR(__xludf.DUMMYFUNCTION("IMPORTRANGE(""https://docs.google.com/spreadsheets/d/1XL5vhW3sbDhbH9Cz0tuDiY8C3ctxq1tqvaCgkFb8cCA/edit?usp=sharing"",""ยโสธร!I409"")"),0)</f>
        <v>0</v>
      </c>
      <c r="J514" s="192">
        <f ca="1">IFERROR(__xludf.DUMMYFUNCTION("IMPORTRANGE(""https://docs.google.com/spreadsheets/d/1XL5vhW3sbDhbH9Cz0tuDiY8C3ctxq1tqvaCgkFb8cCA/edit?usp=sharing"",""ยโสธร!J409"")"),0)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IFERROR(__xludf.DUMMYFUNCTION("IMPORTRANGE(""https://docs.google.com/spreadsheets/d/1XL5vhW3sbDhbH9Cz0tuDiY8C3ctxq1tqvaCgkFb8cCA/edit?usp=sharing"",""ยโสธร!I410"")"),0)</f>
        <v>0</v>
      </c>
      <c r="J515" s="192">
        <f ca="1">IFERROR(__xludf.DUMMYFUNCTION("IMPORTRANGE(""https://docs.google.com/spreadsheets/d/1XL5vhW3sbDhbH9Cz0tuDiY8C3ctxq1tqvaCgkFb8cCA/edit?usp=sharing"",""ยโสธร!J410"")"),0)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IFERROR(__xludf.DUMMYFUNCTION("IMPORTRANGE(""https://docs.google.com/spreadsheets/d/1XL5vhW3sbDhbH9Cz0tuDiY8C3ctxq1tqvaCgkFb8cCA/edit?usp=sharing"",""ยโสธร!I411"")"),0)</f>
        <v>0</v>
      </c>
      <c r="J516" s="264">
        <f ca="1">IFERROR(__xludf.DUMMYFUNCTION("IMPORTRANGE(""https://docs.google.com/spreadsheets/d/1XL5vhW3sbDhbH9Cz0tuDiY8C3ctxq1tqvaCgkFb8cCA/edit?usp=sharing"",""ยโสธร!J411"")"),0)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IFERROR(__xludf.DUMMYFUNCTION("IMPORTRANGE(""https://docs.google.com/spreadsheets/d/1XL5vhW3sbDhbH9Cz0tuDiY8C3ctxq1tqvaCgkFb8cCA/edit?usp=sharing"",""ยโสธร!I412"")"),0)</f>
        <v>0</v>
      </c>
      <c r="J517" s="277">
        <f ca="1">IFERROR(__xludf.DUMMYFUNCTION("IMPORTRANGE(""https://docs.google.com/spreadsheets/d/1XL5vhW3sbDhbH9Cz0tuDiY8C3ctxq1tqvaCgkFb8cCA/edit?usp=sharing"",""ยโสธร!J412"")"),0)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IFERROR(__xludf.DUMMYFUNCTION("IMPORTRANGE(""https://docs.google.com/spreadsheets/d/1XL5vhW3sbDhbH9Cz0tuDiY8C3ctxq1tqvaCgkFb8cCA/edit?usp=sharing"",""ยโสธร!I413"")"),0)</f>
        <v>0</v>
      </c>
      <c r="J518" s="277">
        <f ca="1">IFERROR(__xludf.DUMMYFUNCTION("IMPORTRANGE(""https://docs.google.com/spreadsheets/d/1XL5vhW3sbDhbH9Cz0tuDiY8C3ctxq1tqvaCgkFb8cCA/edit?usp=sharing"",""ยโสธร!J413"")"),0)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IFERROR(__xludf.DUMMYFUNCTION("IMPORTRANGE(""https://docs.google.com/spreadsheets/d/1XL5vhW3sbDhbH9Cz0tuDiY8C3ctxq1tqvaCgkFb8cCA/edit?usp=sharing"",""ยโสธร!I414"")"),0)</f>
        <v>0</v>
      </c>
      <c r="J519" s="191">
        <f ca="1">IFERROR(__xludf.DUMMYFUNCTION("IMPORTRANGE(""https://docs.google.com/spreadsheets/d/1XL5vhW3sbDhbH9Cz0tuDiY8C3ctxq1tqvaCgkFb8cCA/edit?usp=sharing"",""ยโสธร!J414"")"),0)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IFERROR(__xludf.DUMMYFUNCTION("IMPORTRANGE(""https://docs.google.com/spreadsheets/d/1XL5vhW3sbDhbH9Cz0tuDiY8C3ctxq1tqvaCgkFb8cCA/edit?usp=sharing"",""ยโสธร!I415"")"),0)</f>
        <v>0</v>
      </c>
      <c r="J520" s="191">
        <f ca="1">IFERROR(__xludf.DUMMYFUNCTION("IMPORTRANGE(""https://docs.google.com/spreadsheets/d/1XL5vhW3sbDhbH9Cz0tuDiY8C3ctxq1tqvaCgkFb8cCA/edit?usp=sharing"",""ยโสธร!J415"")"),0)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IFERROR(__xludf.DUMMYFUNCTION("IMPORTRANGE(""https://docs.google.com/spreadsheets/d/1XL5vhW3sbDhbH9Cz0tuDiY8C3ctxq1tqvaCgkFb8cCA/edit?usp=sharing"",""ยโสธร!I416"")"),0)</f>
        <v>0</v>
      </c>
      <c r="J521" s="191">
        <f ca="1">IFERROR(__xludf.DUMMYFUNCTION("IMPORTRANGE(""https://docs.google.com/spreadsheets/d/1XL5vhW3sbDhbH9Cz0tuDiY8C3ctxq1tqvaCgkFb8cCA/edit?usp=sharing"",""ยโสธร!J416"")"),0)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IFERROR(__xludf.DUMMYFUNCTION("IMPORTRANGE(""https://docs.google.com/spreadsheets/d/1XL5vhW3sbDhbH9Cz0tuDiY8C3ctxq1tqvaCgkFb8cCA/edit?usp=sharing"",""ยโสธร!I417"")"),0)</f>
        <v>0</v>
      </c>
      <c r="J522" s="191">
        <f ca="1">IFERROR(__xludf.DUMMYFUNCTION("IMPORTRANGE(""https://docs.google.com/spreadsheets/d/1XL5vhW3sbDhbH9Cz0tuDiY8C3ctxq1tqvaCgkFb8cCA/edit?usp=sharing"",""ยโสธร!J417"")"),0)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IFERROR(__xludf.DUMMYFUNCTION("IMPORTRANGE(""https://docs.google.com/spreadsheets/d/1XL5vhW3sbDhbH9Cz0tuDiY8C3ctxq1tqvaCgkFb8cCA/edit?usp=sharing"",""ยโสธร!I418"")"),0)</f>
        <v>0</v>
      </c>
      <c r="J523" s="191">
        <f ca="1">IFERROR(__xludf.DUMMYFUNCTION("IMPORTRANGE(""https://docs.google.com/spreadsheets/d/1XL5vhW3sbDhbH9Cz0tuDiY8C3ctxq1tqvaCgkFb8cCA/edit?usp=sharing"",""ยโสธร!J418"")"),0)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IFERROR(__xludf.DUMMYFUNCTION("IMPORTRANGE(""https://docs.google.com/spreadsheets/d/1XL5vhW3sbDhbH9Cz0tuDiY8C3ctxq1tqvaCgkFb8cCA/edit?usp=sharing"",""ยโสธร!I419"")"),0)</f>
        <v>0</v>
      </c>
      <c r="J524" s="191">
        <f ca="1">IFERROR(__xludf.DUMMYFUNCTION("IMPORTRANGE(""https://docs.google.com/spreadsheets/d/1XL5vhW3sbDhbH9Cz0tuDiY8C3ctxq1tqvaCgkFb8cCA/edit?usp=sharing"",""ยโสธร!J419"")"),0)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IFERROR(__xludf.DUMMYFUNCTION("IMPORTRANGE(""https://docs.google.com/spreadsheets/d/1XL5vhW3sbDhbH9Cz0tuDiY8C3ctxq1tqvaCgkFb8cCA/edit?usp=sharing"",""ยโสธร!I420"")"),0)</f>
        <v>0</v>
      </c>
      <c r="J525" s="277">
        <f ca="1">IFERROR(__xludf.DUMMYFUNCTION("IMPORTRANGE(""https://docs.google.com/spreadsheets/d/1XL5vhW3sbDhbH9Cz0tuDiY8C3ctxq1tqvaCgkFb8cCA/edit?usp=sharing"",""ยโสธร!J420"")"),0)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IFERROR(__xludf.DUMMYFUNCTION("IMPORTRANGE(""https://docs.google.com/spreadsheets/d/1XL5vhW3sbDhbH9Cz0tuDiY8C3ctxq1tqvaCgkFb8cCA/edit?usp=sharing"",""ยโสธร!I421"")"),0)</f>
        <v>0</v>
      </c>
      <c r="J526" s="277">
        <f ca="1">IFERROR(__xludf.DUMMYFUNCTION("IMPORTRANGE(""https://docs.google.com/spreadsheets/d/1XL5vhW3sbDhbH9Cz0tuDiY8C3ctxq1tqvaCgkFb8cCA/edit?usp=sharing"",""ยโสธร!J421"")"),0)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IFERROR(__xludf.DUMMYFUNCTION("IMPORTRANGE(""https://docs.google.com/spreadsheets/d/1XL5vhW3sbDhbH9Cz0tuDiY8C3ctxq1tqvaCgkFb8cCA/edit?usp=sharing"",""ยโสธร!I422"")"),0)</f>
        <v>0</v>
      </c>
      <c r="J527" s="192">
        <f ca="1">IFERROR(__xludf.DUMMYFUNCTION("IMPORTRANGE(""https://docs.google.com/spreadsheets/d/1XL5vhW3sbDhbH9Cz0tuDiY8C3ctxq1tqvaCgkFb8cCA/edit?usp=sharing"",""ยโสธร!J422"")"),0)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IFERROR(__xludf.DUMMYFUNCTION("IMPORTRANGE(""https://docs.google.com/spreadsheets/d/1XL5vhW3sbDhbH9Cz0tuDiY8C3ctxq1tqvaCgkFb8cCA/edit?usp=sharing"",""ยโสธร!I423"")"),0)</f>
        <v>0</v>
      </c>
      <c r="J528" s="192">
        <f ca="1">IFERROR(__xludf.DUMMYFUNCTION("IMPORTRANGE(""https://docs.google.com/spreadsheets/d/1XL5vhW3sbDhbH9Cz0tuDiY8C3ctxq1tqvaCgkFb8cCA/edit?usp=sharing"",""ยโสธร!J423"")"),0)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IFERROR(__xludf.DUMMYFUNCTION("IMPORTRANGE(""https://docs.google.com/spreadsheets/d/1XL5vhW3sbDhbH9Cz0tuDiY8C3ctxq1tqvaCgkFb8cCA/edit?usp=sharing"",""ยโสธร!I424"")"),0)</f>
        <v>0</v>
      </c>
      <c r="J529" s="192">
        <f ca="1">IFERROR(__xludf.DUMMYFUNCTION("IMPORTRANGE(""https://docs.google.com/spreadsheets/d/1XL5vhW3sbDhbH9Cz0tuDiY8C3ctxq1tqvaCgkFb8cCA/edit?usp=sharing"",""ยโสธร!J424"")"),0)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IFERROR(__xludf.DUMMYFUNCTION("IMPORTRANGE(""https://docs.google.com/spreadsheets/d/1XL5vhW3sbDhbH9Cz0tuDiY8C3ctxq1tqvaCgkFb8cCA/edit?usp=sharing"",""ยโสธร!I425"")"),0)</f>
        <v>0</v>
      </c>
      <c r="J530" s="192">
        <f ca="1">IFERROR(__xludf.DUMMYFUNCTION("IMPORTRANGE(""https://docs.google.com/spreadsheets/d/1XL5vhW3sbDhbH9Cz0tuDiY8C3ctxq1tqvaCgkFb8cCA/edit?usp=sharing"",""ยโสธร!J425"")"),0)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IFERROR(__xludf.DUMMYFUNCTION("IMPORTRANGE(""https://docs.google.com/spreadsheets/d/1XL5vhW3sbDhbH9Cz0tuDiY8C3ctxq1tqvaCgkFb8cCA/edit?usp=sharing"",""ยโสธร!I426"")"),0)</f>
        <v>0</v>
      </c>
      <c r="J531" s="192">
        <f ca="1">IFERROR(__xludf.DUMMYFUNCTION("IMPORTRANGE(""https://docs.google.com/spreadsheets/d/1XL5vhW3sbDhbH9Cz0tuDiY8C3ctxq1tqvaCgkFb8cCA/edit?usp=sharing"",""ยโสธร!J426"")"),0)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IFERROR(__xludf.DUMMYFUNCTION("IMPORTRANGE(""https://docs.google.com/spreadsheets/d/1XL5vhW3sbDhbH9Cz0tuDiY8C3ctxq1tqvaCgkFb8cCA/edit?usp=sharing"",""ยโสธร!I427"")"),0)</f>
        <v>0</v>
      </c>
      <c r="J532" s="445">
        <f ca="1">IFERROR(__xludf.DUMMYFUNCTION("IMPORTRANGE(""https://docs.google.com/spreadsheets/d/1XL5vhW3sbDhbH9Cz0tuDiY8C3ctxq1tqvaCgkFb8cCA/edit?usp=sharing"",""ยโสธร!J427"")"),0)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IFERROR(__xludf.DUMMYFUNCTION("IMPORTRANGE(""https://docs.google.com/spreadsheets/d/1XL5vhW3sbDhbH9Cz0tuDiY8C3ctxq1tqvaCgkFb8cCA/edit?usp=sharing"",""ยโสธร!I428"")"),22)</f>
        <v>22</v>
      </c>
      <c r="J533" s="393">
        <f ca="1">IFERROR(__xludf.DUMMYFUNCTION("IMPORTRANGE(""https://docs.google.com/spreadsheets/d/1XL5vhW3sbDhbH9Cz0tuDiY8C3ctxq1tqvaCgkFb8cCA/edit?usp=sharing"",""ยโสธร!J428"")"),22)</f>
        <v>22</v>
      </c>
      <c r="K533" s="394">
        <f ca="1">IF(I533&gt;0,J533*100/I533,0)</f>
        <v>100</v>
      </c>
      <c r="L533" s="395">
        <f ca="1">IFERROR(__xludf.DUMMYFUNCTION("IMPORTRANGE(""https://docs.google.com/spreadsheets/d/1XL5vhW3sbDhbH9Cz0tuDiY8C3ctxq1tqvaCgkFb8cCA/edit?usp=sharing"",""ยโสธร!L428"")"),34340)</f>
        <v>34340</v>
      </c>
      <c r="M533" s="395"/>
      <c r="N533" s="395">
        <f ca="1">IFERROR(__xludf.DUMMYFUNCTION("IMPORTRANGE(""https://docs.google.com/spreadsheets/d/1XL5vhW3sbDhbH9Cz0tuDiY8C3ctxq1tqvaCgkFb8cCA/edit?usp=sharing"",""ยโสธร!M428"")"),17000)</f>
        <v>17000</v>
      </c>
      <c r="O533" s="395">
        <f t="shared" ref="O533:O537" ca="1" si="118">+IF(L533&gt;0,N533*100/L533,0)</f>
        <v>49.504950495049506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IFERROR(__xludf.DUMMYFUNCTION("IMPORTRANGE(""https://docs.google.com/spreadsheets/d/1XL5vhW3sbDhbH9Cz0tuDiY8C3ctxq1tqvaCgkFb8cCA/edit?usp=sharing"",""ยโสธร!L429"")"),0)</f>
        <v>0</v>
      </c>
      <c r="M534" s="169"/>
      <c r="N534" s="171">
        <f ca="1">IFERROR(__xludf.DUMMYFUNCTION("IMPORTRANGE(""https://docs.google.com/spreadsheets/d/1XL5vhW3sbDhbH9Cz0tuDiY8C3ctxq1tqvaCgkFb8cCA/edit?usp=sharing"",""ยโสธร!M429"")"),0)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IFERROR(__xludf.DUMMYFUNCTION("IMPORTRANGE(""https://docs.google.com/spreadsheets/d/1XL5vhW3sbDhbH9Cz0tuDiY8C3ctxq1tqvaCgkFb8cCA/edit?usp=sharing"",""ยโสธร!L430"")"),34340)</f>
        <v>34340</v>
      </c>
      <c r="M535" s="169"/>
      <c r="N535" s="171">
        <f ca="1">IFERROR(__xludf.DUMMYFUNCTION("IMPORTRANGE(""https://docs.google.com/spreadsheets/d/1XL5vhW3sbDhbH9Cz0tuDiY8C3ctxq1tqvaCgkFb8cCA/edit?usp=sharing"",""ยโสธร!M430"")"),17000)</f>
        <v>17000</v>
      </c>
      <c r="O535" s="171">
        <f t="shared" ca="1" si="118"/>
        <v>49.504950495049506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IFERROR(__xludf.DUMMYFUNCTION("IMPORTRANGE(""https://docs.google.com/spreadsheets/d/1XL5vhW3sbDhbH9Cz0tuDiY8C3ctxq1tqvaCgkFb8cCA/edit?usp=sharing"",""ยโสธร!L431"")"),0)</f>
        <v>0</v>
      </c>
      <c r="M536" s="171"/>
      <c r="N536" s="171">
        <f ca="1">IFERROR(__xludf.DUMMYFUNCTION("IMPORTRANGE(""https://docs.google.com/spreadsheets/d/1XL5vhW3sbDhbH9Cz0tuDiY8C3ctxq1tqvaCgkFb8cCA/edit?usp=sharing"",""ยโสธร!M431"")"),0)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IFERROR(__xludf.DUMMYFUNCTION("IMPORTRANGE(""https://docs.google.com/spreadsheets/d/1XL5vhW3sbDhbH9Cz0tuDiY8C3ctxq1tqvaCgkFb8cCA/edit?usp=sharing"",""ยโสธร!L432"")"),34340)</f>
        <v>34340</v>
      </c>
      <c r="M537" s="171"/>
      <c r="N537" s="171">
        <f ca="1">IFERROR(__xludf.DUMMYFUNCTION("IMPORTRANGE(""https://docs.google.com/spreadsheets/d/1XL5vhW3sbDhbH9Cz0tuDiY8C3ctxq1tqvaCgkFb8cCA/edit?usp=sharing"",""ยโสธร!M432"")"),17000)</f>
        <v>17000</v>
      </c>
      <c r="O537" s="171">
        <f t="shared" ca="1" si="118"/>
        <v>49.504950495049506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IFERROR(__xludf.DUMMYFUNCTION("IMPORTRANGE(""https://docs.google.com/spreadsheets/d/1XL5vhW3sbDhbH9Cz0tuDiY8C3ctxq1tqvaCgkFb8cCA/edit?usp=sharing"",""ยโสธร!M433"")"),14800)</f>
        <v>14800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IFERROR(__xludf.DUMMYFUNCTION("IMPORTRANGE(""https://docs.google.com/spreadsheets/d/1XL5vhW3sbDhbH9Cz0tuDiY8C3ctxq1tqvaCgkFb8cCA/edit?usp=sharing"",""ยโสธร!M434"")"),0)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IFERROR(__xludf.DUMMYFUNCTION("IMPORTRANGE(""https://docs.google.com/spreadsheets/d/1XL5vhW3sbDhbH9Cz0tuDiY8C3ctxq1tqvaCgkFb8cCA/edit?usp=sharing"",""ยโสธร!M435"")"),0)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IFERROR(__xludf.DUMMYFUNCTION("IMPORTRANGE(""https://docs.google.com/spreadsheets/d/1XL5vhW3sbDhbH9Cz0tuDiY8C3ctxq1tqvaCgkFb8cCA/edit?usp=sharing"",""ยโสธร!M436"")"),2200)</f>
        <v>2200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IFERROR(__xludf.DUMMYFUNCTION("IMPORTRANGE(""https://docs.google.com/spreadsheets/d/1XL5vhW3sbDhbH9Cz0tuDiY8C3ctxq1tqvaCgkFb8cCA/edit?usp=sharing"",""ยโสธร!J438"")"),0)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IFERROR(__xludf.DUMMYFUNCTION("IMPORTRANGE(""https://docs.google.com/spreadsheets/d/1XL5vhW3sbDhbH9Cz0tuDiY8C3ctxq1tqvaCgkFb8cCA/edit?usp=sharing"",""ยโสธร!J439"")"),0)</f>
        <v>0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IFERROR(__xludf.DUMMYFUNCTION("IMPORTRANGE(""https://docs.google.com/spreadsheets/d/1XL5vhW3sbDhbH9Cz0tuDiY8C3ctxq1tqvaCgkFb8cCA/edit?usp=sharing"",""ยโสธร!J440"")"),1)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IFERROR(__xludf.DUMMYFUNCTION("IMPORTRANGE(""https://docs.google.com/spreadsheets/d/1XL5vhW3sbDhbH9Cz0tuDiY8C3ctxq1tqvaCgkFb8cCA/edit?usp=sharing"",""ยโสธร!J441"")"),1)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IFERROR(__xludf.DUMMYFUNCTION("IMPORTRANGE(""https://docs.google.com/spreadsheets/d/1XL5vhW3sbDhbH9Cz0tuDiY8C3ctxq1tqvaCgkFb8cCA/edit?usp=sharing"",""ยโสธร!I442"")"),22)</f>
        <v>22</v>
      </c>
      <c r="J547" s="192">
        <f ca="1">IFERROR(__xludf.DUMMYFUNCTION("IMPORTRANGE(""https://docs.google.com/spreadsheets/d/1XL5vhW3sbDhbH9Cz0tuDiY8C3ctxq1tqvaCgkFb8cCA/edit?usp=sharing"",""ยโสธร!J442"")"),22)</f>
        <v>22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IFERROR(__xludf.DUMMYFUNCTION("IMPORTRANGE(""https://docs.google.com/spreadsheets/d/1XL5vhW3sbDhbH9Cz0tuDiY8C3ctxq1tqvaCgkFb8cCA/edit?usp=sharing"",""ยโสธร!J166"")"),0)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IFERROR(__xludf.DUMMYFUNCTION("IMPORTRANGE(""https://docs.google.com/spreadsheets/d/1XL5vhW3sbDhbH9Cz0tuDiY8C3ctxq1tqvaCgkFb8cCA/edit?usp=sharing"",""ยโสธร!J444"")"),1)</f>
        <v>1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IFERROR(__xludf.DUMMYFUNCTION("IMPORTRANGE(""https://docs.google.com/spreadsheets/d/1XL5vhW3sbDhbH9Cz0tuDiY8C3ctxq1tqvaCgkFb8cCA/edit?usp=sharing"",""ยโสธร!J445"")"),1)</f>
        <v>1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IFERROR(__xludf.DUMMYFUNCTION("IMPORTRANGE(""https://docs.google.com/spreadsheets/d/1XL5vhW3sbDhbH9Cz0tuDiY8C3ctxq1tqvaCgkFb8cCA/edit?usp=sharing"",""ยโสธร!I446"")"),0)</f>
        <v>0</v>
      </c>
      <c r="J551" s="393">
        <f ca="1">IFERROR(__xludf.DUMMYFUNCTION("IMPORTRANGE(""https://docs.google.com/spreadsheets/d/1XL5vhW3sbDhbH9Cz0tuDiY8C3ctxq1tqvaCgkFb8cCA/edit?usp=sharing"",""ยโสธร!J446"")"),0)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IFERROR(__xludf.DUMMYFUNCTION("IMPORTRANGE(""https://docs.google.com/spreadsheets/d/1XL5vhW3sbDhbH9Cz0tuDiY8C3ctxq1tqvaCgkFb8cCA/edit?usp=sharing"",""ยโสธร!L446"")"),0)</f>
        <v>0</v>
      </c>
      <c r="M551" s="395"/>
      <c r="N551" s="395">
        <f ca="1">IFERROR(__xludf.DUMMYFUNCTION("IMPORTRANGE(""https://docs.google.com/spreadsheets/d/1XL5vhW3sbDhbH9Cz0tuDiY8C3ctxq1tqvaCgkFb8cCA/edit?usp=sharing"",""ยโสธร!M446"")"),0)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IFERROR(__xludf.DUMMYFUNCTION("IMPORTRANGE(""https://docs.google.com/spreadsheets/d/1XL5vhW3sbDhbH9Cz0tuDiY8C3ctxq1tqvaCgkFb8cCA/edit?usp=sharing"",""ยโสธร!L447"")"),0)</f>
        <v>0</v>
      </c>
      <c r="M552" s="169"/>
      <c r="N552" s="171">
        <f ca="1">IFERROR(__xludf.DUMMYFUNCTION("IMPORTRANGE(""https://docs.google.com/spreadsheets/d/1XL5vhW3sbDhbH9Cz0tuDiY8C3ctxq1tqvaCgkFb8cCA/edit?usp=sharing"",""ยโสธร!M447"")"),0)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IFERROR(__xludf.DUMMYFUNCTION("IMPORTRANGE(""https://docs.google.com/spreadsheets/d/1XL5vhW3sbDhbH9Cz0tuDiY8C3ctxq1tqvaCgkFb8cCA/edit?usp=sharing"",""ยโสธร!L448"")"),0)</f>
        <v>0</v>
      </c>
      <c r="M553" s="169"/>
      <c r="N553" s="171">
        <f ca="1">IFERROR(__xludf.DUMMYFUNCTION("IMPORTRANGE(""https://docs.google.com/spreadsheets/d/1XL5vhW3sbDhbH9Cz0tuDiY8C3ctxq1tqvaCgkFb8cCA/edit?usp=sharing"",""ยโสธร!M448"")"),0)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IFERROR(__xludf.DUMMYFUNCTION("IMPORTRANGE(""https://docs.google.com/spreadsheets/d/1XL5vhW3sbDhbH9Cz0tuDiY8C3ctxq1tqvaCgkFb8cCA/edit?usp=sharing"",""ยโสธร!L449"")"),0)</f>
        <v>0</v>
      </c>
      <c r="M554" s="171"/>
      <c r="N554" s="171">
        <f ca="1">IFERROR(__xludf.DUMMYFUNCTION("IMPORTRANGE(""https://docs.google.com/spreadsheets/d/1XL5vhW3sbDhbH9Cz0tuDiY8C3ctxq1tqvaCgkFb8cCA/edit?usp=sharing"",""ยโสธร!M449"")"),0)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IFERROR(__xludf.DUMMYFUNCTION("IMPORTRANGE(""https://docs.google.com/spreadsheets/d/1XL5vhW3sbDhbH9Cz0tuDiY8C3ctxq1tqvaCgkFb8cCA/edit?usp=sharing"",""ยโสธร!L450"")"),0)</f>
        <v>0</v>
      </c>
      <c r="M555" s="171"/>
      <c r="N555" s="171">
        <f ca="1">IFERROR(__xludf.DUMMYFUNCTION("IMPORTRANGE(""https://docs.google.com/spreadsheets/d/1XL5vhW3sbDhbH9Cz0tuDiY8C3ctxq1tqvaCgkFb8cCA/edit?usp=sharing"",""ยโสธร!M450"")"),0)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IFERROR(__xludf.DUMMYFUNCTION("IMPORTRANGE(""https://docs.google.com/spreadsheets/d/1XL5vhW3sbDhbH9Cz0tuDiY8C3ctxq1tqvaCgkFb8cCA/edit?usp=sharing"",""ยโสธร!M451"")"),0)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IFERROR(__xludf.DUMMYFUNCTION("IMPORTRANGE(""https://docs.google.com/spreadsheets/d/1XL5vhW3sbDhbH9Cz0tuDiY8C3ctxq1tqvaCgkFb8cCA/edit?usp=sharing"",""ยโสธร!M452"")"),0)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IFERROR(__xludf.DUMMYFUNCTION("IMPORTRANGE(""https://docs.google.com/spreadsheets/d/1XL5vhW3sbDhbH9Cz0tuDiY8C3ctxq1tqvaCgkFb8cCA/edit?usp=sharing"",""ยโสธร!M453"")"),0)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IFERROR(__xludf.DUMMYFUNCTION("IMPORTRANGE(""https://docs.google.com/spreadsheets/d/1XL5vhW3sbDhbH9Cz0tuDiY8C3ctxq1tqvaCgkFb8cCA/edit?usp=sharing"",""ยโสธร!M454"")"),0)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IFERROR(__xludf.DUMMYFUNCTION("IMPORTRANGE(""https://docs.google.com/spreadsheets/d/1XL5vhW3sbDhbH9Cz0tuDiY8C3ctxq1tqvaCgkFb8cCA/edit?usp=sharing"",""ยโสธร!I455"")"),0)</f>
        <v>0</v>
      </c>
      <c r="J560" s="167">
        <f ca="1">IFERROR(__xludf.DUMMYFUNCTION("IMPORTRANGE(""https://docs.google.com/spreadsheets/d/1XL5vhW3sbDhbH9Cz0tuDiY8C3ctxq1tqvaCgkFb8cCA/edit?usp=sharing"",""ยโสธร!J455"")"),0)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IFERROR(__xludf.DUMMYFUNCTION("IMPORTRANGE(""https://docs.google.com/spreadsheets/d/1XL5vhW3sbDhbH9Cz0tuDiY8C3ctxq1tqvaCgkFb8cCA/edit?usp=sharing"",""ยโสธร!I456"")"),0)</f>
        <v>0</v>
      </c>
      <c r="J561" s="191">
        <f ca="1">IFERROR(__xludf.DUMMYFUNCTION("IMPORTRANGE(""https://docs.google.com/spreadsheets/d/1XL5vhW3sbDhbH9Cz0tuDiY8C3ctxq1tqvaCgkFb8cCA/edit?usp=sharing"",""ยโสธร!J456"")"),0)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IFERROR(__xludf.DUMMYFUNCTION("IMPORTRANGE(""https://docs.google.com/spreadsheets/d/1XL5vhW3sbDhbH9Cz0tuDiY8C3ctxq1tqvaCgkFb8cCA/edit?usp=sharing"",""ยโสธร!I457"")"),"")</f>
        <v/>
      </c>
      <c r="J562" s="191" t="str">
        <f ca="1">IFERROR(__xludf.DUMMYFUNCTION("IMPORTRANGE(""https://docs.google.com/spreadsheets/d/1XL5vhW3sbDhbH9Cz0tuDiY8C3ctxq1tqvaCgkFb8cCA/edit?usp=sharing"",""ยโสธร!J457"")"),"")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IFERROR(__xludf.DUMMYFUNCTION("IMPORTRANGE(""https://docs.google.com/spreadsheets/d/1XL5vhW3sbDhbH9Cz0tuDiY8C3ctxq1tqvaCgkFb8cCA/edit?usp=sharing"",""ยโสธร!I458"")"),"")</f>
        <v/>
      </c>
      <c r="J563" s="191" t="str">
        <f ca="1">IFERROR(__xludf.DUMMYFUNCTION("IMPORTRANGE(""https://docs.google.com/spreadsheets/d/1XL5vhW3sbDhbH9Cz0tuDiY8C3ctxq1tqvaCgkFb8cCA/edit?usp=sharing"",""ยโสธร!J458"")"),"")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IFERROR(__xludf.DUMMYFUNCTION("IMPORTRANGE(""https://docs.google.com/spreadsheets/d/1XL5vhW3sbDhbH9Cz0tuDiY8C3ctxq1tqvaCgkFb8cCA/edit?usp=sharing"",""ยโสธร!I459"")"),1900)</f>
        <v>1900</v>
      </c>
      <c r="J564" s="360">
        <f ca="1">IFERROR(__xludf.DUMMYFUNCTION("IMPORTRANGE(""https://docs.google.com/spreadsheets/d/1XL5vhW3sbDhbH9Cz0tuDiY8C3ctxq1tqvaCgkFb8cCA/edit?usp=sharing"",""ยโสธร!J459"")"),1128)</f>
        <v>1128</v>
      </c>
      <c r="K564" s="361">
        <f t="shared" ca="1" si="121"/>
        <v>59.368421052631582</v>
      </c>
      <c r="L564" s="362">
        <f ca="1">IFERROR(__xludf.DUMMYFUNCTION("IMPORTRANGE(""https://docs.google.com/spreadsheets/d/1XL5vhW3sbDhbH9Cz0tuDiY8C3ctxq1tqvaCgkFb8cCA/edit?usp=sharing"",""ยโสธร!L459"")"),142240)</f>
        <v>142240</v>
      </c>
      <c r="M564" s="362"/>
      <c r="N564" s="362">
        <f ca="1">IFERROR(__xludf.DUMMYFUNCTION("IMPORTRANGE(""https://docs.google.com/spreadsheets/d/1XL5vhW3sbDhbH9Cz0tuDiY8C3ctxq1tqvaCgkFb8cCA/edit?usp=sharing"",""ยโสธร!M459"")"),16390)</f>
        <v>16390</v>
      </c>
      <c r="O564" s="362">
        <f t="shared" ref="O564:O568" ca="1" si="122">+IF(L564&gt;0,N564*100/L564,0)</f>
        <v>11.522778402699663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IFERROR(__xludf.DUMMYFUNCTION("IMPORTRANGE(""https://docs.google.com/spreadsheets/d/1XL5vhW3sbDhbH9Cz0tuDiY8C3ctxq1tqvaCgkFb8cCA/edit?usp=sharing"",""ยโสธร!L460"")"),0)</f>
        <v>0</v>
      </c>
      <c r="M565" s="169"/>
      <c r="N565" s="171">
        <f ca="1">IFERROR(__xludf.DUMMYFUNCTION("IMPORTRANGE(""https://docs.google.com/spreadsheets/d/1XL5vhW3sbDhbH9Cz0tuDiY8C3ctxq1tqvaCgkFb8cCA/edit?usp=sharing"",""ยโสธร!M460"")"),0)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IFERROR(__xludf.DUMMYFUNCTION("IMPORTRANGE(""https://docs.google.com/spreadsheets/d/1XL5vhW3sbDhbH9Cz0tuDiY8C3ctxq1tqvaCgkFb8cCA/edit?usp=sharing"",""ยโสธร!L461"")"),142240)</f>
        <v>142240</v>
      </c>
      <c r="M566" s="169"/>
      <c r="N566" s="171">
        <f ca="1">IFERROR(__xludf.DUMMYFUNCTION("IMPORTRANGE(""https://docs.google.com/spreadsheets/d/1XL5vhW3sbDhbH9Cz0tuDiY8C3ctxq1tqvaCgkFb8cCA/edit?usp=sharing"",""ยโสธร!M461"")"),16390)</f>
        <v>16390</v>
      </c>
      <c r="O566" s="171">
        <f t="shared" ca="1" si="122"/>
        <v>11.522778402699663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IFERROR(__xludf.DUMMYFUNCTION("IMPORTRANGE(""https://docs.google.com/spreadsheets/d/1XL5vhW3sbDhbH9Cz0tuDiY8C3ctxq1tqvaCgkFb8cCA/edit?usp=sharing"",""ยโสธร!L462"")"),0)</f>
        <v>0</v>
      </c>
      <c r="M567" s="171"/>
      <c r="N567" s="171">
        <f ca="1">IFERROR(__xludf.DUMMYFUNCTION("IMPORTRANGE(""https://docs.google.com/spreadsheets/d/1XL5vhW3sbDhbH9Cz0tuDiY8C3ctxq1tqvaCgkFb8cCA/edit?usp=sharing"",""ยโสธร!M462"")"),0)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IFERROR(__xludf.DUMMYFUNCTION("IMPORTRANGE(""https://docs.google.com/spreadsheets/d/1XL5vhW3sbDhbH9Cz0tuDiY8C3ctxq1tqvaCgkFb8cCA/edit?usp=sharing"",""ยโสธร!L463"")"),142240)</f>
        <v>142240</v>
      </c>
      <c r="M568" s="171"/>
      <c r="N568" s="171">
        <f ca="1">IFERROR(__xludf.DUMMYFUNCTION("IMPORTRANGE(""https://docs.google.com/spreadsheets/d/1XL5vhW3sbDhbH9Cz0tuDiY8C3ctxq1tqvaCgkFb8cCA/edit?usp=sharing"",""ยโสธร!M463"")"),16390)</f>
        <v>16390</v>
      </c>
      <c r="O568" s="171">
        <f t="shared" ca="1" si="122"/>
        <v>11.522778402699663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IFERROR(__xludf.DUMMYFUNCTION("IMPORTRANGE(""https://docs.google.com/spreadsheets/d/1XL5vhW3sbDhbH9Cz0tuDiY8C3ctxq1tqvaCgkFb8cCA/edit?usp=sharing"",""ยโสธร!M464"")"),0)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IFERROR(__xludf.DUMMYFUNCTION("IMPORTRANGE(""https://docs.google.com/spreadsheets/d/1XL5vhW3sbDhbH9Cz0tuDiY8C3ctxq1tqvaCgkFb8cCA/edit?usp=sharing"",""ยโสธร!M465"")"),0)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IFERROR(__xludf.DUMMYFUNCTION("IMPORTRANGE(""https://docs.google.com/spreadsheets/d/1XL5vhW3sbDhbH9Cz0tuDiY8C3ctxq1tqvaCgkFb8cCA/edit?usp=sharing"",""ยโสธร!M466"")"),0)</f>
        <v>0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IFERROR(__xludf.DUMMYFUNCTION("IMPORTRANGE(""https://docs.google.com/spreadsheets/d/1XL5vhW3sbDhbH9Cz0tuDiY8C3ctxq1tqvaCgkFb8cCA/edit?usp=sharing"",""ยโสธร!M467"")"),16390)</f>
        <v>16390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IFERROR(__xludf.DUMMYFUNCTION("IMPORTRANGE(""https://docs.google.com/spreadsheets/d/1XL5vhW3sbDhbH9Cz0tuDiY8C3ctxq1tqvaCgkFb8cCA/edit?usp=sharing"",""ยโสธร!I468"")"),1900)</f>
        <v>1900</v>
      </c>
      <c r="J573" s="401">
        <f ca="1">IFERROR(__xludf.DUMMYFUNCTION("IMPORTRANGE(""https://docs.google.com/spreadsheets/d/1XL5vhW3sbDhbH9Cz0tuDiY8C3ctxq1tqvaCgkFb8cCA/edit?usp=sharing"",""ยโสธร!J468"")"),1128)</f>
        <v>1128</v>
      </c>
      <c r="K573" s="204">
        <f ca="1">IF(I573&gt;0,J573*100/I573,0)</f>
        <v>59.368421052631582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IFERROR(__xludf.DUMMYFUNCTION("IMPORTRANGE(""https://docs.google.com/spreadsheets/d/1XL5vhW3sbDhbH9Cz0tuDiY8C3ctxq1tqvaCgkFb8cCA/edit?usp=sharing"",""ยโสธร!I470"")"),0)</f>
        <v>0</v>
      </c>
      <c r="J575" s="192">
        <f ca="1">IFERROR(__xludf.DUMMYFUNCTION("IMPORTRANGE(""https://docs.google.com/spreadsheets/d/1XL5vhW3sbDhbH9Cz0tuDiY8C3ctxq1tqvaCgkFb8cCA/edit?usp=sharing"",""ยโสธร!J470"")"),4)</f>
        <v>4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IFERROR(__xludf.DUMMYFUNCTION("IMPORTRANGE(""https://docs.google.com/spreadsheets/d/1XL5vhW3sbDhbH9Cz0tuDiY8C3ctxq1tqvaCgkFb8cCA/edit?usp=sharing"",""ยโสธร!I471"")"),0)</f>
        <v>0</v>
      </c>
      <c r="J576" s="192">
        <f ca="1">IFERROR(__xludf.DUMMYFUNCTION("IMPORTRANGE(""https://docs.google.com/spreadsheets/d/1XL5vhW3sbDhbH9Cz0tuDiY8C3ctxq1tqvaCgkFb8cCA/edit?usp=sharing"",""ยโสธร!J471"")"),56)</f>
        <v>56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IFERROR(__xludf.DUMMYFUNCTION("IMPORTRANGE(""https://docs.google.com/spreadsheets/d/1XL5vhW3sbDhbH9Cz0tuDiY8C3ctxq1tqvaCgkFb8cCA/edit?usp=sharing"",""ยโสธร!I472"")"),0)</f>
        <v>0</v>
      </c>
      <c r="J577" s="192">
        <f ca="1">IFERROR(__xludf.DUMMYFUNCTION("IMPORTRANGE(""https://docs.google.com/spreadsheets/d/1XL5vhW3sbDhbH9Cz0tuDiY8C3ctxq1tqvaCgkFb8cCA/edit?usp=sharing"",""ยโสธร!J472"")"),1072)</f>
        <v>1072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IFERROR(__xludf.DUMMYFUNCTION("IMPORTRANGE(""https://docs.google.com/spreadsheets/d/1XL5vhW3sbDhbH9Cz0tuDiY8C3ctxq1tqvaCgkFb8cCA/edit?usp=sharing"",""ยโสธร!I473"")"),0)</f>
        <v>0</v>
      </c>
      <c r="J578" s="192">
        <f ca="1">IFERROR(__xludf.DUMMYFUNCTION("IMPORTRANGE(""https://docs.google.com/spreadsheets/d/1XL5vhW3sbDhbH9Cz0tuDiY8C3ctxq1tqvaCgkFb8cCA/edit?usp=sharing"",""ยโสธร!J473"")"),0)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IFERROR(__xludf.DUMMYFUNCTION("IMPORTRANGE(""https://docs.google.com/spreadsheets/d/1XL5vhW3sbDhbH9Cz0tuDiY8C3ctxq1tqvaCgkFb8cCA/edit?usp=sharing"",""ยโสธร!I474"")"),0)</f>
        <v>0</v>
      </c>
      <c r="J579" s="192">
        <f ca="1">IFERROR(__xludf.DUMMYFUNCTION("IMPORTRANGE(""https://docs.google.com/spreadsheets/d/1XL5vhW3sbDhbH9Cz0tuDiY8C3ctxq1tqvaCgkFb8cCA/edit?usp=sharing"",""ยโสธร!J474"")"),0)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IFERROR(__xludf.DUMMYFUNCTION("IMPORTRANGE(""https://docs.google.com/spreadsheets/d/1XL5vhW3sbDhbH9Cz0tuDiY8C3ctxq1tqvaCgkFb8cCA/edit?usp=sharing"",""ยโสธร!I475"")"),100)</f>
        <v>100</v>
      </c>
      <c r="J580" s="360">
        <f ca="1">IFERROR(__xludf.DUMMYFUNCTION("IMPORTRANGE(""https://docs.google.com/spreadsheets/d/1XL5vhW3sbDhbH9Cz0tuDiY8C3ctxq1tqvaCgkFb8cCA/edit?usp=sharing"",""ยโสธร!J475"")"),25)</f>
        <v>25</v>
      </c>
      <c r="K580" s="361">
        <f ca="1">IF(I580&gt;0,J580*100/I580,0)</f>
        <v>25</v>
      </c>
      <c r="L580" s="362">
        <f ca="1">IFERROR(__xludf.DUMMYFUNCTION("IMPORTRANGE(""https://docs.google.com/spreadsheets/d/1XL5vhW3sbDhbH9Cz0tuDiY8C3ctxq1tqvaCgkFb8cCA/edit?usp=sharing"",""ยโสธร!L475"")"),306100)</f>
        <v>306100</v>
      </c>
      <c r="M580" s="362"/>
      <c r="N580" s="362">
        <f ca="1">IFERROR(__xludf.DUMMYFUNCTION("IMPORTRANGE(""https://docs.google.com/spreadsheets/d/1XL5vhW3sbDhbH9Cz0tuDiY8C3ctxq1tqvaCgkFb8cCA/edit?usp=sharing"",""ยโสธร!M475"")"),49553)</f>
        <v>49553</v>
      </c>
      <c r="O580" s="362">
        <f t="shared" ref="O580:O584" ca="1" si="124">+IF(L580&gt;0,N580*100/L580,0)</f>
        <v>16.188500490035935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IFERROR(__xludf.DUMMYFUNCTION("IMPORTRANGE(""https://docs.google.com/spreadsheets/d/1XL5vhW3sbDhbH9Cz0tuDiY8C3ctxq1tqvaCgkFb8cCA/edit?usp=sharing"",""ยโสธร!L476"")"),0)</f>
        <v>0</v>
      </c>
      <c r="M581" s="169"/>
      <c r="N581" s="171">
        <f ca="1">IFERROR(__xludf.DUMMYFUNCTION("IMPORTRANGE(""https://docs.google.com/spreadsheets/d/1XL5vhW3sbDhbH9Cz0tuDiY8C3ctxq1tqvaCgkFb8cCA/edit?usp=sharing"",""ยโสธร!M476"")"),0)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IFERROR(__xludf.DUMMYFUNCTION("IMPORTRANGE(""https://docs.google.com/spreadsheets/d/1XL5vhW3sbDhbH9Cz0tuDiY8C3ctxq1tqvaCgkFb8cCA/edit?usp=sharing"",""ยโสธร!L477"")"),306100)</f>
        <v>306100</v>
      </c>
      <c r="M582" s="169"/>
      <c r="N582" s="171">
        <f ca="1">IFERROR(__xludf.DUMMYFUNCTION("IMPORTRANGE(""https://docs.google.com/spreadsheets/d/1XL5vhW3sbDhbH9Cz0tuDiY8C3ctxq1tqvaCgkFb8cCA/edit?usp=sharing"",""ยโสธร!M477"")"),49553)</f>
        <v>49553</v>
      </c>
      <c r="O582" s="171">
        <f t="shared" ca="1" si="124"/>
        <v>16.188500490035935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IFERROR(__xludf.DUMMYFUNCTION("IMPORTRANGE(""https://docs.google.com/spreadsheets/d/1XL5vhW3sbDhbH9Cz0tuDiY8C3ctxq1tqvaCgkFb8cCA/edit?usp=sharing"",""ยโสธร!L478"")"),0)</f>
        <v>0</v>
      </c>
      <c r="M583" s="171"/>
      <c r="N583" s="171">
        <f ca="1">IFERROR(__xludf.DUMMYFUNCTION("IMPORTRANGE(""https://docs.google.com/spreadsheets/d/1XL5vhW3sbDhbH9Cz0tuDiY8C3ctxq1tqvaCgkFb8cCA/edit?usp=sharing"",""ยโสธร!M478"")"),0)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IFERROR(__xludf.DUMMYFUNCTION("IMPORTRANGE(""https://docs.google.com/spreadsheets/d/1XL5vhW3sbDhbH9Cz0tuDiY8C3ctxq1tqvaCgkFb8cCA/edit?usp=sharing"",""ยโสธร!L479"")"),306100)</f>
        <v>306100</v>
      </c>
      <c r="M584" s="171"/>
      <c r="N584" s="171">
        <f ca="1">IFERROR(__xludf.DUMMYFUNCTION("IMPORTRANGE(""https://docs.google.com/spreadsheets/d/1XL5vhW3sbDhbH9Cz0tuDiY8C3ctxq1tqvaCgkFb8cCA/edit?usp=sharing"",""ยโสธร!M479"")"),49553)</f>
        <v>49553</v>
      </c>
      <c r="O584" s="171">
        <f t="shared" ca="1" si="124"/>
        <v>16.188500490035935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IFERROR(__xludf.DUMMYFUNCTION("IMPORTRANGE(""https://docs.google.com/spreadsheets/d/1XL5vhW3sbDhbH9Cz0tuDiY8C3ctxq1tqvaCgkFb8cCA/edit?usp=sharing"",""ยโสธร!M480"")"),0)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IFERROR(__xludf.DUMMYFUNCTION("IMPORTRANGE(""https://docs.google.com/spreadsheets/d/1XL5vhW3sbDhbH9Cz0tuDiY8C3ctxq1tqvaCgkFb8cCA/edit?usp=sharing"",""ยโสธร!M481"")"),0)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IFERROR(__xludf.DUMMYFUNCTION("IMPORTRANGE(""https://docs.google.com/spreadsheets/d/1XL5vhW3sbDhbH9Cz0tuDiY8C3ctxq1tqvaCgkFb8cCA/edit?usp=sharing"",""ยโสธร!M482"")"),21633)</f>
        <v>21633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IFERROR(__xludf.DUMMYFUNCTION("IMPORTRANGE(""https://docs.google.com/spreadsheets/d/1XL5vhW3sbDhbH9Cz0tuDiY8C3ctxq1tqvaCgkFb8cCA/edit?usp=sharing"",""ยโสธร!M483"")"),27920)</f>
        <v>27920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IFERROR(__xludf.DUMMYFUNCTION("IMPORTRANGE(""https://docs.google.com/spreadsheets/d/1XL5vhW3sbDhbH9Cz0tuDiY8C3ctxq1tqvaCgkFb8cCA/edit?usp=sharing"",""ยโสธร!I484"")"),100)</f>
        <v>100</v>
      </c>
      <c r="J589" s="191">
        <f ca="1">IFERROR(__xludf.DUMMYFUNCTION("IMPORTRANGE(""https://docs.google.com/spreadsheets/d/1XL5vhW3sbDhbH9Cz0tuDiY8C3ctxq1tqvaCgkFb8cCA/edit?usp=sharing"",""ยโสธร!J484"")"),4)</f>
        <v>4</v>
      </c>
      <c r="K589" s="168">
        <f t="shared" ref="K589:K596" ca="1" si="125">IF(I589&gt;0,J589*100/I589,0)</f>
        <v>4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IFERROR(__xludf.DUMMYFUNCTION("IMPORTRANGE(""https://docs.google.com/spreadsheets/d/1XL5vhW3sbDhbH9Cz0tuDiY8C3ctxq1tqvaCgkFb8cCA/edit?usp=sharing"",""ยโสธร!I485"")"),0)</f>
        <v>0</v>
      </c>
      <c r="J590" s="191">
        <f ca="1">IFERROR(__xludf.DUMMYFUNCTION("IMPORTRANGE(""https://docs.google.com/spreadsheets/d/1XL5vhW3sbDhbH9Cz0tuDiY8C3ctxq1tqvaCgkFb8cCA/edit?usp=sharing"",""ยโสธร!J485"")"),1.94)</f>
        <v>1.94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IFERROR(__xludf.DUMMYFUNCTION("IMPORTRANGE(""https://docs.google.com/spreadsheets/d/1XL5vhW3sbDhbH9Cz0tuDiY8C3ctxq1tqvaCgkFb8cCA/edit?usp=sharing"",""ยโสธร!I486"")"),100)</f>
        <v>100</v>
      </c>
      <c r="J591" s="191">
        <f ca="1">IFERROR(__xludf.DUMMYFUNCTION("IMPORTRANGE(""https://docs.google.com/spreadsheets/d/1XL5vhW3sbDhbH9Cz0tuDiY8C3ctxq1tqvaCgkFb8cCA/edit?usp=sharing"",""ยโสธร!J486"")"),31)</f>
        <v>31</v>
      </c>
      <c r="K591" s="168">
        <f t="shared" ca="1" si="125"/>
        <v>31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IFERROR(__xludf.DUMMYFUNCTION("IMPORTRANGE(""https://docs.google.com/spreadsheets/d/1XL5vhW3sbDhbH9Cz0tuDiY8C3ctxq1tqvaCgkFb8cCA/edit?usp=sharing"",""ยโสธร!I487"")"),0)</f>
        <v>0</v>
      </c>
      <c r="J592" s="191">
        <f ca="1">IFERROR(__xludf.DUMMYFUNCTION("IMPORTRANGE(""https://docs.google.com/spreadsheets/d/1XL5vhW3sbDhbH9Cz0tuDiY8C3ctxq1tqvaCgkFb8cCA/edit?usp=sharing"",""ยโสธร!J487"")"),15.37)</f>
        <v>15.37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IFERROR(__xludf.DUMMYFUNCTION("IMPORTRANGE(""https://docs.google.com/spreadsheets/d/1XL5vhW3sbDhbH9Cz0tuDiY8C3ctxq1tqvaCgkFb8cCA/edit?usp=sharing"",""ยโสธร!I488"")"),100)</f>
        <v>100</v>
      </c>
      <c r="J593" s="191">
        <f ca="1">IFERROR(__xludf.DUMMYFUNCTION("IMPORTRANGE(""https://docs.google.com/spreadsheets/d/1XL5vhW3sbDhbH9Cz0tuDiY8C3ctxq1tqvaCgkFb8cCA/edit?usp=sharing"",""ยโสธร!J488"")"),0)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IFERROR(__xludf.DUMMYFUNCTION("IMPORTRANGE(""https://docs.google.com/spreadsheets/d/1XL5vhW3sbDhbH9Cz0tuDiY8C3ctxq1tqvaCgkFb8cCA/edit?usp=sharing"",""ยโสธร!I489"")"),0)</f>
        <v>0</v>
      </c>
      <c r="J594" s="191">
        <f ca="1">IFERROR(__xludf.DUMMYFUNCTION("IMPORTRANGE(""https://docs.google.com/spreadsheets/d/1XL5vhW3sbDhbH9Cz0tuDiY8C3ctxq1tqvaCgkFb8cCA/edit?usp=sharing"",""ยโสธร!J489"")"),0)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IFERROR(__xludf.DUMMYFUNCTION("IMPORTRANGE(""https://docs.google.com/spreadsheets/d/1XL5vhW3sbDhbH9Cz0tuDiY8C3ctxq1tqvaCgkFb8cCA/edit?usp=sharing"",""ยโสธร!I490"")"),100)</f>
        <v>100</v>
      </c>
      <c r="J595" s="191">
        <f ca="1">IFERROR(__xludf.DUMMYFUNCTION("IMPORTRANGE(""https://docs.google.com/spreadsheets/d/1XL5vhW3sbDhbH9Cz0tuDiY8C3ctxq1tqvaCgkFb8cCA/edit?usp=sharing"",""ยโสธร!J490"")"),25)</f>
        <v>25</v>
      </c>
      <c r="K595" s="168">
        <f t="shared" ca="1" si="125"/>
        <v>25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IFERROR(__xludf.DUMMYFUNCTION("IMPORTRANGE(""https://docs.google.com/spreadsheets/d/1XL5vhW3sbDhbH9Cz0tuDiY8C3ctxq1tqvaCgkFb8cCA/edit?usp=sharing"",""ยโสธร!I491"")"),0)</f>
        <v>0</v>
      </c>
      <c r="J596" s="238">
        <f ca="1">IFERROR(__xludf.DUMMYFUNCTION("IMPORTRANGE(""https://docs.google.com/spreadsheets/d/1XL5vhW3sbDhbH9Cz0tuDiY8C3ctxq1tqvaCgkFb8cCA/edit?usp=sharing"",""ยโสธร!J491"")"),12.8)</f>
        <v>12.8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IFERROR(__xludf.DUMMYFUNCTION("IMPORTRANGE(""https://docs.google.com/spreadsheets/d/1XL5vhW3sbDhbH9Cz0tuDiY8C3ctxq1tqvaCgkFb8cCA/edit?usp=sharing"",""ยโสธร!I492"")"),100)</f>
        <v>100</v>
      </c>
      <c r="J597" s="464">
        <f ca="1">IFERROR(__xludf.DUMMYFUNCTION("IMPORTRANGE(""https://docs.google.com/spreadsheets/d/1XL5vhW3sbDhbH9Cz0tuDiY8C3ctxq1tqvaCgkFb8cCA/edit?usp=sharing"",""ยโสธร!J492"")"),0)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IFERROR(__xludf.DUMMYFUNCTION("IMPORTRANGE(""https://docs.google.com/spreadsheets/d/1XL5vhW3sbDhbH9Cz0tuDiY8C3ctxq1tqvaCgkFb8cCA/edit?usp=sharing"",""ยโสธร!L492"")"),13700)</f>
        <v>13700</v>
      </c>
      <c r="M597" s="395"/>
      <c r="N597" s="395">
        <f ca="1">IFERROR(__xludf.DUMMYFUNCTION("IMPORTRANGE(""https://docs.google.com/spreadsheets/d/1XL5vhW3sbDhbH9Cz0tuDiY8C3ctxq1tqvaCgkFb8cCA/edit?usp=sharing"",""ยโสธร!M492"")"),2889)</f>
        <v>2889</v>
      </c>
      <c r="O597" s="395">
        <f t="shared" ref="O597:O601" ca="1" si="126">+IF(L597&gt;0,N597*100/L597,0)</f>
        <v>21.087591240875913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IFERROR(__xludf.DUMMYFUNCTION("IMPORTRANGE(""https://docs.google.com/spreadsheets/d/1XL5vhW3sbDhbH9Cz0tuDiY8C3ctxq1tqvaCgkFb8cCA/edit?usp=sharing"",""ยโสธร!L493"")"),0)</f>
        <v>0</v>
      </c>
      <c r="M598" s="169"/>
      <c r="N598" s="171">
        <f ca="1">IFERROR(__xludf.DUMMYFUNCTION("IMPORTRANGE(""https://docs.google.com/spreadsheets/d/1XL5vhW3sbDhbH9Cz0tuDiY8C3ctxq1tqvaCgkFb8cCA/edit?usp=sharing"",""ยโสธร!M493"")"),0)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IFERROR(__xludf.DUMMYFUNCTION("IMPORTRANGE(""https://docs.google.com/spreadsheets/d/1XL5vhW3sbDhbH9Cz0tuDiY8C3ctxq1tqvaCgkFb8cCA/edit?usp=sharing"",""ยโสธร!L494"")"),13700)</f>
        <v>13700</v>
      </c>
      <c r="M599" s="169"/>
      <c r="N599" s="171">
        <f ca="1">IFERROR(__xludf.DUMMYFUNCTION("IMPORTRANGE(""https://docs.google.com/spreadsheets/d/1XL5vhW3sbDhbH9Cz0tuDiY8C3ctxq1tqvaCgkFb8cCA/edit?usp=sharing"",""ยโสธร!M494"")"),2889)</f>
        <v>2889</v>
      </c>
      <c r="O599" s="171">
        <f t="shared" ca="1" si="126"/>
        <v>21.087591240875913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IFERROR(__xludf.DUMMYFUNCTION("IMPORTRANGE(""https://docs.google.com/spreadsheets/d/1XL5vhW3sbDhbH9Cz0tuDiY8C3ctxq1tqvaCgkFb8cCA/edit?usp=sharing"",""ยโสธร!L495"")"),0)</f>
        <v>0</v>
      </c>
      <c r="M600" s="171"/>
      <c r="N600" s="171">
        <f ca="1">IFERROR(__xludf.DUMMYFUNCTION("IMPORTRANGE(""https://docs.google.com/spreadsheets/d/1XL5vhW3sbDhbH9Cz0tuDiY8C3ctxq1tqvaCgkFb8cCA/edit?usp=sharing"",""ยโสธร!M495"")"),0)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IFERROR(__xludf.DUMMYFUNCTION("IMPORTRANGE(""https://docs.google.com/spreadsheets/d/1XL5vhW3sbDhbH9Cz0tuDiY8C3ctxq1tqvaCgkFb8cCA/edit?usp=sharing"",""ยโสธร!L496"")"),13700)</f>
        <v>13700</v>
      </c>
      <c r="M601" s="171"/>
      <c r="N601" s="171">
        <f ca="1">IFERROR(__xludf.DUMMYFUNCTION("IMPORTRANGE(""https://docs.google.com/spreadsheets/d/1XL5vhW3sbDhbH9Cz0tuDiY8C3ctxq1tqvaCgkFb8cCA/edit?usp=sharing"",""ยโสธร!M496"")"),2889)</f>
        <v>2889</v>
      </c>
      <c r="O601" s="171">
        <f t="shared" ca="1" si="126"/>
        <v>21.087591240875913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IFERROR(__xludf.DUMMYFUNCTION("IMPORTRANGE(""https://docs.google.com/spreadsheets/d/1XL5vhW3sbDhbH9Cz0tuDiY8C3ctxq1tqvaCgkFb8cCA/edit?usp=sharing"",""ยโสธร!M497"")"),0)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IFERROR(__xludf.DUMMYFUNCTION("IMPORTRANGE(""https://docs.google.com/spreadsheets/d/1XL5vhW3sbDhbH9Cz0tuDiY8C3ctxq1tqvaCgkFb8cCA/edit?usp=sharing"",""ยโสธร!M498"")"),0)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IFERROR(__xludf.DUMMYFUNCTION("IMPORTRANGE(""https://docs.google.com/spreadsheets/d/1XL5vhW3sbDhbH9Cz0tuDiY8C3ctxq1tqvaCgkFb8cCA/edit?usp=sharing"",""ยโสธร!M499"")"),0)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IFERROR(__xludf.DUMMYFUNCTION("IMPORTRANGE(""https://docs.google.com/spreadsheets/d/1XL5vhW3sbDhbH9Cz0tuDiY8C3ctxq1tqvaCgkFb8cCA/edit?usp=sharing"",""ยโสธร!M500"")"),2889)</f>
        <v>2889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IFERROR(__xludf.DUMMYFUNCTION("IMPORTRANGE(""https://docs.google.com/spreadsheets/d/1XL5vhW3sbDhbH9Cz0tuDiY8C3ctxq1tqvaCgkFb8cCA/edit?usp=sharing"",""ยโสธร!J502"")"),0)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IFERROR(__xludf.DUMMYFUNCTION("IMPORTRANGE(""https://docs.google.com/spreadsheets/d/1XL5vhW3sbDhbH9Cz0tuDiY8C3ctxq1tqvaCgkFb8cCA/edit?usp=sharing"",""ยโสธร!J503"")"),1)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IFERROR(__xludf.DUMMYFUNCTION("IMPORTRANGE(""https://docs.google.com/spreadsheets/d/1XL5vhW3sbDhbH9Cz0tuDiY8C3ctxq1tqvaCgkFb8cCA/edit?usp=sharing"",""ยโสธร!J166"")"),0)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IFERROR(__xludf.DUMMYFUNCTION("IMPORTRANGE(""https://docs.google.com/spreadsheets/d/1XL5vhW3sbDhbH9Cz0tuDiY8C3ctxq1tqvaCgkFb8cCA/edit?usp=sharing"",""ยโสธร!J166"")"),0)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IFERROR(__xludf.DUMMYFUNCTION("IMPORTRANGE(""https://docs.google.com/spreadsheets/d/1XL5vhW3sbDhbH9Cz0tuDiY8C3ctxq1tqvaCgkFb8cCA/edit?usp=sharing"",""ยโสธร!I506"")"),100)</f>
        <v>100</v>
      </c>
      <c r="J611" s="167">
        <f ca="1">IFERROR(__xludf.DUMMYFUNCTION("IMPORTRANGE(""https://docs.google.com/spreadsheets/d/1XL5vhW3sbDhbH9Cz0tuDiY8C3ctxq1tqvaCgkFb8cCA/edit?usp=sharing"",""ยโสธร!J506"")"),0)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IFERROR(__xludf.DUMMYFUNCTION("IMPORTRANGE(""https://docs.google.com/spreadsheets/d/1XL5vhW3sbDhbH9Cz0tuDiY8C3ctxq1tqvaCgkFb8cCA/edit?usp=sharing"",""ยโสธร!I507"")"),0)</f>
        <v>0</v>
      </c>
      <c r="J612" s="192">
        <f ca="1">IFERROR(__xludf.DUMMYFUNCTION("IMPORTRANGE(""https://docs.google.com/spreadsheets/d/1XL5vhW3sbDhbH9Cz0tuDiY8C3ctxq1tqvaCgkFb8cCA/edit?usp=sharing"",""ยโสธร!J507"")"),0)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IFERROR(__xludf.DUMMYFUNCTION("IMPORTRANGE(""https://docs.google.com/spreadsheets/d/1XL5vhW3sbDhbH9Cz0tuDiY8C3ctxq1tqvaCgkFb8cCA/edit?usp=sharing"",""ยโสธร!I508"")"),0)</f>
        <v>0</v>
      </c>
      <c r="J613" s="192">
        <f ca="1">IFERROR(__xludf.DUMMYFUNCTION("IMPORTRANGE(""https://docs.google.com/spreadsheets/d/1XL5vhW3sbDhbH9Cz0tuDiY8C3ctxq1tqvaCgkFb8cCA/edit?usp=sharing"",""ยโสธร!J508"")"),0)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IFERROR(__xludf.DUMMYFUNCTION("IMPORTRANGE(""https://docs.google.com/spreadsheets/d/1XL5vhW3sbDhbH9Cz0tuDiY8C3ctxq1tqvaCgkFb8cCA/edit?usp=sharing"",""ยโสธร!I509"")"),0)</f>
        <v>0</v>
      </c>
      <c r="J614" s="192">
        <f ca="1">IFERROR(__xludf.DUMMYFUNCTION("IMPORTRANGE(""https://docs.google.com/spreadsheets/d/1XL5vhW3sbDhbH9Cz0tuDiY8C3ctxq1tqvaCgkFb8cCA/edit?usp=sharing"",""ยโสธร!J509"")"),0)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IFERROR(__xludf.DUMMYFUNCTION("IMPORTRANGE(""https://docs.google.com/spreadsheets/d/1XL5vhW3sbDhbH9Cz0tuDiY8C3ctxq1tqvaCgkFb8cCA/edit?usp=sharing"",""ยโสธร!I510"")"),0)</f>
        <v>0</v>
      </c>
      <c r="J615" s="192">
        <f ca="1">IFERROR(__xludf.DUMMYFUNCTION("IMPORTRANGE(""https://docs.google.com/spreadsheets/d/1XL5vhW3sbDhbH9Cz0tuDiY8C3ctxq1tqvaCgkFb8cCA/edit?usp=sharing"",""ยโสธร!J510"")"),0)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IFERROR(__xludf.DUMMYFUNCTION("IMPORTRANGE(""https://docs.google.com/spreadsheets/d/1XL5vhW3sbDhbH9Cz0tuDiY8C3ctxq1tqvaCgkFb8cCA/edit?usp=sharing"",""ยโสธร!I511"")"),0)</f>
        <v>0</v>
      </c>
      <c r="J616" s="192">
        <f ca="1">IFERROR(__xludf.DUMMYFUNCTION("IMPORTRANGE(""https://docs.google.com/spreadsheets/d/1XL5vhW3sbDhbH9Cz0tuDiY8C3ctxq1tqvaCgkFb8cCA/edit?usp=sharing"",""ยโสธร!J511"")"),0)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IFERROR(__xludf.DUMMYFUNCTION("IMPORTRANGE(""https://docs.google.com/spreadsheets/d/1XL5vhW3sbDhbH9Cz0tuDiY8C3ctxq1tqvaCgkFb8cCA/edit?usp=sharing"",""ยโสธร!I512"")"),0)</f>
        <v>0</v>
      </c>
      <c r="J617" s="191">
        <f ca="1">IFERROR(__xludf.DUMMYFUNCTION("IMPORTRANGE(""https://docs.google.com/spreadsheets/d/1XL5vhW3sbDhbH9Cz0tuDiY8C3ctxq1tqvaCgkFb8cCA/edit?usp=sharing"",""ยโสธร!J512"")"),0)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IFERROR(__xludf.DUMMYFUNCTION("IMPORTRANGE(""https://docs.google.com/spreadsheets/d/1XL5vhW3sbDhbH9Cz0tuDiY8C3ctxq1tqvaCgkFb8cCA/edit?usp=sharing"",""ยโสธร!I513"")"),0)</f>
        <v>0</v>
      </c>
      <c r="J618" s="192">
        <f ca="1">IFERROR(__xludf.DUMMYFUNCTION("IMPORTRANGE(""https://docs.google.com/spreadsheets/d/1XL5vhW3sbDhbH9Cz0tuDiY8C3ctxq1tqvaCgkFb8cCA/edit?usp=sharing"",""ยโสธร!J513"")"),0)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IFERROR(__xludf.DUMMYFUNCTION("IMPORTRANGE(""https://docs.google.com/spreadsheets/d/1XL5vhW3sbDhbH9Cz0tuDiY8C3ctxq1tqvaCgkFb8cCA/edit?usp=sharing"",""ยโสธร!I514"")"),0)</f>
        <v>0</v>
      </c>
      <c r="J619" s="192">
        <f ca="1">IFERROR(__xludf.DUMMYFUNCTION("IMPORTRANGE(""https://docs.google.com/spreadsheets/d/1XL5vhW3sbDhbH9Cz0tuDiY8C3ctxq1tqvaCgkFb8cCA/edit?usp=sharing"",""ยโสธร!J514"")"),0)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IFERROR(__xludf.DUMMYFUNCTION("IMPORTRANGE(""https://docs.google.com/spreadsheets/d/1XL5vhW3sbDhbH9Cz0tuDiY8C3ctxq1tqvaCgkFb8cCA/edit?usp=sharing"",""ยโสธร!I515"")"),0)</f>
        <v>0</v>
      </c>
      <c r="J620" s="167">
        <f ca="1">IFERROR(__xludf.DUMMYFUNCTION("IMPORTRANGE(""https://docs.google.com/spreadsheets/d/1XL5vhW3sbDhbH9Cz0tuDiY8C3ctxq1tqvaCgkFb8cCA/edit?usp=sharing"",""ยโสธร!J515"")"),0)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IFERROR(__xludf.DUMMYFUNCTION("IMPORTRANGE(""https://docs.google.com/spreadsheets/d/1XL5vhW3sbDhbH9Cz0tuDiY8C3ctxq1tqvaCgkFb8cCA/edit?usp=sharing"",""ยโสธร!I516"")"),0)</f>
        <v>0</v>
      </c>
      <c r="J621" s="167">
        <f ca="1">IFERROR(__xludf.DUMMYFUNCTION("IMPORTRANGE(""https://docs.google.com/spreadsheets/d/1XL5vhW3sbDhbH9Cz0tuDiY8C3ctxq1tqvaCgkFb8cCA/edit?usp=sharing"",""ยโสธร!J516"")"),0)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IFERROR(__xludf.DUMMYFUNCTION("IMPORTRANGE(""https://docs.google.com/spreadsheets/d/1XL5vhW3sbDhbH9Cz0tuDiY8C3ctxq1tqvaCgkFb8cCA/edit?usp=sharing"",""ยโสธร!I517"")"),0)</f>
        <v>0</v>
      </c>
      <c r="J622" s="192">
        <f ca="1">IFERROR(__xludf.DUMMYFUNCTION("IMPORTRANGE(""https://docs.google.com/spreadsheets/d/1XL5vhW3sbDhbH9Cz0tuDiY8C3ctxq1tqvaCgkFb8cCA/edit?usp=sharing"",""ยโสธร!J517"")"),0)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IFERROR(__xludf.DUMMYFUNCTION("IMPORTRANGE(""https://docs.google.com/spreadsheets/d/1XL5vhW3sbDhbH9Cz0tuDiY8C3ctxq1tqvaCgkFb8cCA/edit?usp=sharing"",""ยโสธร!I518"")"),0)</f>
        <v>0</v>
      </c>
      <c r="J623" s="192">
        <f ca="1">IFERROR(__xludf.DUMMYFUNCTION("IMPORTRANGE(""https://docs.google.com/spreadsheets/d/1XL5vhW3sbDhbH9Cz0tuDiY8C3ctxq1tqvaCgkFb8cCA/edit?usp=sharing"",""ยโสธร!J518"")"),0)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IFERROR(__xludf.DUMMYFUNCTION("IMPORTRANGE(""https://docs.google.com/spreadsheets/d/1XL5vhW3sbDhbH9Cz0tuDiY8C3ctxq1tqvaCgkFb8cCA/edit?usp=sharing"",""ยโสธร!I519"")"),0)</f>
        <v>0</v>
      </c>
      <c r="J624" s="191">
        <f ca="1">IFERROR(__xludf.DUMMYFUNCTION("IMPORTRANGE(""https://docs.google.com/spreadsheets/d/1XL5vhW3sbDhbH9Cz0tuDiY8C3ctxq1tqvaCgkFb8cCA/edit?usp=sharing"",""ยโสธร!J519"")"),0)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IFERROR(__xludf.DUMMYFUNCTION("IMPORTRANGE(""https://docs.google.com/spreadsheets/d/1XL5vhW3sbDhbH9Cz0tuDiY8C3ctxq1tqvaCgkFb8cCA/edit?usp=sharing"",""ยโสธร!I520"")"),0)</f>
        <v>0</v>
      </c>
      <c r="J625" s="192">
        <f ca="1">IFERROR(__xludf.DUMMYFUNCTION("IMPORTRANGE(""https://docs.google.com/spreadsheets/d/1XL5vhW3sbDhbH9Cz0tuDiY8C3ctxq1tqvaCgkFb8cCA/edit?usp=sharing"",""ยโสธร!J520"")"),0)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IFERROR(__xludf.DUMMYFUNCTION("IMPORTRANGE(""https://docs.google.com/spreadsheets/d/1XL5vhW3sbDhbH9Cz0tuDiY8C3ctxq1tqvaCgkFb8cCA/edit?usp=sharing"",""ยโสธร!I521"")"),0)</f>
        <v>0</v>
      </c>
      <c r="J626" s="192">
        <f ca="1">IFERROR(__xludf.DUMMYFUNCTION("IMPORTRANGE(""https://docs.google.com/spreadsheets/d/1XL5vhW3sbDhbH9Cz0tuDiY8C3ctxq1tqvaCgkFb8cCA/edit?usp=sharing"",""ยโสธร!J521"")"),0)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IFERROR(__xludf.DUMMYFUNCTION("IMPORTRANGE(""https://docs.google.com/spreadsheets/d/1XL5vhW3sbDhbH9Cz0tuDiY8C3ctxq1tqvaCgkFb8cCA/edit?usp=sharing"",""ยโสธร!I523"")"),6245430.72)</f>
        <v>6245430.7199999997</v>
      </c>
      <c r="J628" s="332">
        <f ca="1">IFERROR(__xludf.DUMMYFUNCTION("IMPORTRANGE(""https://docs.google.com/spreadsheets/d/1XL5vhW3sbDhbH9Cz0tuDiY8C3ctxq1tqvaCgkFb8cCA/edit?usp=sharing"",""ยโสธร!J523"")"),80807.57)</f>
        <v>80807.570000000007</v>
      </c>
      <c r="K628" s="333">
        <f t="shared" ref="K628:K635" ca="1" si="129">IF(I628&gt;0,J628*100/I628,0)</f>
        <v>1.2938670465309399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IFERROR(__xludf.DUMMYFUNCTION("IMPORTRANGE(""https://docs.google.com/spreadsheets/d/1XL5vhW3sbDhbH9Cz0tuDiY8C3ctxq1tqvaCgkFb8cCA/edit?usp=sharing"",""ยโสธร!I524"")"),625)</f>
        <v>625</v>
      </c>
      <c r="J629" s="332">
        <f ca="1">IFERROR(__xludf.DUMMYFUNCTION("IMPORTRANGE(""https://docs.google.com/spreadsheets/d/1XL5vhW3sbDhbH9Cz0tuDiY8C3ctxq1tqvaCgkFb8cCA/edit?usp=sharing"",""ยโสธร!J524"")"),9)</f>
        <v>9</v>
      </c>
      <c r="K629" s="333">
        <f t="shared" ca="1" si="129"/>
        <v>1.44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IFERROR(__xludf.DUMMYFUNCTION("IMPORTRANGE(""https://docs.google.com/spreadsheets/d/1XL5vhW3sbDhbH9Cz0tuDiY8C3ctxq1tqvaCgkFb8cCA/edit?usp=sharing"",""ยโสธร!I525"")"),4584633.55)</f>
        <v>4584633.55</v>
      </c>
      <c r="J630" s="332">
        <f ca="1">IFERROR(__xludf.DUMMYFUNCTION("IMPORTRANGE(""https://docs.google.com/spreadsheets/d/1XL5vhW3sbDhbH9Cz0tuDiY8C3ctxq1tqvaCgkFb8cCA/edit?usp=sharing"",""ยโสธร!J525"")"),186106.26)</f>
        <v>186106.26</v>
      </c>
      <c r="K630" s="333">
        <f t="shared" ca="1" si="129"/>
        <v>4.0593486473962574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IFERROR(__xludf.DUMMYFUNCTION("IMPORTRANGE(""https://docs.google.com/spreadsheets/d/1XL5vhW3sbDhbH9Cz0tuDiY8C3ctxq1tqvaCgkFb8cCA/edit?usp=sharing"",""ยโสธร!I526"")"),275)</f>
        <v>275</v>
      </c>
      <c r="J631" s="332">
        <f ca="1">IFERROR(__xludf.DUMMYFUNCTION("IMPORTRANGE(""https://docs.google.com/spreadsheets/d/1XL5vhW3sbDhbH9Cz0tuDiY8C3ctxq1tqvaCgkFb8cCA/edit?usp=sharing"",""ยโสธร!J526"")"),64)</f>
        <v>64</v>
      </c>
      <c r="K631" s="333">
        <f t="shared" ca="1" si="129"/>
        <v>23.272727272727273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IFERROR(__xludf.DUMMYFUNCTION("IMPORTRANGE(""https://docs.google.com/spreadsheets/d/1XL5vhW3sbDhbH9Cz0tuDiY8C3ctxq1tqvaCgkFb8cCA/edit?usp=sharing"",""ยโสธร!I527"")"),0)</f>
        <v>0</v>
      </c>
      <c r="J632" s="332">
        <f ca="1">IFERROR(__xludf.DUMMYFUNCTION("IMPORTRANGE(""https://docs.google.com/spreadsheets/d/1XL5vhW3sbDhbH9Cz0tuDiY8C3ctxq1tqvaCgkFb8cCA/edit?usp=sharing"",""ยโสธร!J527"")"),4449.97)</f>
        <v>4449.97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IFERROR(__xludf.DUMMYFUNCTION("IMPORTRANGE(""https://docs.google.com/spreadsheets/d/1XL5vhW3sbDhbH9Cz0tuDiY8C3ctxq1tqvaCgkFb8cCA/edit?usp=sharing"",""ยโสธร!I528"")"),0)</f>
        <v>0</v>
      </c>
      <c r="J633" s="332">
        <f ca="1">IFERROR(__xludf.DUMMYFUNCTION("IMPORTRANGE(""https://docs.google.com/spreadsheets/d/1XL5vhW3sbDhbH9Cz0tuDiY8C3ctxq1tqvaCgkFb8cCA/edit?usp=sharing"",""ยโสธร!J528"")"),1)</f>
        <v>1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IFERROR(__xludf.DUMMYFUNCTION("IMPORTRANGE(""https://docs.google.com/spreadsheets/d/1XL5vhW3sbDhbH9Cz0tuDiY8C3ctxq1tqvaCgkFb8cCA/edit?usp=sharing"",""ยโสธร!I529"")"),7700000)</f>
        <v>7700000</v>
      </c>
      <c r="J634" s="332">
        <f ca="1">IFERROR(__xludf.DUMMYFUNCTION("IMPORTRANGE(""https://docs.google.com/spreadsheets/d/1XL5vhW3sbDhbH9Cz0tuDiY8C3ctxq1tqvaCgkFb8cCA/edit?usp=sharing"",""ยโสธร!J529"")"),0)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IFERROR(__xludf.DUMMYFUNCTION("IMPORTRANGE(""https://docs.google.com/spreadsheets/d/1XL5vhW3sbDhbH9Cz0tuDiY8C3ctxq1tqvaCgkFb8cCA/edit?usp=sharing"",""ยโสธร!I530"")"),300)</f>
        <v>300</v>
      </c>
      <c r="J635" s="462">
        <f ca="1">IFERROR(__xludf.DUMMYFUNCTION("IMPORTRANGE(""https://docs.google.com/spreadsheets/d/1XL5vhW3sbDhbH9Cz0tuDiY8C3ctxq1tqvaCgkFb8cCA/edit?usp=sharing"",""ยโสธร!J530"")"),0)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zoomScale="70" zoomScaleNormal="70" workbookViewId="0">
      <pane ySplit="6" topLeftCell="A454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55000000000000004">
      <c r="A2" s="509" t="s">
        <v>247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55000000000000004">
      <c r="A3" s="509" t="s">
        <v>258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5500000000000000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6948143</v>
      </c>
      <c r="M8" s="25">
        <f t="shared" ca="1" si="0"/>
        <v>2089540</v>
      </c>
      <c r="N8" s="25">
        <f t="shared" ca="1" si="0"/>
        <v>1808727.33</v>
      </c>
      <c r="O8" s="24">
        <f t="shared" ref="O8:O16" ca="1" si="1">IF(L8&gt;0,N8*100/L8,0)</f>
        <v>26.031809218664613</v>
      </c>
      <c r="P8" s="24">
        <f t="shared" ref="P8:P16" ca="1" si="2">IF(M8&gt;0,N8*100/M8,0)</f>
        <v>86.561029221742587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6948143</v>
      </c>
      <c r="M10" s="32">
        <f t="shared" ca="1" si="4"/>
        <v>2089540</v>
      </c>
      <c r="N10" s="32">
        <f t="shared" ca="1" si="4"/>
        <v>1808727.33</v>
      </c>
      <c r="O10" s="31">
        <f t="shared" ca="1" si="1"/>
        <v>26.031809218664613</v>
      </c>
      <c r="P10" s="31">
        <f t="shared" ca="1" si="2"/>
        <v>86.561029221742587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6762143</v>
      </c>
      <c r="M12" s="40">
        <f t="shared" ca="1" si="6"/>
        <v>2089540</v>
      </c>
      <c r="N12" s="40">
        <f t="shared" ca="1" si="6"/>
        <v>1624727.33</v>
      </c>
      <c r="O12" s="40">
        <f t="shared" ca="1" si="1"/>
        <v>24.026811175096416</v>
      </c>
      <c r="P12" s="40">
        <f t="shared" ca="1" si="2"/>
        <v>77.755263359399677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2541100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4221043</v>
      </c>
      <c r="M14" s="40">
        <f t="shared" si="8"/>
        <v>0</v>
      </c>
      <c r="N14" s="40">
        <f t="shared" ca="1" si="8"/>
        <v>423469.32999999996</v>
      </c>
      <c r="O14" s="43">
        <f t="shared" ca="1" si="1"/>
        <v>10.032338689750375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186000</v>
      </c>
      <c r="M16" s="40">
        <f t="shared" si="10"/>
        <v>0</v>
      </c>
      <c r="N16" s="40">
        <f t="shared" ca="1" si="10"/>
        <v>184000</v>
      </c>
      <c r="O16" s="52">
        <f t="shared" ca="1" si="1"/>
        <v>98.924731182795696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4066990</v>
      </c>
      <c r="M18" s="25">
        <f t="shared" ca="1" si="11"/>
        <v>2089540</v>
      </c>
      <c r="N18" s="25">
        <f t="shared" ca="1" si="11"/>
        <v>1385258</v>
      </c>
      <c r="O18" s="24">
        <f t="shared" ref="O18:O20" ca="1" si="12">IF(L18&gt;0,N18*100/L18,0)</f>
        <v>34.061013181738829</v>
      </c>
      <c r="P18" s="24">
        <f t="shared" ref="P18:P26" ca="1" si="13">IF(M18&gt;0,N18*100/M18,0)</f>
        <v>66.294878298572897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4066990</v>
      </c>
      <c r="M20" s="32">
        <f t="shared" ca="1" si="15"/>
        <v>2089540</v>
      </c>
      <c r="N20" s="32">
        <f t="shared" ca="1" si="15"/>
        <v>1385258</v>
      </c>
      <c r="O20" s="31">
        <f t="shared" ca="1" si="12"/>
        <v>34.061013181738829</v>
      </c>
      <c r="P20" s="31">
        <f t="shared" ca="1" si="13"/>
        <v>66.294878298572897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3880990</v>
      </c>
      <c r="M22" s="44">
        <f t="shared" ca="1" si="18"/>
        <v>2089540</v>
      </c>
      <c r="N22" s="43">
        <f t="shared" ca="1" si="18"/>
        <v>1201258</v>
      </c>
      <c r="O22" s="43">
        <f t="shared" ca="1" si="17"/>
        <v>30.952360093687435</v>
      </c>
      <c r="P22" s="43">
        <f t="shared" ca="1" si="13"/>
        <v>57.489112436229981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2541100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1339890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186000</v>
      </c>
      <c r="M26" s="52">
        <f t="shared" si="22"/>
        <v>0</v>
      </c>
      <c r="N26" s="52">
        <f t="shared" ca="1" si="22"/>
        <v>184000</v>
      </c>
      <c r="O26" s="52">
        <f t="shared" ca="1" si="17"/>
        <v>98.924731182795696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2881153</v>
      </c>
      <c r="M28" s="25">
        <f t="shared" si="23"/>
        <v>0</v>
      </c>
      <c r="N28" s="25">
        <f t="shared" ca="1" si="23"/>
        <v>423469.32999999996</v>
      </c>
      <c r="O28" s="24">
        <f t="shared" ref="O28:O30" ca="1" si="24">IF(L28&gt;0,N28*100/L28,0)</f>
        <v>14.697911912348976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2881153</v>
      </c>
      <c r="M30" s="32">
        <f t="shared" si="27"/>
        <v>0</v>
      </c>
      <c r="N30" s="32">
        <f t="shared" ca="1" si="27"/>
        <v>423469.32999999996</v>
      </c>
      <c r="O30" s="31">
        <f t="shared" ca="1" si="24"/>
        <v>14.697911912348976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2881153</v>
      </c>
      <c r="M32" s="43">
        <f t="shared" si="30"/>
        <v>0</v>
      </c>
      <c r="N32" s="43">
        <f t="shared" ca="1" si="30"/>
        <v>423469.32999999996</v>
      </c>
      <c r="O32" s="43">
        <f t="shared" ca="1" si="29"/>
        <v>14.697911912348976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2881153</v>
      </c>
      <c r="M34" s="43">
        <f t="shared" si="32"/>
        <v>0</v>
      </c>
      <c r="N34" s="43">
        <f t="shared" ca="1" si="32"/>
        <v>423469.32999999996</v>
      </c>
      <c r="O34" s="43">
        <f t="shared" ca="1" si="29"/>
        <v>14.697911912348976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4066990</v>
      </c>
      <c r="M37" s="55">
        <f t="shared" ca="1" si="33"/>
        <v>2089540</v>
      </c>
      <c r="N37" s="55">
        <f t="shared" ca="1" si="33"/>
        <v>1385258</v>
      </c>
      <c r="O37" s="56">
        <f t="shared" ca="1" si="29"/>
        <v>34.061013181738829</v>
      </c>
      <c r="P37" s="56">
        <f t="shared" ca="1" si="25"/>
        <v>66.294878298572897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904100</v>
      </c>
      <c r="M41" s="79">
        <f t="shared" ca="1" si="34"/>
        <v>452000</v>
      </c>
      <c r="N41" s="79">
        <f t="shared" ca="1" si="34"/>
        <v>302966</v>
      </c>
      <c r="O41" s="78">
        <f t="shared" ref="O41:O43" ca="1" si="35">IF(L41&gt;0,N41*100/L41,0)</f>
        <v>33.510231169118462</v>
      </c>
      <c r="P41" s="78">
        <f t="shared" ref="P41:P43" ca="1" si="36">IF(M41&gt;0,N41*100/M41,0)</f>
        <v>67.027876106194697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904100</v>
      </c>
      <c r="M43" s="79">
        <f t="shared" ca="1" si="38"/>
        <v>452000</v>
      </c>
      <c r="N43" s="79">
        <f t="shared" ca="1" si="38"/>
        <v>302966</v>
      </c>
      <c r="O43" s="78">
        <f t="shared" ca="1" si="35"/>
        <v>33.510231169118462</v>
      </c>
      <c r="P43" s="78">
        <f t="shared" ca="1" si="36"/>
        <v>67.027876106194697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904100</v>
      </c>
      <c r="M45" s="91">
        <f ca="1">IFERROR(__xludf.DUMMYFUNCTION("IMPORTRANGE(""https://docs.google.com/spreadsheets/d/1Yj_ptqi66GCucihVvJfMjLAmec39IyEx_6qawtMGysU/edit?usp=sharing"",""สบก!Q48"")"),452000)</f>
        <v>452000</v>
      </c>
      <c r="N45" s="91">
        <f ca="1">IFERROR(__xludf.DUMMYFUNCTION("IMPORTRANGE(""https://docs.google.com/spreadsheets/d/1Yj_ptqi66GCucihVvJfMjLAmec39IyEx_6qawtMGysU/edit?usp=sharing"",""สบก!R48"")"),302966)</f>
        <v>302966</v>
      </c>
      <c r="O45" s="92">
        <f ca="1">IF(L45&gt;0,N45*100/L45,0)</f>
        <v>33.510231169118462</v>
      </c>
      <c r="P45" s="92">
        <f ca="1">IF(M45&gt;0,N45*100/M45,0)</f>
        <v>67.027876106194697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IFERROR(__xludf.DUMMYFUNCTION("IMPORTRANGE(""https://docs.google.com/spreadsheets/d/1Yj_ptqi66GCucihVvJfMjLAmec39IyEx_6qawtMGysU/edit?usp=sharing"",""สบก!M48"")"),904100)</f>
        <v>904100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IFERROR(__xludf.DUMMYFUNCTION("IMPORTRANGE(""https://docs.google.com/spreadsheets/d/1Yj_ptqi66GCucihVvJfMjLAmec39IyEx_6qawtMGysU/edit?usp=sharing"",""สบก!N48"")"),0)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IFERROR(__xludf.DUMMYFUNCTION("IMPORTRANGE(""https://docs.google.com/spreadsheets/d/1Yj_ptqi66GCucihVvJfMjLAmec39IyEx_6qawtMGysU/edit?usp=sharing"",""สบก!O48"")"),0)</f>
        <v>0</v>
      </c>
      <c r="M49" s="101"/>
      <c r="N49" s="91">
        <f ca="1">IFERROR(__xludf.DUMMYFUNCTION("IMPORTRANGE(""https://docs.google.com/spreadsheets/d/1Yj_ptqi66GCucihVvJfMjLAmec39IyEx_6qawtMGysU/edit?usp=sharing"",""สบก!S48"")"),0)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979200</v>
      </c>
      <c r="M53" s="125">
        <f t="shared" ca="1" si="39"/>
        <v>507240</v>
      </c>
      <c r="N53" s="125">
        <f t="shared" ca="1" si="39"/>
        <v>217686</v>
      </c>
      <c r="O53" s="124">
        <f t="shared" ref="O53:O55" ca="1" si="40">IF(L53&gt;0,N53*100/L53,0)</f>
        <v>22.231004901960784</v>
      </c>
      <c r="P53" s="124">
        <f t="shared" ref="P53:P55" ca="1" si="41">IF(M53&gt;0,N53*100/M53,0)</f>
        <v>42.915779512656734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979200</v>
      </c>
      <c r="M55" s="125">
        <f t="shared" ca="1" si="43"/>
        <v>507240</v>
      </c>
      <c r="N55" s="125">
        <f t="shared" ca="1" si="43"/>
        <v>217686</v>
      </c>
      <c r="O55" s="124">
        <f t="shared" ca="1" si="40"/>
        <v>22.231004901960784</v>
      </c>
      <c r="P55" s="124">
        <f t="shared" ca="1" si="41"/>
        <v>42.915779512656734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979200</v>
      </c>
      <c r="M57" s="91">
        <f ca="1">IFERROR(__xludf.DUMMYFUNCTION("IMPORTRANGE(""https://docs.google.com/spreadsheets/d/1Yj_ptqi66GCucihVvJfMjLAmec39IyEx_6qawtMGysU/edit?usp=sharing"",""สบก!Z48"")"),507240)</f>
        <v>507240</v>
      </c>
      <c r="N57" s="91">
        <f ca="1">IFERROR(__xludf.DUMMYFUNCTION("IMPORTRANGE(""https://docs.google.com/spreadsheets/d/1Yj_ptqi66GCucihVvJfMjLAmec39IyEx_6qawtMGysU/edit?usp=sharing"",""สบก!AA48"")"),217686)</f>
        <v>217686</v>
      </c>
      <c r="O57" s="92">
        <f ca="1">IF(L57&gt;0,N57*100/L57,0)</f>
        <v>22.231004901960784</v>
      </c>
      <c r="P57" s="92">
        <f ca="1">IF(M57&gt;0,N57*100/M57,0)</f>
        <v>42.915779512656734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IFERROR(__xludf.DUMMYFUNCTION("IMPORTRANGE(""https://docs.google.com/spreadsheets/d/1Yj_ptqi66GCucihVvJfMjLAmec39IyEx_6qawtMGysU/edit?usp=sharing"",""สบก!V48"")"),979200)</f>
        <v>979200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IFERROR(__xludf.DUMMYFUNCTION("IMPORTRANGE(""https://docs.google.com/spreadsheets/d/1Yj_ptqi66GCucihVvJfMjLAmec39IyEx_6qawtMGysU/edit?usp=sharing"",""สบก!W48"")"),0)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IFERROR(__xludf.DUMMYFUNCTION("IMPORTRANGE(""https://docs.google.com/spreadsheets/d/1Yj_ptqi66GCucihVvJfMjLAmec39IyEx_6qawtMGysU/edit?usp=sharing"",""สบก!X48"")"),0)</f>
        <v>0</v>
      </c>
      <c r="M61" s="101"/>
      <c r="N61" s="91">
        <f ca="1">IFERROR(__xludf.DUMMYFUNCTION("IMPORTRANGE(""https://docs.google.com/spreadsheets/d/1Yj_ptqi66GCucihVvJfMjLAmec39IyEx_6qawtMGysU/edit?usp=sharing"",""สบก!AB48"")"),0)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IFERROR(__xludf.DUMMYFUNCTION("IMPORTRANGE(""https://docs.google.com/spreadsheets/d/1XL5vhW3sbDhbH9Cz0tuDiY8C3ctxq1tqvaCgkFb8cCA/edit?usp=sharing"",""ร้อยเอ็ด!I9"")"),1)</f>
        <v>1</v>
      </c>
      <c r="J64" s="146">
        <f ca="1">IFERROR(__xludf.DUMMYFUNCTION("IMPORTRANGE(""https://docs.google.com/spreadsheets/d/1XL5vhW3sbDhbH9Cz0tuDiY8C3ctxq1tqvaCgkFb8cCA/edit?usp=sharing"",""ร้อยเอ็ด!J9"")"),1)</f>
        <v>1</v>
      </c>
      <c r="K64" s="147">
        <f t="shared" ref="K64:K65" ca="1" si="44">IF(I64&gt;0,J64*100/I64,0)</f>
        <v>100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IFERROR(__xludf.DUMMYFUNCTION("IMPORTRANGE(""https://docs.google.com/spreadsheets/d/1XL5vhW3sbDhbH9Cz0tuDiY8C3ctxq1tqvaCgkFb8cCA/edit?usp=sharing"",""ร้อยเอ็ด!I10"")"),40)</f>
        <v>40</v>
      </c>
      <c r="J65" s="146">
        <f ca="1">IFERROR(__xludf.DUMMYFUNCTION("IMPORTRANGE(""https://docs.google.com/spreadsheets/d/1XL5vhW3sbDhbH9Cz0tuDiY8C3ctxq1tqvaCgkFb8cCA/edit?usp=sharing"",""ร้อยเอ็ด!J10"")"),40)</f>
        <v>40</v>
      </c>
      <c r="K65" s="147">
        <f t="shared" ca="1" si="44"/>
        <v>100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887400</v>
      </c>
      <c r="M66" s="155">
        <f t="shared" ca="1" si="45"/>
        <v>480320</v>
      </c>
      <c r="N66" s="155">
        <f t="shared" ca="1" si="45"/>
        <v>318486</v>
      </c>
      <c r="O66" s="154">
        <f t="shared" ref="O66:O68" ca="1" si="46">IF(L66&gt;0,N66*100/L66,0)</f>
        <v>35.889790398918187</v>
      </c>
      <c r="P66" s="154">
        <f t="shared" ref="P66:P68" ca="1" si="47">IF(M66&gt;0,N66*100/M66,0)</f>
        <v>66.307045303131247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887400</v>
      </c>
      <c r="M68" s="160">
        <f t="shared" ca="1" si="49"/>
        <v>480320</v>
      </c>
      <c r="N68" s="160">
        <f t="shared" ca="1" si="49"/>
        <v>318486</v>
      </c>
      <c r="O68" s="159">
        <f t="shared" ca="1" si="46"/>
        <v>35.889790398918187</v>
      </c>
      <c r="P68" s="159">
        <f t="shared" ca="1" si="47"/>
        <v>66.307045303131247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887400</v>
      </c>
      <c r="M70" s="172">
        <f ca="1">IFERROR(__xludf.DUMMYFUNCTION("IMPORTRANGE(""https://docs.google.com/spreadsheets/d/1Yj_ptqi66GCucihVvJfMjLAmec39IyEx_6qawtMGysU/edit?usp=sharing"",""สบก!AI48"")"),480320)</f>
        <v>480320</v>
      </c>
      <c r="N70" s="172">
        <f ca="1">IFERROR(__xludf.DUMMYFUNCTION("IMPORTRANGE(""https://docs.google.com/spreadsheets/d/1Yj_ptqi66GCucihVvJfMjLAmec39IyEx_6qawtMGysU/edit?usp=sharing"",""สบก!AJ48"")"),318486)</f>
        <v>318486</v>
      </c>
      <c r="O70" s="171">
        <f ca="1">IF(L70&gt;0,N70*100/L70,0)</f>
        <v>35.889790398918187</v>
      </c>
      <c r="P70" s="171">
        <f ca="1">IF(M70&gt;0,N70*100/M70,0)</f>
        <v>66.307045303131247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IFERROR(__xludf.DUMMYFUNCTION("IMPORTRANGE(""https://docs.google.com/spreadsheets/d/1Yj_ptqi66GCucihVvJfMjLAmec39IyEx_6qawtMGysU/edit?usp=sharing"",""สบก!AE48"")"),463400)</f>
        <v>463400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IFERROR(__xludf.DUMMYFUNCTION("IMPORTRANGE(""https://docs.google.com/spreadsheets/d/1Yj_ptqi66GCucihVvJfMjLAmec39IyEx_6qawtMGysU/edit?usp=sharing"",""สบก!AF48"")"),424000)</f>
        <v>424000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IFERROR(__xludf.DUMMYFUNCTION("IMPORTRANGE(""https://docs.google.com/spreadsheets/d/1Yj_ptqi66GCucihVvJfMjLAmec39IyEx_6qawtMGysU/edit?usp=sharing"",""สบก!AG48"")"),0)</f>
        <v>0</v>
      </c>
      <c r="M74" s="101"/>
      <c r="N74" s="91">
        <f ca="1">IFERROR(__xludf.DUMMYFUNCTION("IMPORTRANGE(""https://docs.google.com/spreadsheets/d/1Yj_ptqi66GCucihVvJfMjLAmec39IyEx_6qawtMGysU/edit?usp=sharing"",""สบก!AK48"")"),0)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IFERROR(__xludf.DUMMYFUNCTION("IMPORTRANGE(""https://docs.google.com/spreadsheets/d/1XL5vhW3sbDhbH9Cz0tuDiY8C3ctxq1tqvaCgkFb8cCA/edit?usp=sharing"",""ร้อยเอ็ด!J16"")"),0)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IFERROR(__xludf.DUMMYFUNCTION("IMPORTRANGE(""https://docs.google.com/spreadsheets/d/1XL5vhW3sbDhbH9Cz0tuDiY8C3ctxq1tqvaCgkFb8cCA/edit?usp=sharing"",""ร้อยเอ็ด!J17"")"),1)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IFERROR(__xludf.DUMMYFUNCTION("IMPORTRANGE(""https://docs.google.com/spreadsheets/d/1XL5vhW3sbDhbH9Cz0tuDiY8C3ctxq1tqvaCgkFb8cCA/edit?usp=sharing"",""ร้อยเอ็ด!J18"")"),1)</f>
        <v>1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IFERROR(__xludf.DUMMYFUNCTION("IMPORTRANGE(""https://docs.google.com/spreadsheets/d/1XL5vhW3sbDhbH9Cz0tuDiY8C3ctxq1tqvaCgkFb8cCA/edit?usp=sharing"",""ร้อยเอ็ด!J19"")"),1)</f>
        <v>1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IFERROR(__xludf.DUMMYFUNCTION("IMPORTRANGE(""https://docs.google.com/spreadsheets/d/1XL5vhW3sbDhbH9Cz0tuDiY8C3ctxq1tqvaCgkFb8cCA/edit?usp=sharing"",""ร้อยเอ็ด!I20"")"),1)</f>
        <v>1</v>
      </c>
      <c r="J80" s="203">
        <f ca="1">IFERROR(__xludf.DUMMYFUNCTION("IMPORTRANGE(""https://docs.google.com/spreadsheets/d/1XL5vhW3sbDhbH9Cz0tuDiY8C3ctxq1tqvaCgkFb8cCA/edit?usp=sharing"",""ร้อยเอ็ด!J20"")"),1)</f>
        <v>1</v>
      </c>
      <c r="K80" s="204">
        <f t="shared" ref="K80:K88" ca="1" si="50">IF(I80&gt;0,J80*100/I80,0)</f>
        <v>100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IFERROR(__xludf.DUMMYFUNCTION("IMPORTRANGE(""https://docs.google.com/spreadsheets/d/1XL5vhW3sbDhbH9Cz0tuDiY8C3ctxq1tqvaCgkFb8cCA/edit?usp=sharing"",""ร้อยเอ็ด!I21"")"),40)</f>
        <v>40</v>
      </c>
      <c r="J81" s="203">
        <f ca="1">IFERROR(__xludf.DUMMYFUNCTION("IMPORTRANGE(""https://docs.google.com/spreadsheets/d/1XL5vhW3sbDhbH9Cz0tuDiY8C3ctxq1tqvaCgkFb8cCA/edit?usp=sharing"",""ร้อยเอ็ด!J21"")"),40)</f>
        <v>40</v>
      </c>
      <c r="K81" s="204">
        <f t="shared" ca="1" si="50"/>
        <v>100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IFERROR(__xludf.DUMMYFUNCTION("IMPORTRANGE(""https://docs.google.com/spreadsheets/d/1XL5vhW3sbDhbH9Cz0tuDiY8C3ctxq1tqvaCgkFb8cCA/edit?usp=sharing"",""ร้อยเอ็ด!I22"")"),0)</f>
        <v>0</v>
      </c>
      <c r="J82" s="191">
        <f ca="1">IFERROR(__xludf.DUMMYFUNCTION("IMPORTRANGE(""https://docs.google.com/spreadsheets/d/1XL5vhW3sbDhbH9Cz0tuDiY8C3ctxq1tqvaCgkFb8cCA/edit?usp=sharing"",""ร้อยเอ็ด!J22"")"),0)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IFERROR(__xludf.DUMMYFUNCTION("IMPORTRANGE(""https://docs.google.com/spreadsheets/d/1XL5vhW3sbDhbH9Cz0tuDiY8C3ctxq1tqvaCgkFb8cCA/edit?usp=sharing"",""ร้อยเอ็ด!I23"")"),0)</f>
        <v>0</v>
      </c>
      <c r="J83" s="191">
        <f ca="1">IFERROR(__xludf.DUMMYFUNCTION("IMPORTRANGE(""https://docs.google.com/spreadsheets/d/1XL5vhW3sbDhbH9Cz0tuDiY8C3ctxq1tqvaCgkFb8cCA/edit?usp=sharing"",""ร้อยเอ็ด!J23"")"),0)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IFERROR(__xludf.DUMMYFUNCTION("IMPORTRANGE(""https://docs.google.com/spreadsheets/d/1XL5vhW3sbDhbH9Cz0tuDiY8C3ctxq1tqvaCgkFb8cCA/edit?usp=sharing"",""ร้อยเอ็ด!I24"")"),1)</f>
        <v>1</v>
      </c>
      <c r="J84" s="192">
        <f ca="1">IFERROR(__xludf.DUMMYFUNCTION("IMPORTRANGE(""https://docs.google.com/spreadsheets/d/1XL5vhW3sbDhbH9Cz0tuDiY8C3ctxq1tqvaCgkFb8cCA/edit?usp=sharing"",""ร้อยเอ็ด!J24"")"),1)</f>
        <v>1</v>
      </c>
      <c r="K84" s="168">
        <f t="shared" ca="1" si="50"/>
        <v>100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IFERROR(__xludf.DUMMYFUNCTION("IMPORTRANGE(""https://docs.google.com/spreadsheets/d/1XL5vhW3sbDhbH9Cz0tuDiY8C3ctxq1tqvaCgkFb8cCA/edit?usp=sharing"",""ร้อยเอ็ด!I25"")"),40)</f>
        <v>40</v>
      </c>
      <c r="J85" s="192">
        <f ca="1">IFERROR(__xludf.DUMMYFUNCTION("IMPORTRANGE(""https://docs.google.com/spreadsheets/d/1XL5vhW3sbDhbH9Cz0tuDiY8C3ctxq1tqvaCgkFb8cCA/edit?usp=sharing"",""ร้อยเอ็ด!J25"")"),40)</f>
        <v>40</v>
      </c>
      <c r="K85" s="168">
        <f t="shared" ca="1" si="50"/>
        <v>100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IFERROR(__xludf.DUMMYFUNCTION("IMPORTRANGE(""https://docs.google.com/spreadsheets/d/1XL5vhW3sbDhbH9Cz0tuDiY8C3ctxq1tqvaCgkFb8cCA/edit?usp=sharing"",""ร้อยเอ็ด!I26"")"),0)</f>
        <v>0</v>
      </c>
      <c r="J86" s="191">
        <f ca="1">IFERROR(__xludf.DUMMYFUNCTION("IMPORTRANGE(""https://docs.google.com/spreadsheets/d/1XL5vhW3sbDhbH9Cz0tuDiY8C3ctxq1tqvaCgkFb8cCA/edit?usp=sharing"",""ร้อยเอ็ด!J26"")"),0)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IFERROR(__xludf.DUMMYFUNCTION("IMPORTRANGE(""https://docs.google.com/spreadsheets/d/1XL5vhW3sbDhbH9Cz0tuDiY8C3ctxq1tqvaCgkFb8cCA/edit?usp=sharing"",""ร้อยเอ็ด!I27"")"),0)</f>
        <v>0</v>
      </c>
      <c r="J87" s="191">
        <f ca="1">IFERROR(__xludf.DUMMYFUNCTION("IMPORTRANGE(""https://docs.google.com/spreadsheets/d/1XL5vhW3sbDhbH9Cz0tuDiY8C3ctxq1tqvaCgkFb8cCA/edit?usp=sharing"",""ร้อยเอ็ด!J27"")"),0)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IFERROR(__xludf.DUMMYFUNCTION("IMPORTRANGE(""https://docs.google.com/spreadsheets/d/1XL5vhW3sbDhbH9Cz0tuDiY8C3ctxq1tqvaCgkFb8cCA/edit?usp=sharing"",""ร้อยเอ็ด!I28"")"),0)</f>
        <v>0</v>
      </c>
      <c r="J88" s="191">
        <f ca="1">IFERROR(__xludf.DUMMYFUNCTION("IMPORTRANGE(""https://docs.google.com/spreadsheets/d/1XL5vhW3sbDhbH9Cz0tuDiY8C3ctxq1tqvaCgkFb8cCA/edit?usp=sharing"",""ร้อยเอ็ด!J28"")"),0)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IFERROR(__xludf.DUMMYFUNCTION("IMPORTRANGE(""https://docs.google.com/spreadsheets/d/1XL5vhW3sbDhbH9Cz0tuDiY8C3ctxq1tqvaCgkFb8cCA/edit?usp=sharing"",""ร้อยเอ็ด!J29"")"),1)</f>
        <v>1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IFERROR(__xludf.DUMMYFUNCTION("IMPORTRANGE(""https://docs.google.com/spreadsheets/d/1XL5vhW3sbDhbH9Cz0tuDiY8C3ctxq1tqvaCgkFb8cCA/edit?usp=sharing"",""ร้อยเอ็ด!J30"")"),0)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IFERROR(__xludf.DUMMYFUNCTION("IMPORTRANGE(""https://docs.google.com/spreadsheets/d/1XL5vhW3sbDhbH9Cz0tuDiY8C3ctxq1tqvaCgkFb8cCA/edit?usp=sharing"",""ร้อยเอ็ด!I32"")"),0)</f>
        <v>0</v>
      </c>
      <c r="J92" s="146">
        <f ca="1">IFERROR(__xludf.DUMMYFUNCTION("IMPORTRANGE(""https://docs.google.com/spreadsheets/d/1XL5vhW3sbDhbH9Cz0tuDiY8C3ctxq1tqvaCgkFb8cCA/edit?usp=sharing"",""ร้อยเอ็ด!J32"")"),0)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IFERROR(__xludf.DUMMYFUNCTION("IMPORTRANGE(""https://docs.google.com/spreadsheets/d/1XL5vhW3sbDhbH9Cz0tuDiY8C3ctxq1tqvaCgkFb8cCA/edit?usp=sharing"",""ร้อยเอ็ด!I33"")"),0)</f>
        <v>0</v>
      </c>
      <c r="J93" s="146">
        <f ca="1">IFERROR(__xludf.DUMMYFUNCTION("IMPORTRANGE(""https://docs.google.com/spreadsheets/d/1XL5vhW3sbDhbH9Cz0tuDiY8C3ctxq1tqvaCgkFb8cCA/edit?usp=sharing"",""ร้อยเอ็ด!J33"")"),0)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IFERROR(__xludf.DUMMYFUNCTION("IMPORTRANGE(""https://docs.google.com/spreadsheets/d/1Yj_ptqi66GCucihVvJfMjLAmec39IyEx_6qawtMGysU/edit?usp=sharing"",""สบก!AR48"")"),0)</f>
        <v>0</v>
      </c>
      <c r="N98" s="172">
        <f ca="1">IFERROR(__xludf.DUMMYFUNCTION("IMPORTRANGE(""https://docs.google.com/spreadsheets/d/1Yj_ptqi66GCucihVvJfMjLAmec39IyEx_6qawtMGysU/edit?usp=sharing"",""สบก!AS48"")"),0)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IFERROR(__xludf.DUMMYFUNCTION("IMPORTRANGE(""https://docs.google.com/spreadsheets/d/1Yj_ptqi66GCucihVvJfMjLAmec39IyEx_6qawtMGysU/edit?usp=sharing"",""สบก!AN48"")"),0)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IFERROR(__xludf.DUMMYFUNCTION("IMPORTRANGE(""https://docs.google.com/spreadsheets/d/1Yj_ptqi66GCucihVvJfMjLAmec39IyEx_6qawtMGysU/edit?usp=sharing"",""สบก!AO48"")"),0)</f>
        <v>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IFERROR(__xludf.DUMMYFUNCTION("IMPORTRANGE(""https://docs.google.com/spreadsheets/d/1Yj_ptqi66GCucihVvJfMjLAmec39IyEx_6qawtMGysU/edit?usp=sharing"",""สบก!AP48"")"),0)</f>
        <v>0</v>
      </c>
      <c r="M102" s="101"/>
      <c r="N102" s="91">
        <f ca="1">IFERROR(__xludf.DUMMYFUNCTION("IMPORTRANGE(""https://docs.google.com/spreadsheets/d/1Yj_ptqi66GCucihVvJfMjLAmec39IyEx_6qawtMGysU/edit?usp=sharing"",""สบก!AT48"")"),0)</f>
        <v>0</v>
      </c>
      <c r="O102" s="101">
        <f ca="1">IF(L102&gt;0,N102*100/L102,0)</f>
        <v>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IFERROR(__xludf.DUMMYFUNCTION("IMPORTRANGE(""https://docs.google.com/spreadsheets/d/1XL5vhW3sbDhbH9Cz0tuDiY8C3ctxq1tqvaCgkFb8cCA/edit?usp=sharing"",""ร้อยเอ็ด!J39"")"),0)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IFERROR(__xludf.DUMMYFUNCTION("IMPORTRANGE(""https://docs.google.com/spreadsheets/d/1XL5vhW3sbDhbH9Cz0tuDiY8C3ctxq1tqvaCgkFb8cCA/edit?usp=sharing"",""ร้อยเอ็ด!J40"")"),0)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IFERROR(__xludf.DUMMYFUNCTION("IMPORTRANGE(""https://docs.google.com/spreadsheets/d/1XL5vhW3sbDhbH9Cz0tuDiY8C3ctxq1tqvaCgkFb8cCA/edit?usp=sharing"",""ร้อยเอ็ด!J41"")"),0)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IFERROR(__xludf.DUMMYFUNCTION("IMPORTRANGE(""https://docs.google.com/spreadsheets/d/1XL5vhW3sbDhbH9Cz0tuDiY8C3ctxq1tqvaCgkFb8cCA/edit?usp=sharing"",""ร้อยเอ็ด!J42"")"),0)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IFERROR(__xludf.DUMMYFUNCTION("IMPORTRANGE(""https://docs.google.com/spreadsheets/d/1XL5vhW3sbDhbH9Cz0tuDiY8C3ctxq1tqvaCgkFb8cCA/edit?usp=sharing"",""ร้อยเอ็ด!I43"")"),0)</f>
        <v>0</v>
      </c>
      <c r="J108" s="191">
        <f ca="1">IFERROR(__xludf.DUMMYFUNCTION("IMPORTRANGE(""https://docs.google.com/spreadsheets/d/1XL5vhW3sbDhbH9Cz0tuDiY8C3ctxq1tqvaCgkFb8cCA/edit?usp=sharing"",""ร้อยเอ็ด!J43"")"),0)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IFERROR(__xludf.DUMMYFUNCTION("IMPORTRANGE(""https://docs.google.com/spreadsheets/d/1XL5vhW3sbDhbH9Cz0tuDiY8C3ctxq1tqvaCgkFb8cCA/edit?usp=sharing"",""ร้อยเอ็ด!I44"")"),0)</f>
        <v>0</v>
      </c>
      <c r="J109" s="191">
        <f ca="1">IFERROR(__xludf.DUMMYFUNCTION("IMPORTRANGE(""https://docs.google.com/spreadsheets/d/1XL5vhW3sbDhbH9Cz0tuDiY8C3ctxq1tqvaCgkFb8cCA/edit?usp=sharing"",""ร้อยเอ็ด!J44"")"),0)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IFERROR(__xludf.DUMMYFUNCTION("IMPORTRANGE(""https://docs.google.com/spreadsheets/d/1XL5vhW3sbDhbH9Cz0tuDiY8C3ctxq1tqvaCgkFb8cCA/edit?usp=sharing"",""ร้อยเอ็ด!I45"")"),0)</f>
        <v>0</v>
      </c>
      <c r="J110" s="191">
        <f ca="1">IFERROR(__xludf.DUMMYFUNCTION("IMPORTRANGE(""https://docs.google.com/spreadsheets/d/1XL5vhW3sbDhbH9Cz0tuDiY8C3ctxq1tqvaCgkFb8cCA/edit?usp=sharing"",""ร้อยเอ็ด!J45"")"),0)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IFERROR(__xludf.DUMMYFUNCTION("IMPORTRANGE(""https://docs.google.com/spreadsheets/d/1XL5vhW3sbDhbH9Cz0tuDiY8C3ctxq1tqvaCgkFb8cCA/edit?usp=sharing"",""ร้อยเอ็ด!I46"")"),0)</f>
        <v>0</v>
      </c>
      <c r="J111" s="191">
        <f ca="1">IFERROR(__xludf.DUMMYFUNCTION("IMPORTRANGE(""https://docs.google.com/spreadsheets/d/1XL5vhW3sbDhbH9Cz0tuDiY8C3ctxq1tqvaCgkFb8cCA/edit?usp=sharing"",""ร้อยเอ็ด!J46"")"),0)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IFERROR(__xludf.DUMMYFUNCTION("IMPORTRANGE(""https://docs.google.com/spreadsheets/d/1XL5vhW3sbDhbH9Cz0tuDiY8C3ctxq1tqvaCgkFb8cCA/edit?usp=sharing"",""ร้อยเอ็ด!I47"")"),0)</f>
        <v>0</v>
      </c>
      <c r="J112" s="191">
        <f ca="1">IFERROR(__xludf.DUMMYFUNCTION("IMPORTRANGE(""https://docs.google.com/spreadsheets/d/1XL5vhW3sbDhbH9Cz0tuDiY8C3ctxq1tqvaCgkFb8cCA/edit?usp=sharing"",""ร้อยเอ็ด!J47"")"),0)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IFERROR(__xludf.DUMMYFUNCTION("IMPORTRANGE(""https://docs.google.com/spreadsheets/d/1XL5vhW3sbDhbH9Cz0tuDiY8C3ctxq1tqvaCgkFb8cCA/edit?usp=sharing"",""ร้อยเอ็ด!I48"")"),0)</f>
        <v>0</v>
      </c>
      <c r="J113" s="191">
        <f ca="1">IFERROR(__xludf.DUMMYFUNCTION("IMPORTRANGE(""https://docs.google.com/spreadsheets/d/1XL5vhW3sbDhbH9Cz0tuDiY8C3ctxq1tqvaCgkFb8cCA/edit?usp=sharing"",""ร้อยเอ็ด!J48"")"),0)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IFERROR(__xludf.DUMMYFUNCTION("IMPORTRANGE(""https://docs.google.com/spreadsheets/d/1XL5vhW3sbDhbH9Cz0tuDiY8C3ctxq1tqvaCgkFb8cCA/edit?usp=sharing"",""ร้อยเอ็ด!J49"")"),0)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IFERROR(__xludf.DUMMYFUNCTION("IMPORTRANGE(""https://docs.google.com/spreadsheets/d/1XL5vhW3sbDhbH9Cz0tuDiY8C3ctxq1tqvaCgkFb8cCA/edit?usp=sharing"",""ร้อยเอ็ด!J50"")"),0)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IFERROR(__xludf.DUMMYFUNCTION("IMPORTRANGE(""https://docs.google.com/spreadsheets/d/1XL5vhW3sbDhbH9Cz0tuDiY8C3ctxq1tqvaCgkFb8cCA/edit?usp=sharing"",""ร้อยเอ็ด!I52"")"),0)</f>
        <v>0</v>
      </c>
      <c r="J117" s="146">
        <f ca="1">IFERROR(__xludf.DUMMYFUNCTION("IMPORTRANGE(""https://docs.google.com/spreadsheets/d/1XL5vhW3sbDhbH9Cz0tuDiY8C3ctxq1tqvaCgkFb8cCA/edit?usp=sharing"",""ร้อยเอ็ด!J52"")"),0)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IFERROR(__xludf.DUMMYFUNCTION("IMPORTRANGE(""https://docs.google.com/spreadsheets/d/1Yj_ptqi66GCucihVvJfMjLAmec39IyEx_6qawtMGysU/edit?usp=sharing"",""สบก!BA48"")"),0)</f>
        <v>0</v>
      </c>
      <c r="N122" s="172">
        <f ca="1">IFERROR(__xludf.DUMMYFUNCTION("IMPORTRANGE(""https://docs.google.com/spreadsheets/d/1Yj_ptqi66GCucihVvJfMjLAmec39IyEx_6qawtMGysU/edit?usp=sharing"",""สบก!BB48"")"),0)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IFERROR(__xludf.DUMMYFUNCTION("IMPORTRANGE(""https://docs.google.com/spreadsheets/d/1Yj_ptqi66GCucihVvJfMjLAmec39IyEx_6qawtMGysU/edit?usp=sharing"",""สบก!AW48"")"),0)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IFERROR(__xludf.DUMMYFUNCTION("IMPORTRANGE(""https://docs.google.com/spreadsheets/d/1Yj_ptqi66GCucihVvJfMjLAmec39IyEx_6qawtMGysU/edit?usp=sharing"",""สบก!AX48"")"),0)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IFERROR(__xludf.DUMMYFUNCTION("IMPORTRANGE(""https://docs.google.com/spreadsheets/d/1Yj_ptqi66GCucihVvJfMjLAmec39IyEx_6qawtMGysU/edit?usp=sharing"",""สบก!AY48"")"),0)</f>
        <v>0</v>
      </c>
      <c r="M126" s="101"/>
      <c r="N126" s="91">
        <f ca="1">IFERROR(__xludf.DUMMYFUNCTION("IMPORTRANGE(""https://docs.google.com/spreadsheets/d/1Yj_ptqi66GCucihVvJfMjLAmec39IyEx_6qawtMGysU/edit?usp=sharing"",""สบก!BC48"")"),0)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257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IFERROR(__xludf.DUMMYFUNCTION("IMPORTRANGE(""https://docs.google.com/spreadsheets/d/1XL5vhW3sbDhbH9Cz0tuDiY8C3ctxq1tqvaCgkFb8cCA/edit?usp=sharing"",""ร้อยเอ็ด!J58"")"),0)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IFERROR(__xludf.DUMMYFUNCTION("IMPORTRANGE(""https://docs.google.com/spreadsheets/d/1XL5vhW3sbDhbH9Cz0tuDiY8C3ctxq1tqvaCgkFb8cCA/edit?usp=sharing"",""ร้อยเอ็ด!J59"")"),0)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IFERROR(__xludf.DUMMYFUNCTION("IMPORTRANGE(""https://docs.google.com/spreadsheets/d/1XL5vhW3sbDhbH9Cz0tuDiY8C3ctxq1tqvaCgkFb8cCA/edit?usp=sharing"",""ร้อยเอ็ด!J60"")"),0)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IFERROR(__xludf.DUMMYFUNCTION("IMPORTRANGE(""https://docs.google.com/spreadsheets/d/1XL5vhW3sbDhbH9Cz0tuDiY8C3ctxq1tqvaCgkFb8cCA/edit?usp=sharing"",""ร้อยเอ็ด!J61"")"),0)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IFERROR(__xludf.DUMMYFUNCTION("IMPORTRANGE(""https://docs.google.com/spreadsheets/d/1XL5vhW3sbDhbH9Cz0tuDiY8C3ctxq1tqvaCgkFb8cCA/edit?usp=sharing"",""ร้อยเอ็ด!I62"")"),0)</f>
        <v>0</v>
      </c>
      <c r="J132" s="191">
        <f ca="1">IFERROR(__xludf.DUMMYFUNCTION("IMPORTRANGE(""https://docs.google.com/spreadsheets/d/1XL5vhW3sbDhbH9Cz0tuDiY8C3ctxq1tqvaCgkFb8cCA/edit?usp=sharing"",""ร้อยเอ็ด!J62"")"),0)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IFERROR(__xludf.DUMMYFUNCTION("IMPORTRANGE(""https://docs.google.com/spreadsheets/d/1XL5vhW3sbDhbH9Cz0tuDiY8C3ctxq1tqvaCgkFb8cCA/edit?usp=sharing"",""ร้อยเอ็ด!I63"")"),0)</f>
        <v>0</v>
      </c>
      <c r="J133" s="191">
        <f ca="1">IFERROR(__xludf.DUMMYFUNCTION("IMPORTRANGE(""https://docs.google.com/spreadsheets/d/1XL5vhW3sbDhbH9Cz0tuDiY8C3ctxq1tqvaCgkFb8cCA/edit?usp=sharing"",""ร้อยเอ็ด!J63"")"),0)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IFERROR(__xludf.DUMMYFUNCTION("IMPORTRANGE(""https://docs.google.com/spreadsheets/d/1XL5vhW3sbDhbH9Cz0tuDiY8C3ctxq1tqvaCgkFb8cCA/edit?usp=sharing"",""ร้อยเอ็ด!J64"")"),0)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IFERROR(__xludf.DUMMYFUNCTION("IMPORTRANGE(""https://docs.google.com/spreadsheets/d/1XL5vhW3sbDhbH9Cz0tuDiY8C3ctxq1tqvaCgkFb8cCA/edit?usp=sharing"",""ร้อยเอ็ด!J65"")"),0)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IFERROR(__xludf.DUMMYFUNCTION("IMPORTRANGE(""https://docs.google.com/spreadsheets/d/1XL5vhW3sbDhbH9Cz0tuDiY8C3ctxq1tqvaCgkFb8cCA/edit?usp=sharing"",""ร้อยเอ็ด!I68"")"),0)</f>
        <v>0</v>
      </c>
      <c r="J138" s="264">
        <f ca="1">IFERROR(__xludf.DUMMYFUNCTION("IMPORTRANGE(""https://docs.google.com/spreadsheets/d/1XL5vhW3sbDhbH9Cz0tuDiY8C3ctxq1tqvaCgkFb8cCA/edit?usp=sharing"",""ร้อยเอ็ด!J68"")"),0)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76100</v>
      </c>
      <c r="M140" s="155">
        <f t="shared" ca="1" si="64"/>
        <v>45750</v>
      </c>
      <c r="N140" s="155">
        <f t="shared" ca="1" si="64"/>
        <v>60285</v>
      </c>
      <c r="O140" s="154">
        <f t="shared" ref="O140:O142" ca="1" si="65">IF(L140&gt;0,N140*100/L140,0)</f>
        <v>79.218134034165573</v>
      </c>
      <c r="P140" s="154">
        <f t="shared" ref="P140:P142" ca="1" si="66">IF(M140&gt;0,N140*100/M140,0)</f>
        <v>131.7704918032787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76100</v>
      </c>
      <c r="M142" s="160">
        <f t="shared" ca="1" si="68"/>
        <v>45750</v>
      </c>
      <c r="N142" s="160">
        <f t="shared" ca="1" si="68"/>
        <v>60285</v>
      </c>
      <c r="O142" s="159">
        <f t="shared" ca="1" si="65"/>
        <v>79.218134034165573</v>
      </c>
      <c r="P142" s="159">
        <f t="shared" ca="1" si="66"/>
        <v>131.7704918032787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76100</v>
      </c>
      <c r="M144" s="172">
        <f ca="1">IFERROR(__xludf.DUMMYFUNCTION("IMPORTRANGE(""https://docs.google.com/spreadsheets/d/1Yj_ptqi66GCucihVvJfMjLAmec39IyEx_6qawtMGysU/edit?usp=sharing"",""สบก!BJ48"")"),45750)</f>
        <v>45750</v>
      </c>
      <c r="N144" s="172">
        <f ca="1">IFERROR(__xludf.DUMMYFUNCTION("IMPORTRANGE(""https://docs.google.com/spreadsheets/d/1Yj_ptqi66GCucihVvJfMjLAmec39IyEx_6qawtMGysU/edit?usp=sharing"",""สบก!BK48"")"),60285)</f>
        <v>60285</v>
      </c>
      <c r="O144" s="171">
        <f ca="1">IF(L144&gt;0,N144*100/L144,0)</f>
        <v>79.218134034165573</v>
      </c>
      <c r="P144" s="171">
        <f ca="1">IF(M144&gt;0,N144*100/M144,0)</f>
        <v>131.7704918032787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IFERROR(__xludf.DUMMYFUNCTION("IMPORTRANGE(""https://docs.google.com/spreadsheets/d/1Yj_ptqi66GCucihVvJfMjLAmec39IyEx_6qawtMGysU/edit?usp=sharing"",""สบก!BF48"")"),0)</f>
        <v>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IFERROR(__xludf.DUMMYFUNCTION("IMPORTRANGE(""https://docs.google.com/spreadsheets/d/1Yj_ptqi66GCucihVvJfMjLAmec39IyEx_6qawtMGysU/edit?usp=sharing"",""สบก!BG48"")"),76100)</f>
        <v>76100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IFERROR(__xludf.DUMMYFUNCTION("IMPORTRANGE(""https://docs.google.com/spreadsheets/d/1Yj_ptqi66GCucihVvJfMjLAmec39IyEx_6qawtMGysU/edit?usp=sharing"",""สบก!BH48"")"),0)</f>
        <v>0</v>
      </c>
      <c r="M148" s="101"/>
      <c r="N148" s="91">
        <f ca="1">IFERROR(__xludf.DUMMYFUNCTION("IMPORTRANGE(""https://docs.google.com/spreadsheets/d/1Yj_ptqi66GCucihVvJfMjLAmec39IyEx_6qawtMGysU/edit?usp=sharing"",""สบก!BL48"")"),0)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IFERROR(__xludf.DUMMYFUNCTION("IMPORTRANGE(""https://docs.google.com/spreadsheets/d/1XL5vhW3sbDhbH9Cz0tuDiY8C3ctxq1tqvaCgkFb8cCA/edit?usp=sharing"",""ร้อยเอ็ด!I74"")"),4)</f>
        <v>4</v>
      </c>
      <c r="J149" s="272">
        <f ca="1">IFERROR(__xludf.DUMMYFUNCTION("IMPORTRANGE(""https://docs.google.com/spreadsheets/d/1XL5vhW3sbDhbH9Cz0tuDiY8C3ctxq1tqvaCgkFb8cCA/edit?usp=sharing"",""ร้อยเอ็ด!J74"")"),1)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IFERROR(__xludf.DUMMYFUNCTION("IMPORTRANGE(""https://docs.google.com/spreadsheets/d/1XL5vhW3sbDhbH9Cz0tuDiY8C3ctxq1tqvaCgkFb8cCA/edit?usp=sharing"",""ร้อยเอ็ด!J79"")"),0)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IFERROR(__xludf.DUMMYFUNCTION("IMPORTRANGE(""https://docs.google.com/spreadsheets/d/1XL5vhW3sbDhbH9Cz0tuDiY8C3ctxq1tqvaCgkFb8cCA/edit?usp=sharing"",""ร้อยเอ็ด!J80"")"),1)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IFERROR(__xludf.DUMMYFUNCTION("IMPORTRANGE(""https://docs.google.com/spreadsheets/d/1XL5vhW3sbDhbH9Cz0tuDiY8C3ctxq1tqvaCgkFb8cCA/edit?usp=sharing"",""ร้อยเอ็ด!J81"")"),1)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IFERROR(__xludf.DUMMYFUNCTION("IMPORTRANGE(""https://docs.google.com/spreadsheets/d/1XL5vhW3sbDhbH9Cz0tuDiY8C3ctxq1tqvaCgkFb8cCA/edit?usp=sharing"",""ร้อยเอ็ด!J82"")"),1)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IFERROR(__xludf.DUMMYFUNCTION("IMPORTRANGE(""https://docs.google.com/spreadsheets/d/1XL5vhW3sbDhbH9Cz0tuDiY8C3ctxq1tqvaCgkFb8cCA/edit?usp=sharing"",""ร้อยเอ็ด!I83"")"),4)</f>
        <v>4</v>
      </c>
      <c r="J158" s="192">
        <f ca="1">IFERROR(__xludf.DUMMYFUNCTION("IMPORTRANGE(""https://docs.google.com/spreadsheets/d/1XL5vhW3sbDhbH9Cz0tuDiY8C3ctxq1tqvaCgkFb8cCA/edit?usp=sharing"",""ร้อยเอ็ด!J83"")"),1)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IFERROR(__xludf.DUMMYFUNCTION("IMPORTRANGE(""https://docs.google.com/spreadsheets/d/1XL5vhW3sbDhbH9Cz0tuDiY8C3ctxq1tqvaCgkFb8cCA/edit?usp=sharing"",""ร้อยเอ็ด!J84"")"),0)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IFERROR(__xludf.DUMMYFUNCTION("IMPORTRANGE(""https://docs.google.com/spreadsheets/d/1XL5vhW3sbDhbH9Cz0tuDiY8C3ctxq1tqvaCgkFb8cCA/edit?usp=sharing"",""ร้อยเอ็ด!J85"")"),0)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IFERROR(__xludf.DUMMYFUNCTION("IMPORTRANGE(""https://docs.google.com/spreadsheets/d/1XL5vhW3sbDhbH9Cz0tuDiY8C3ctxq1tqvaCgkFb8cCA/edit?usp=sharing"",""ร้อยเอ็ด!J86"")"),0)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IFERROR(__xludf.DUMMYFUNCTION("IMPORTRANGE(""https://docs.google.com/spreadsheets/d/1XL5vhW3sbDhbH9Cz0tuDiY8C3ctxq1tqvaCgkFb8cCA/edit?usp=sharing"",""ร้อยเอ็ด!J87"")"),0)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IFERROR(__xludf.DUMMYFUNCTION("IMPORTRANGE(""https://docs.google.com/spreadsheets/d/1XL5vhW3sbDhbH9Cz0tuDiY8C3ctxq1tqvaCgkFb8cCA/edit?usp=sharing"",""ร้อยเอ็ด!J88"")"),0)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IFERROR(__xludf.DUMMYFUNCTION("IMPORTRANGE(""https://docs.google.com/spreadsheets/d/1XL5vhW3sbDhbH9Cz0tuDiY8C3ctxq1tqvaCgkFb8cCA/edit?usp=sharing"",""ร้อยเอ็ด!I89"")"),3)</f>
        <v>3</v>
      </c>
      <c r="J164" s="277">
        <f ca="1">IFERROR(__xludf.DUMMYFUNCTION("IMPORTRANGE(""https://docs.google.com/spreadsheets/d/1XL5vhW3sbDhbH9Cz0tuDiY8C3ctxq1tqvaCgkFb8cCA/edit?usp=sharing"",""ร้อยเอ็ด!J89"")"),3)</f>
        <v>3</v>
      </c>
      <c r="K164" s="278">
        <f ca="1">IF(I164&gt;0,J164*100/I164,0)</f>
        <v>100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IFERROR(__xludf.DUMMYFUNCTION("IMPORTRANGE(""https://docs.google.com/spreadsheets/d/1XL5vhW3sbDhbH9Cz0tuDiY8C3ctxq1tqvaCgkFb8cCA/edit?usp=sharing"",""ร้อยเอ็ด!J94"")"),0)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IFERROR(__xludf.DUMMYFUNCTION("IMPORTRANGE(""https://docs.google.com/spreadsheets/d/1XL5vhW3sbDhbH9Cz0tuDiY8C3ctxq1tqvaCgkFb8cCA/edit?usp=sharing"",""ร้อยเอ็ด!J95"")"),1)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IFERROR(__xludf.DUMMYFUNCTION("IMPORTRANGE(""https://docs.google.com/spreadsheets/d/1XL5vhW3sbDhbH9Cz0tuDiY8C3ctxq1tqvaCgkFb8cCA/edit?usp=sharing"",""ร้อยเอ็ด!J96"")"),1)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IFERROR(__xludf.DUMMYFUNCTION("IMPORTRANGE(""https://docs.google.com/spreadsheets/d/1XL5vhW3sbDhbH9Cz0tuDiY8C3ctxq1tqvaCgkFb8cCA/edit?usp=sharing"",""ร้อยเอ็ด!J97"")"),1)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IFERROR(__xludf.DUMMYFUNCTION("IMPORTRANGE(""https://docs.google.com/spreadsheets/d/1XL5vhW3sbDhbH9Cz0tuDiY8C3ctxq1tqvaCgkFb8cCA/edit?usp=sharing"",""ร้อยเอ็ด!I98"")"),3)</f>
        <v>3</v>
      </c>
      <c r="J173" s="192">
        <f ca="1">IFERROR(__xludf.DUMMYFUNCTION("IMPORTRANGE(""https://docs.google.com/spreadsheets/d/1XL5vhW3sbDhbH9Cz0tuDiY8C3ctxq1tqvaCgkFb8cCA/edit?usp=sharing"",""ร้อยเอ็ด!J98"")"),3)</f>
        <v>3</v>
      </c>
      <c r="K173" s="168">
        <f ca="1">IF(I173&gt;0,J173*100/I173,0)</f>
        <v>100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IFERROR(__xludf.DUMMYFUNCTION("IMPORTRANGE(""https://docs.google.com/spreadsheets/d/1XL5vhW3sbDhbH9Cz0tuDiY8C3ctxq1tqvaCgkFb8cCA/edit?usp=sharing"",""ร้อยเอ็ด!J99"")"),0)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IFERROR(__xludf.DUMMYFUNCTION("IMPORTRANGE(""https://docs.google.com/spreadsheets/d/1XL5vhW3sbDhbH9Cz0tuDiY8C3ctxq1tqvaCgkFb8cCA/edit?usp=sharing"",""ร้อยเอ็ด!J100"")"),0)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IFERROR(__xludf.DUMMYFUNCTION("IMPORTRANGE(""https://docs.google.com/spreadsheets/d/1XL5vhW3sbDhbH9Cz0tuDiY8C3ctxq1tqvaCgkFb8cCA/edit?usp=sharing"",""ร้อยเอ็ด!I101"")"),0)</f>
        <v>0</v>
      </c>
      <c r="J176" s="277">
        <f ca="1">IFERROR(__xludf.DUMMYFUNCTION("IMPORTRANGE(""https://docs.google.com/spreadsheets/d/1XL5vhW3sbDhbH9Cz0tuDiY8C3ctxq1tqvaCgkFb8cCA/edit?usp=sharing"",""ร้อยเอ็ด!J101"")"),0)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IFERROR(__xludf.DUMMYFUNCTION("IMPORTRANGE(""https://docs.google.com/spreadsheets/d/1XL5vhW3sbDhbH9Cz0tuDiY8C3ctxq1tqvaCgkFb8cCA/edit?usp=sharing"",""ร้อยเอ็ด!J106"")"),0)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IFERROR(__xludf.DUMMYFUNCTION("IMPORTRANGE(""https://docs.google.com/spreadsheets/d/1XL5vhW3sbDhbH9Cz0tuDiY8C3ctxq1tqvaCgkFb8cCA/edit?usp=sharing"",""ร้อยเอ็ด!J107"")"),0)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IFERROR(__xludf.DUMMYFUNCTION("IMPORTRANGE(""https://docs.google.com/spreadsheets/d/1XL5vhW3sbDhbH9Cz0tuDiY8C3ctxq1tqvaCgkFb8cCA/edit?usp=sharing"",""ร้อยเอ็ด!J108"")"),0)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IFERROR(__xludf.DUMMYFUNCTION("IMPORTRANGE(""https://docs.google.com/spreadsheets/d/1XL5vhW3sbDhbH9Cz0tuDiY8C3ctxq1tqvaCgkFb8cCA/edit?usp=sharing"",""ร้อยเอ็ด!J109"")"),0)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IFERROR(__xludf.DUMMYFUNCTION("IMPORTRANGE(""https://docs.google.com/spreadsheets/d/1XL5vhW3sbDhbH9Cz0tuDiY8C3ctxq1tqvaCgkFb8cCA/edit?usp=sharing"",""ร้อยเอ็ด!I110"")"),0)</f>
        <v>0</v>
      </c>
      <c r="J185" s="191">
        <f ca="1">IFERROR(__xludf.DUMMYFUNCTION("IMPORTRANGE(""https://docs.google.com/spreadsheets/d/1XL5vhW3sbDhbH9Cz0tuDiY8C3ctxq1tqvaCgkFb8cCA/edit?usp=sharing"",""ร้อยเอ็ด!J110"")"),0)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IFERROR(__xludf.DUMMYFUNCTION("IMPORTRANGE(""https://docs.google.com/spreadsheets/d/1XL5vhW3sbDhbH9Cz0tuDiY8C3ctxq1tqvaCgkFb8cCA/edit?usp=sharing"",""ร้อยเอ็ด!I111"")"),0)</f>
        <v>0</v>
      </c>
      <c r="J186" s="191">
        <f ca="1">IFERROR(__xludf.DUMMYFUNCTION("IMPORTRANGE(""https://docs.google.com/spreadsheets/d/1XL5vhW3sbDhbH9Cz0tuDiY8C3ctxq1tqvaCgkFb8cCA/edit?usp=sharing"",""ร้อยเอ็ด!J111"")"),0)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IFERROR(__xludf.DUMMYFUNCTION("IMPORTRANGE(""https://docs.google.com/spreadsheets/d/1XL5vhW3sbDhbH9Cz0tuDiY8C3ctxq1tqvaCgkFb8cCA/edit?usp=sharing"",""ร้อยเอ็ด!J112"")"),0)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IFERROR(__xludf.DUMMYFUNCTION("IMPORTRANGE(""https://docs.google.com/spreadsheets/d/1XL5vhW3sbDhbH9Cz0tuDiY8C3ctxq1tqvaCgkFb8cCA/edit?usp=sharing"",""ร้อยเอ็ด!J113"")"),0)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IFERROR(__xludf.DUMMYFUNCTION("IMPORTRANGE(""https://docs.google.com/spreadsheets/d/1XL5vhW3sbDhbH9Cz0tuDiY8C3ctxq1tqvaCgkFb8cCA/edit?usp=sharing"",""ร้อยเอ็ด!I114"")"),64000)</f>
        <v>64000</v>
      </c>
      <c r="J189" s="277">
        <f ca="1">IFERROR(__xludf.DUMMYFUNCTION("IMPORTRANGE(""https://docs.google.com/spreadsheets/d/1XL5vhW3sbDhbH9Cz0tuDiY8C3ctxq1tqvaCgkFb8cCA/edit?usp=sharing"",""ร้อยเอ็ด!J114"")"),0)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IFERROR(__xludf.DUMMYFUNCTION("IMPORTRANGE(""https://docs.google.com/spreadsheets/d/1XL5vhW3sbDhbH9Cz0tuDiY8C3ctxq1tqvaCgkFb8cCA/edit?usp=sharing"",""ร้อยเอ็ด!J119"")"),0)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IFERROR(__xludf.DUMMYFUNCTION("IMPORTRANGE(""https://docs.google.com/spreadsheets/d/1XL5vhW3sbDhbH9Cz0tuDiY8C3ctxq1tqvaCgkFb8cCA/edit?usp=sharing"",""ร้อยเอ็ด!J120"")"),1)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IFERROR(__xludf.DUMMYFUNCTION("IMPORTRANGE(""https://docs.google.com/spreadsheets/d/1XL5vhW3sbDhbH9Cz0tuDiY8C3ctxq1tqvaCgkFb8cCA/edit?usp=sharing"",""ร้อยเอ็ด!J121"")"),1)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IFERROR(__xludf.DUMMYFUNCTION("IMPORTRANGE(""https://docs.google.com/spreadsheets/d/1XL5vhW3sbDhbH9Cz0tuDiY8C3ctxq1tqvaCgkFb8cCA/edit?usp=sharing"",""ร้อยเอ็ด!J122"")"),1)</f>
        <v>1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IFERROR(__xludf.DUMMYFUNCTION("IMPORTRANGE(""https://docs.google.com/spreadsheets/d/1XL5vhW3sbDhbH9Cz0tuDiY8C3ctxq1tqvaCgkFb8cCA/edit?usp=sharing"",""ร้อยเอ็ด!I124"")"),64000)</f>
        <v>64000</v>
      </c>
      <c r="J199" s="192">
        <f ca="1">IFERROR(__xludf.DUMMYFUNCTION("IMPORTRANGE(""https://docs.google.com/spreadsheets/d/1XL5vhW3sbDhbH9Cz0tuDiY8C3ctxq1tqvaCgkFb8cCA/edit?usp=sharing"",""ร้อยเอ็ด!J124"")"),64000)</f>
        <v>64000</v>
      </c>
      <c r="K199" s="168">
        <f t="shared" ref="K199:K201" ca="1" si="70">IF(I199&gt;0,J199*100/I199,0)</f>
        <v>100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IFERROR(__xludf.DUMMYFUNCTION("IMPORTRANGE(""https://docs.google.com/spreadsheets/d/1XL5vhW3sbDhbH9Cz0tuDiY8C3ctxq1tqvaCgkFb8cCA/edit?usp=sharing"",""ร้อยเอ็ด!I125"")"),64000)</f>
        <v>64000</v>
      </c>
      <c r="J200" s="192">
        <f ca="1">IFERROR(__xludf.DUMMYFUNCTION("IMPORTRANGE(""https://docs.google.com/spreadsheets/d/1XL5vhW3sbDhbH9Cz0tuDiY8C3ctxq1tqvaCgkFb8cCA/edit?usp=sharing"",""ร้อยเอ็ด!J125"")"),0)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IFERROR(__xludf.DUMMYFUNCTION("IMPORTRANGE(""https://docs.google.com/spreadsheets/d/1XL5vhW3sbDhbH9Cz0tuDiY8C3ctxq1tqvaCgkFb8cCA/edit?usp=sharing"",""ร้อยเอ็ด!I126"")"),0)</f>
        <v>0</v>
      </c>
      <c r="J201" s="192">
        <f ca="1">IFERROR(__xludf.DUMMYFUNCTION("IMPORTRANGE(""https://docs.google.com/spreadsheets/d/1XL5vhW3sbDhbH9Cz0tuDiY8C3ctxq1tqvaCgkFb8cCA/edit?usp=sharing"",""ร้อยเอ็ด!J126"")"),0)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IFERROR(__xludf.DUMMYFUNCTION("IMPORTRANGE(""https://docs.google.com/spreadsheets/d/1XL5vhW3sbDhbH9Cz0tuDiY8C3ctxq1tqvaCgkFb8cCA/edit?usp=sharing"",""ร้อยเอ็ด!J127"")"),0)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IFERROR(__xludf.DUMMYFUNCTION("IMPORTRANGE(""https://docs.google.com/spreadsheets/d/1XL5vhW3sbDhbH9Cz0tuDiY8C3ctxq1tqvaCgkFb8cCA/edit?usp=sharing"",""ร้อยเอ็ด!J128"")"),0)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IFERROR(__xludf.DUMMYFUNCTION("IMPORTRANGE(""https://docs.google.com/spreadsheets/d/1XL5vhW3sbDhbH9Cz0tuDiY8C3ctxq1tqvaCgkFb8cCA/edit?usp=sharing"",""ร้อยเอ็ด!I129"")"),0)</f>
        <v>0</v>
      </c>
      <c r="J204" s="277">
        <f ca="1">IFERROR(__xludf.DUMMYFUNCTION("IMPORTRANGE(""https://docs.google.com/spreadsheets/d/1XL5vhW3sbDhbH9Cz0tuDiY8C3ctxq1tqvaCgkFb8cCA/edit?usp=sharing"",""ร้อยเอ็ด!J129"")"),0)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IFERROR(__xludf.DUMMYFUNCTION("IMPORTRANGE(""https://docs.google.com/spreadsheets/d/1XL5vhW3sbDhbH9Cz0tuDiY8C3ctxq1tqvaCgkFb8cCA/edit?usp=sharing"",""ร้อยเอ็ด!J134"")"),0)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IFERROR(__xludf.DUMMYFUNCTION("IMPORTRANGE(""https://docs.google.com/spreadsheets/d/1XL5vhW3sbDhbH9Cz0tuDiY8C3ctxq1tqvaCgkFb8cCA/edit?usp=sharing"",""ร้อยเอ็ด!J135"")"),0)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IFERROR(__xludf.DUMMYFUNCTION("IMPORTRANGE(""https://docs.google.com/spreadsheets/d/1XL5vhW3sbDhbH9Cz0tuDiY8C3ctxq1tqvaCgkFb8cCA/edit?usp=sharing"",""ร้อยเอ็ด!J136"")"),0)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IFERROR(__xludf.DUMMYFUNCTION("IMPORTRANGE(""https://docs.google.com/spreadsheets/d/1XL5vhW3sbDhbH9Cz0tuDiY8C3ctxq1tqvaCgkFb8cCA/edit?usp=sharing"",""ร้อยเอ็ด!J137"")"),0)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IFERROR(__xludf.DUMMYFUNCTION("IMPORTRANGE(""https://docs.google.com/spreadsheets/d/1XL5vhW3sbDhbH9Cz0tuDiY8C3ctxq1tqvaCgkFb8cCA/edit?usp=sharing"",""ร้อยเอ็ด!I138"")"),0)</f>
        <v>0</v>
      </c>
      <c r="J213" s="191">
        <f ca="1">IFERROR(__xludf.DUMMYFUNCTION("IMPORTRANGE(""https://docs.google.com/spreadsheets/d/1XL5vhW3sbDhbH9Cz0tuDiY8C3ctxq1tqvaCgkFb8cCA/edit?usp=sharing"",""ร้อยเอ็ด!J138"")"),0)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IFERROR(__xludf.DUMMYFUNCTION("IMPORTRANGE(""https://docs.google.com/spreadsheets/d/1XL5vhW3sbDhbH9Cz0tuDiY8C3ctxq1tqvaCgkFb8cCA/edit?usp=sharing"",""ร้อยเอ็ด!I140"")"),0)</f>
        <v>0</v>
      </c>
      <c r="J215" s="191">
        <f ca="1">IFERROR(__xludf.DUMMYFUNCTION("IMPORTRANGE(""https://docs.google.com/spreadsheets/d/1XL5vhW3sbDhbH9Cz0tuDiY8C3ctxq1tqvaCgkFb8cCA/edit?usp=sharing"",""ร้อยเอ็ด!J140"")"),0)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IFERROR(__xludf.DUMMYFUNCTION("IMPORTRANGE(""https://docs.google.com/spreadsheets/d/1XL5vhW3sbDhbH9Cz0tuDiY8C3ctxq1tqvaCgkFb8cCA/edit?usp=sharing"",""ร้อยเอ็ด!I141"")"),0)</f>
        <v>0</v>
      </c>
      <c r="J216" s="191">
        <f ca="1">IFERROR(__xludf.DUMMYFUNCTION("IMPORTRANGE(""https://docs.google.com/spreadsheets/d/1XL5vhW3sbDhbH9Cz0tuDiY8C3ctxq1tqvaCgkFb8cCA/edit?usp=sharing"",""ร้อยเอ็ด!J141"")"),0)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IFERROR(__xludf.DUMMYFUNCTION("IMPORTRANGE(""https://docs.google.com/spreadsheets/d/1XL5vhW3sbDhbH9Cz0tuDiY8C3ctxq1tqvaCgkFb8cCA/edit?usp=sharing"",""ร้อยเอ็ด!J142"")"),0)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IFERROR(__xludf.DUMMYFUNCTION("IMPORTRANGE(""https://docs.google.com/spreadsheets/d/1XL5vhW3sbDhbH9Cz0tuDiY8C3ctxq1tqvaCgkFb8cCA/edit?usp=sharing"",""ร้อยเอ็ด!J143"")"),0)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IFERROR(__xludf.DUMMYFUNCTION("IMPORTRANGE(""https://docs.google.com/spreadsheets/d/1XL5vhW3sbDhbH9Cz0tuDiY8C3ctxq1tqvaCgkFb8cCA/edit?usp=sharing"",""ร้อยเอ็ด!I144"")"),10)</f>
        <v>10</v>
      </c>
      <c r="J219" s="264">
        <f ca="1">IFERROR(__xludf.DUMMYFUNCTION("IMPORTRANGE(""https://docs.google.com/spreadsheets/d/1XL5vhW3sbDhbH9Cz0tuDiY8C3ctxq1tqvaCgkFb8cCA/edit?usp=sharing"",""ร้อยเอ็ด!J144"")"),10)</f>
        <v>10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16550</v>
      </c>
      <c r="M220" s="155">
        <f t="shared" ca="1" si="72"/>
        <v>16550</v>
      </c>
      <c r="N220" s="155">
        <f t="shared" ca="1" si="72"/>
        <v>16510</v>
      </c>
      <c r="O220" s="154">
        <f t="shared" ref="O220:O222" ca="1" si="73">IF(L220&gt;0,N220*100/L220,0)</f>
        <v>99.758308157099691</v>
      </c>
      <c r="P220" s="154">
        <f t="shared" ref="P220:P222" ca="1" si="74">IF(M220&gt;0,N220*100/M220,0)</f>
        <v>99.758308157099691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16550</v>
      </c>
      <c r="M222" s="160">
        <f t="shared" ca="1" si="76"/>
        <v>16550</v>
      </c>
      <c r="N222" s="160">
        <f t="shared" ca="1" si="76"/>
        <v>16510</v>
      </c>
      <c r="O222" s="159">
        <f t="shared" ca="1" si="73"/>
        <v>99.758308157099691</v>
      </c>
      <c r="P222" s="159">
        <f t="shared" ca="1" si="74"/>
        <v>99.758308157099691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16550</v>
      </c>
      <c r="M224" s="172">
        <f ca="1">IFERROR(__xludf.DUMMYFUNCTION("IMPORTRANGE(""https://docs.google.com/spreadsheets/d/1Yj_ptqi66GCucihVvJfMjLAmec39IyEx_6qawtMGysU/edit?usp=sharing"",""สบก!BS48"")"),16550)</f>
        <v>16550</v>
      </c>
      <c r="N224" s="172">
        <f ca="1">IFERROR(__xludf.DUMMYFUNCTION("IMPORTRANGE(""https://docs.google.com/spreadsheets/d/1Yj_ptqi66GCucihVvJfMjLAmec39IyEx_6qawtMGysU/edit?usp=sharing"",""สบก!BT48"")"),16510)</f>
        <v>16510</v>
      </c>
      <c r="O224" s="171">
        <f ca="1">IF(L224&gt;0,N224*100/L224,0)</f>
        <v>99.758308157099691</v>
      </c>
      <c r="P224" s="171">
        <f ca="1">IF(M224&gt;0,N224*100/M224,0)</f>
        <v>99.758308157099691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IFERROR(__xludf.DUMMYFUNCTION("IMPORTRANGE(""https://docs.google.com/spreadsheets/d/1Yj_ptqi66GCucihVvJfMjLAmec39IyEx_6qawtMGysU/edit?usp=sharing"",""สบก!BO48"")"),0)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IFERROR(__xludf.DUMMYFUNCTION("IMPORTRANGE(""https://docs.google.com/spreadsheets/d/1Yj_ptqi66GCucihVvJfMjLAmec39IyEx_6qawtMGysU/edit?usp=sharing"",""สบก!BP48"")"),16550)</f>
        <v>16550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IFERROR(__xludf.DUMMYFUNCTION("IMPORTRANGE(""https://docs.google.com/spreadsheets/d/1Yj_ptqi66GCucihVvJfMjLAmec39IyEx_6qawtMGysU/edit?usp=sharing"",""สบก!BQ48"")"),0)</f>
        <v>0</v>
      </c>
      <c r="M228" s="101"/>
      <c r="N228" s="91">
        <f ca="1">IFERROR(__xludf.DUMMYFUNCTION("IMPORTRANGE(""https://docs.google.com/spreadsheets/d/1Yj_ptqi66GCucihVvJfMjLAmec39IyEx_6qawtMGysU/edit?usp=sharing"",""สบก!BU48"")"),0)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IFERROR(__xludf.DUMMYFUNCTION("IMPORTRANGE(""https://docs.google.com/spreadsheets/d/1XL5vhW3sbDhbH9Cz0tuDiY8C3ctxq1tqvaCgkFb8cCA/edit?usp=sharing"",""ร้อยเอ็ด!I149"")"),10)</f>
        <v>10</v>
      </c>
      <c r="J229" s="264">
        <f ca="1">IFERROR(__xludf.DUMMYFUNCTION("IMPORTRANGE(""https://docs.google.com/spreadsheets/d/1XL5vhW3sbDhbH9Cz0tuDiY8C3ctxq1tqvaCgkFb8cCA/edit?usp=sharing"",""ร้อยเอ็ด!J149"")"),10)</f>
        <v>10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IFERROR(__xludf.DUMMYFUNCTION("IMPORTRANGE(""https://docs.google.com/spreadsheets/d/1XL5vhW3sbDhbH9Cz0tuDiY8C3ctxq1tqvaCgkFb8cCA/edit?usp=sharing"",""ร้อยเอ็ด!J151"")"),0)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IFERROR(__xludf.DUMMYFUNCTION("IMPORTRANGE(""https://docs.google.com/spreadsheets/d/1XL5vhW3sbDhbH9Cz0tuDiY8C3ctxq1tqvaCgkFb8cCA/edit?usp=sharing"",""ร้อยเอ็ด!J152"")"),1)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IFERROR(__xludf.DUMMYFUNCTION("IMPORTRANGE(""https://docs.google.com/spreadsheets/d/1XL5vhW3sbDhbH9Cz0tuDiY8C3ctxq1tqvaCgkFb8cCA/edit?usp=sharing"",""ร้อยเอ็ด!J153"")"),1)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IFERROR(__xludf.DUMMYFUNCTION("IMPORTRANGE(""https://docs.google.com/spreadsheets/d/1XL5vhW3sbDhbH9Cz0tuDiY8C3ctxq1tqvaCgkFb8cCA/edit?usp=sharing"",""ร้อยเอ็ด!J154"")"),1)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IFERROR(__xludf.DUMMYFUNCTION("IMPORTRANGE(""https://docs.google.com/spreadsheets/d/1XL5vhW3sbDhbH9Cz0tuDiY8C3ctxq1tqvaCgkFb8cCA/edit?usp=sharing"",""ร้อยเอ็ด!I155"")"),10)</f>
        <v>10</v>
      </c>
      <c r="J235" s="192">
        <f ca="1">IFERROR(__xludf.DUMMYFUNCTION("IMPORTRANGE(""https://docs.google.com/spreadsheets/d/1XL5vhW3sbDhbH9Cz0tuDiY8C3ctxq1tqvaCgkFb8cCA/edit?usp=sharing"",""ร้อยเอ็ด!J155"")"),10)</f>
        <v>10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IFERROR(__xludf.DUMMYFUNCTION("IMPORTRANGE(""https://docs.google.com/spreadsheets/d/1XL5vhW3sbDhbH9Cz0tuDiY8C3ctxq1tqvaCgkFb8cCA/edit?usp=sharing"",""ร้อยเอ็ด!J156"")"),1)</f>
        <v>1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IFERROR(__xludf.DUMMYFUNCTION("IMPORTRANGE(""https://docs.google.com/spreadsheets/d/1XL5vhW3sbDhbH9Cz0tuDiY8C3ctxq1tqvaCgkFb8cCA/edit?usp=sharing"",""ร้อยเอ็ด!J157"")"),0)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IFERROR(__xludf.DUMMYFUNCTION("IMPORTRANGE(""https://docs.google.com/spreadsheets/d/1XL5vhW3sbDhbH9Cz0tuDiY8C3ctxq1tqvaCgkFb8cCA/edit?usp=sharing"",""ร้อยเอ็ด!I158"")"),0)</f>
        <v>0</v>
      </c>
      <c r="J238" s="264">
        <f ca="1">IFERROR(__xludf.DUMMYFUNCTION("IMPORTRANGE(""https://docs.google.com/spreadsheets/d/1XL5vhW3sbDhbH9Cz0tuDiY8C3ctxq1tqvaCgkFb8cCA/edit?usp=sharing"",""ร้อยเอ็ด!J158"")"),0)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IFERROR(__xludf.DUMMYFUNCTION("IMPORTRANGE(""https://docs.google.com/spreadsheets/d/1XL5vhW3sbDhbH9Cz0tuDiY8C3ctxq1tqvaCgkFb8cCA/edit?usp=sharing"",""ร้อยเอ็ด!J159"")"),"")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IFERROR(__xludf.DUMMYFUNCTION("IMPORTRANGE(""https://docs.google.com/spreadsheets/d/1XL5vhW3sbDhbH9Cz0tuDiY8C3ctxq1tqvaCgkFb8cCA/edit?usp=sharing"",""ร้อยเอ็ด!J161"")"),1)</f>
        <v>1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IFERROR(__xludf.DUMMYFUNCTION("IMPORTRANGE(""https://docs.google.com/spreadsheets/d/1XL5vhW3sbDhbH9Cz0tuDiY8C3ctxq1tqvaCgkFb8cCA/edit?usp=sharing"",""ร้อยเอ็ด!J162"")"),1)</f>
        <v>1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IFERROR(__xludf.DUMMYFUNCTION("IMPORTRANGE(""https://docs.google.com/spreadsheets/d/1XL5vhW3sbDhbH9Cz0tuDiY8C3ctxq1tqvaCgkFb8cCA/edit?usp=sharing"",""ร้อยเอ็ด!J163"")"),1)</f>
        <v>1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IFERROR(__xludf.DUMMYFUNCTION("IMPORTRANGE(""https://docs.google.com/spreadsheets/d/1XL5vhW3sbDhbH9Cz0tuDiY8C3ctxq1tqvaCgkFb8cCA/edit?usp=sharing"",""ร้อยเอ็ด!I164"")"),0)</f>
        <v>0</v>
      </c>
      <c r="J244" s="191">
        <f ca="1">IFERROR(__xludf.DUMMYFUNCTION("IMPORTRANGE(""https://docs.google.com/spreadsheets/d/1XL5vhW3sbDhbH9Cz0tuDiY8C3ctxq1tqvaCgkFb8cCA/edit?usp=sharing"",""ร้อยเอ็ด!J164"")"),0)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IFERROR(__xludf.DUMMYFUNCTION("IMPORTRANGE(""https://docs.google.com/spreadsheets/d/1XL5vhW3sbDhbH9Cz0tuDiY8C3ctxq1tqvaCgkFb8cCA/edit?usp=sharing"",""ร้อยเอ็ด!J165"")"),0)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IFERROR(__xludf.DUMMYFUNCTION("IMPORTRANGE(""https://docs.google.com/spreadsheets/d/1XL5vhW3sbDhbH9Cz0tuDiY8C3ctxq1tqvaCgkFb8cCA/edit?usp=sharing"",""ร้อยเอ็ด!J166"")"),0)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IFERROR(__xludf.DUMMYFUNCTION("IMPORTRANGE(""https://docs.google.com/spreadsheets/d/1XL5vhW3sbDhbH9Cz0tuDiY8C3ctxq1tqvaCgkFb8cCA/edit?usp=sharing"",""ร้อยเอ็ด!I169"")"),0)</f>
        <v>0</v>
      </c>
      <c r="J249" s="308">
        <f ca="1">IFERROR(__xludf.DUMMYFUNCTION("IMPORTRANGE(""https://docs.google.com/spreadsheets/d/1XL5vhW3sbDhbH9Cz0tuDiY8C3ctxq1tqvaCgkFb8cCA/edit?usp=sharing"",""ร้อยเอ็ด!J169"")"),0)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IFERROR(__xludf.DUMMYFUNCTION("IMPORTRANGE(""https://docs.google.com/spreadsheets/d/1Yj_ptqi66GCucihVvJfMjLAmec39IyEx_6qawtMGysU/edit?usp=sharing"",""สบก!CB48"")"),0)</f>
        <v>0</v>
      </c>
      <c r="N254" s="172">
        <f ca="1">IFERROR(__xludf.DUMMYFUNCTION("IMPORTRANGE(""https://docs.google.com/spreadsheets/d/1Yj_ptqi66GCucihVvJfMjLAmec39IyEx_6qawtMGysU/edit?usp=sharing"",""สบก!CC48"")"),0)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IFERROR(__xludf.DUMMYFUNCTION("IMPORTRANGE(""https://docs.google.com/spreadsheets/d/1Yj_ptqi66GCucihVvJfMjLAmec39IyEx_6qawtMGysU/edit?usp=sharing"",""สบก!BX48"")"),0)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IFERROR(__xludf.DUMMYFUNCTION("IMPORTRANGE(""https://docs.google.com/spreadsheets/d/1Yj_ptqi66GCucihVvJfMjLAmec39IyEx_6qawtMGysU/edit?usp=sharing"",""สบก!BY48"")"),0)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IFERROR(__xludf.DUMMYFUNCTION("IMPORTRANGE(""https://docs.google.com/spreadsheets/d/1Yj_ptqi66GCucihVvJfMjLAmec39IyEx_6qawtMGysU/edit?usp=sharing"",""สบก!BZ48"")"),0)</f>
        <v>0</v>
      </c>
      <c r="M258" s="101"/>
      <c r="N258" s="91">
        <f ca="1">IFERROR(__xludf.DUMMYFUNCTION("IMPORTRANGE(""https://docs.google.com/spreadsheets/d/1Yj_ptqi66GCucihVvJfMjLAmec39IyEx_6qawtMGysU/edit?usp=sharing"",""สบก!CD48"")"),0)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IFERROR(__xludf.DUMMYFUNCTION("IMPORTRANGE(""https://docs.google.com/spreadsheets/d/1XL5vhW3sbDhbH9Cz0tuDiY8C3ctxq1tqvaCgkFb8cCA/edit?usp=sharing"",""ร้อยเอ็ด!J175"")"),0)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IFERROR(__xludf.DUMMYFUNCTION("IMPORTRANGE(""https://docs.google.com/spreadsheets/d/1XL5vhW3sbDhbH9Cz0tuDiY8C3ctxq1tqvaCgkFb8cCA/edit?usp=sharing"",""ร้อยเอ็ด!J176"")"),0)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IFERROR(__xludf.DUMMYFUNCTION("IMPORTRANGE(""https://docs.google.com/spreadsheets/d/1XL5vhW3sbDhbH9Cz0tuDiY8C3ctxq1tqvaCgkFb8cCA/edit?usp=sharing"",""ร้อยเอ็ด!J177"")"),0)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IFERROR(__xludf.DUMMYFUNCTION("IMPORTRANGE(""https://docs.google.com/spreadsheets/d/1XL5vhW3sbDhbH9Cz0tuDiY8C3ctxq1tqvaCgkFb8cCA/edit?usp=sharing"",""ร้อยเอ็ด!J178"")"),0)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IFERROR(__xludf.DUMMYFUNCTION("IMPORTRANGE(""https://docs.google.com/spreadsheets/d/1XL5vhW3sbDhbH9Cz0tuDiY8C3ctxq1tqvaCgkFb8cCA/edit?usp=sharing"",""ร้อยเอ็ด!I179"")"),0)</f>
        <v>0</v>
      </c>
      <c r="J264" s="192">
        <f ca="1">IFERROR(__xludf.DUMMYFUNCTION("IMPORTRANGE(""https://docs.google.com/spreadsheets/d/1XL5vhW3sbDhbH9Cz0tuDiY8C3ctxq1tqvaCgkFb8cCA/edit?usp=sharing"",""ร้อยเอ็ด!J179"")"),0)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IFERROR(__xludf.DUMMYFUNCTION("IMPORTRANGE(""https://docs.google.com/spreadsheets/d/1XL5vhW3sbDhbH9Cz0tuDiY8C3ctxq1tqvaCgkFb8cCA/edit?usp=sharing"",""ร้อยเอ็ด!I180"")"),0)</f>
        <v>0</v>
      </c>
      <c r="J265" s="192">
        <f ca="1">IFERROR(__xludf.DUMMYFUNCTION("IMPORTRANGE(""https://docs.google.com/spreadsheets/d/1XL5vhW3sbDhbH9Cz0tuDiY8C3ctxq1tqvaCgkFb8cCA/edit?usp=sharing"",""ร้อยเอ็ด!J180"")"),0)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IFERROR(__xludf.DUMMYFUNCTION("IMPORTRANGE(""https://docs.google.com/spreadsheets/d/1XL5vhW3sbDhbH9Cz0tuDiY8C3ctxq1tqvaCgkFb8cCA/edit?usp=sharing"",""ร้อยเอ็ด!I181"")"),0)</f>
        <v>0</v>
      </c>
      <c r="J266" s="192">
        <f ca="1">IFERROR(__xludf.DUMMYFUNCTION("IMPORTRANGE(""https://docs.google.com/spreadsheets/d/1XL5vhW3sbDhbH9Cz0tuDiY8C3ctxq1tqvaCgkFb8cCA/edit?usp=sharing"",""ร้อยเอ็ด!J181"")"),0)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IFERROR(__xludf.DUMMYFUNCTION("IMPORTRANGE(""https://docs.google.com/spreadsheets/d/1XL5vhW3sbDhbH9Cz0tuDiY8C3ctxq1tqvaCgkFb8cCA/edit?usp=sharing"",""ร้อยเอ็ด!I182"")"),0)</f>
        <v>0</v>
      </c>
      <c r="J267" s="192">
        <f ca="1">IFERROR(__xludf.DUMMYFUNCTION("IMPORTRANGE(""https://docs.google.com/spreadsheets/d/1XL5vhW3sbDhbH9Cz0tuDiY8C3ctxq1tqvaCgkFb8cCA/edit?usp=sharing"",""ร้อยเอ็ด!J182"")"),0)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IFERROR(__xludf.DUMMYFUNCTION("IMPORTRANGE(""https://docs.google.com/spreadsheets/d/1XL5vhW3sbDhbH9Cz0tuDiY8C3ctxq1tqvaCgkFb8cCA/edit?usp=sharing"",""ร้อยเอ็ด!J183"")"),0)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IFERROR(__xludf.DUMMYFUNCTION("IMPORTRANGE(""https://docs.google.com/spreadsheets/d/1XL5vhW3sbDhbH9Cz0tuDiY8C3ctxq1tqvaCgkFb8cCA/edit?usp=sharing"",""ร้อยเอ็ด!J184"")"),0)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IFERROR(__xludf.DUMMYFUNCTION("IMPORTRANGE(""https://docs.google.com/spreadsheets/d/1XL5vhW3sbDhbH9Cz0tuDiY8C3ctxq1tqvaCgkFb8cCA/edit?usp=sharing"",""ร้อยเอ็ด!I185"")"),15)</f>
        <v>15</v>
      </c>
      <c r="J270" s="308">
        <f ca="1">IFERROR(__xludf.DUMMYFUNCTION("IMPORTRANGE(""https://docs.google.com/spreadsheets/d/1XL5vhW3sbDhbH9Cz0tuDiY8C3ctxq1tqvaCgkFb8cCA/edit?usp=sharing"",""ร้อยเอ็ด!J185"")"),15)</f>
        <v>15</v>
      </c>
      <c r="K270" s="309">
        <f ca="1">IF(I270&gt;0,J270*100/I270,0)</f>
        <v>100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55200</v>
      </c>
      <c r="M271" s="155">
        <f t="shared" ca="1" si="83"/>
        <v>32250</v>
      </c>
      <c r="N271" s="155">
        <f t="shared" ca="1" si="83"/>
        <v>30900</v>
      </c>
      <c r="O271" s="154">
        <f t="shared" ref="O271:O273" ca="1" si="84">IF(L271&gt;0,N271*100/L271,0)</f>
        <v>55.978260869565219</v>
      </c>
      <c r="P271" s="154">
        <f t="shared" ref="P271:P273" ca="1" si="85">IF(M271&gt;0,N271*100/M271,0)</f>
        <v>95.813953488372093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55200</v>
      </c>
      <c r="M273" s="160">
        <f t="shared" ca="1" si="87"/>
        <v>32250</v>
      </c>
      <c r="N273" s="160">
        <f t="shared" ca="1" si="87"/>
        <v>30900</v>
      </c>
      <c r="O273" s="159">
        <f t="shared" ca="1" si="84"/>
        <v>55.978260869565219</v>
      </c>
      <c r="P273" s="159">
        <f t="shared" ca="1" si="85"/>
        <v>95.813953488372093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55200</v>
      </c>
      <c r="M275" s="172">
        <f ca="1">IFERROR(__xludf.DUMMYFUNCTION("IMPORTRANGE(""https://docs.google.com/spreadsheets/d/1Yj_ptqi66GCucihVvJfMjLAmec39IyEx_6qawtMGysU/edit?usp=sharing"",""สบก!CK48"")"),32250)</f>
        <v>32250</v>
      </c>
      <c r="N275" s="172">
        <f ca="1">IFERROR(__xludf.DUMMYFUNCTION("IMPORTRANGE(""https://docs.google.com/spreadsheets/d/1Yj_ptqi66GCucihVvJfMjLAmec39IyEx_6qawtMGysU/edit?usp=sharing"",""สบก!CL48"")"),30900)</f>
        <v>30900</v>
      </c>
      <c r="O275" s="171">
        <f ca="1">IF(L275&gt;0,N275*100/L275,0)</f>
        <v>55.978260869565219</v>
      </c>
      <c r="P275" s="171">
        <f ca="1">IF(M275&gt;0,N275*100/M275,0)</f>
        <v>95.813953488372093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IFERROR(__xludf.DUMMYFUNCTION("IMPORTRANGE(""https://docs.google.com/spreadsheets/d/1Yj_ptqi66GCucihVvJfMjLAmec39IyEx_6qawtMGysU/edit?usp=sharing"",""สบก!CG48"")"),0)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IFERROR(__xludf.DUMMYFUNCTION("IMPORTRANGE(""https://docs.google.com/spreadsheets/d/1Yj_ptqi66GCucihVvJfMjLAmec39IyEx_6qawtMGysU/edit?usp=sharing"",""สบก!CH48"")"),55200)</f>
        <v>55200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IFERROR(__xludf.DUMMYFUNCTION("IMPORTRANGE(""https://docs.google.com/spreadsheets/d/1Yj_ptqi66GCucihVvJfMjLAmec39IyEx_6qawtMGysU/edit?usp=sharing"",""สบก!CI48"")"),0)</f>
        <v>0</v>
      </c>
      <c r="M279" s="101"/>
      <c r="N279" s="91">
        <f ca="1">IFERROR(__xludf.DUMMYFUNCTION("IMPORTRANGE(""https://docs.google.com/spreadsheets/d/1Yj_ptqi66GCucihVvJfMjLAmec39IyEx_6qawtMGysU/edit?usp=sharing"",""สบก!CM48"")"),0)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IFERROR(__xludf.DUMMYFUNCTION("IMPORTRANGE(""https://docs.google.com/spreadsheets/d/1XL5vhW3sbDhbH9Cz0tuDiY8C3ctxq1tqvaCgkFb8cCA/edit?usp=sharing"",""ร้อยเอ็ด!J191"")"),0)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IFERROR(__xludf.DUMMYFUNCTION("IMPORTRANGE(""https://docs.google.com/spreadsheets/d/1XL5vhW3sbDhbH9Cz0tuDiY8C3ctxq1tqvaCgkFb8cCA/edit?usp=sharing"",""ร้อยเอ็ด!J192"")"),1)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IFERROR(__xludf.DUMMYFUNCTION("IMPORTRANGE(""https://docs.google.com/spreadsheets/d/1XL5vhW3sbDhbH9Cz0tuDiY8C3ctxq1tqvaCgkFb8cCA/edit?usp=sharing"",""ร้อยเอ็ด!J193"")"),1)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IFERROR(__xludf.DUMMYFUNCTION("IMPORTRANGE(""https://docs.google.com/spreadsheets/d/1XL5vhW3sbDhbH9Cz0tuDiY8C3ctxq1tqvaCgkFb8cCA/edit?usp=sharing"",""ร้อยเอ็ด!J194"")"),1)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IFERROR(__xludf.DUMMYFUNCTION("IMPORTRANGE(""https://docs.google.com/spreadsheets/d/1XL5vhW3sbDhbH9Cz0tuDiY8C3ctxq1tqvaCgkFb8cCA/edit?usp=sharing"",""ร้อยเอ็ด!I195"")"),15)</f>
        <v>15</v>
      </c>
      <c r="J285" s="192">
        <f ca="1">IFERROR(__xludf.DUMMYFUNCTION("IMPORTRANGE(""https://docs.google.com/spreadsheets/d/1XL5vhW3sbDhbH9Cz0tuDiY8C3ctxq1tqvaCgkFb8cCA/edit?usp=sharing"",""ร้อยเอ็ด!J195"")"),15)</f>
        <v>15</v>
      </c>
      <c r="K285" s="168">
        <f ca="1">IF(I285&gt;0,J285*100/I285,0)</f>
        <v>100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IFERROR(__xludf.DUMMYFUNCTION("IMPORTRANGE(""https://docs.google.com/spreadsheets/d/1XL5vhW3sbDhbH9Cz0tuDiY8C3ctxq1tqvaCgkFb8cCA/edit?usp=sharing"",""ร้อยเอ็ด!J196"")"),0)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IFERROR(__xludf.DUMMYFUNCTION("IMPORTRANGE(""https://docs.google.com/spreadsheets/d/1XL5vhW3sbDhbH9Cz0tuDiY8C3ctxq1tqvaCgkFb8cCA/edit?usp=sharing"",""ร้อยเอ็ด!J197"")"),0)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IFERROR(__xludf.DUMMYFUNCTION("IMPORTRANGE(""https://docs.google.com/spreadsheets/d/1XL5vhW3sbDhbH9Cz0tuDiY8C3ctxq1tqvaCgkFb8cCA/edit?usp=sharing"",""ร้อยเอ็ด!I199"")"),0)</f>
        <v>0</v>
      </c>
      <c r="J289" s="308">
        <f ca="1">IFERROR(__xludf.DUMMYFUNCTION("IMPORTRANGE(""https://docs.google.com/spreadsheets/d/1XL5vhW3sbDhbH9Cz0tuDiY8C3ctxq1tqvaCgkFb8cCA/edit?usp=sharing"",""ร้อยเอ็ด!J199"")"),0)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IFERROR(__xludf.DUMMYFUNCTION("IMPORTRANGE(""https://docs.google.com/spreadsheets/d/1Yj_ptqi66GCucihVvJfMjLAmec39IyEx_6qawtMGysU/edit?usp=sharing"",""สบก!CT48"")"),0)</f>
        <v>0</v>
      </c>
      <c r="N294" s="172">
        <f ca="1">IFERROR(__xludf.DUMMYFUNCTION("IMPORTRANGE(""https://docs.google.com/spreadsheets/d/1Yj_ptqi66GCucihVvJfMjLAmec39IyEx_6qawtMGysU/edit?usp=sharing"",""สบก!CU48"")"),0)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IFERROR(__xludf.DUMMYFUNCTION("IMPORTRANGE(""https://docs.google.com/spreadsheets/d/1Yj_ptqi66GCucihVvJfMjLAmec39IyEx_6qawtMGysU/edit?usp=sharing"",""สบก!CP48"")"),0)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IFERROR(__xludf.DUMMYFUNCTION("IMPORTRANGE(""https://docs.google.com/spreadsheets/d/1Yj_ptqi66GCucihVvJfMjLAmec39IyEx_6qawtMGysU/edit?usp=sharing"",""สบก!CQ48"")"),0)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IFERROR(__xludf.DUMMYFUNCTION("IMPORTRANGE(""https://docs.google.com/spreadsheets/d/1Yj_ptqi66GCucihVvJfMjLAmec39IyEx_6qawtMGysU/edit?usp=sharing"",""สบก!CR48"")"),0)</f>
        <v>0</v>
      </c>
      <c r="M298" s="101"/>
      <c r="N298" s="91">
        <f ca="1">IFERROR(__xludf.DUMMYFUNCTION("IMPORTRANGE(""https://docs.google.com/spreadsheets/d/1Yj_ptqi66GCucihVvJfMjLAmec39IyEx_6qawtMGysU/edit?usp=sharing"",""สบก!CV48"")"),0)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IFERROR(__xludf.DUMMYFUNCTION("IMPORTRANGE(""https://docs.google.com/spreadsheets/d/1XL5vhW3sbDhbH9Cz0tuDiY8C3ctxq1tqvaCgkFb8cCA/edit?usp=sharing"",""ร้อยเอ็ด!J205"")"),0)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IFERROR(__xludf.DUMMYFUNCTION("IMPORTRANGE(""https://docs.google.com/spreadsheets/d/1XL5vhW3sbDhbH9Cz0tuDiY8C3ctxq1tqvaCgkFb8cCA/edit?usp=sharing"",""ร้อยเอ็ด!J206"")"),0)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IFERROR(__xludf.DUMMYFUNCTION("IMPORTRANGE(""https://docs.google.com/spreadsheets/d/1XL5vhW3sbDhbH9Cz0tuDiY8C3ctxq1tqvaCgkFb8cCA/edit?usp=sharing"",""ร้อยเอ็ด!J207"")"),0)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IFERROR(__xludf.DUMMYFUNCTION("IMPORTRANGE(""https://docs.google.com/spreadsheets/d/1XL5vhW3sbDhbH9Cz0tuDiY8C3ctxq1tqvaCgkFb8cCA/edit?usp=sharing"",""ร้อยเอ็ด!J208"")"),0)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IFERROR(__xludf.DUMMYFUNCTION("IMPORTRANGE(""https://docs.google.com/spreadsheets/d/1XL5vhW3sbDhbH9Cz0tuDiY8C3ctxq1tqvaCgkFb8cCA/edit?usp=sharing"",""ร้อยเอ็ด!I209"")"),0)</f>
        <v>0</v>
      </c>
      <c r="J304" s="191">
        <f ca="1">IFERROR(__xludf.DUMMYFUNCTION("IMPORTRANGE(""https://docs.google.com/spreadsheets/d/1XL5vhW3sbDhbH9Cz0tuDiY8C3ctxq1tqvaCgkFb8cCA/edit?usp=sharing"",""ร้อยเอ็ด!J209"")"),0)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IFERROR(__xludf.DUMMYFUNCTION("IMPORTRANGE(""https://docs.google.com/spreadsheets/d/1XL5vhW3sbDhbH9Cz0tuDiY8C3ctxq1tqvaCgkFb8cCA/edit?usp=sharing"",""ร้อยเอ็ด!I211"")"),0)</f>
        <v>0</v>
      </c>
      <c r="J306" s="191">
        <f ca="1">IFERROR(__xludf.DUMMYFUNCTION("IMPORTRANGE(""https://docs.google.com/spreadsheets/d/1XL5vhW3sbDhbH9Cz0tuDiY8C3ctxq1tqvaCgkFb8cCA/edit?usp=sharing"",""ร้อยเอ็ด!J211"")"),0)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IFERROR(__xludf.DUMMYFUNCTION("IMPORTRANGE(""https://docs.google.com/spreadsheets/d/1XL5vhW3sbDhbH9Cz0tuDiY8C3ctxq1tqvaCgkFb8cCA/edit?usp=sharing"",""ร้อยเอ็ด!J212"")"),0)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IFERROR(__xludf.DUMMYFUNCTION("IMPORTRANGE(""https://docs.google.com/spreadsheets/d/1XL5vhW3sbDhbH9Cz0tuDiY8C3ctxq1tqvaCgkFb8cCA/edit?usp=sharing"",""ร้อยเอ็ด!J213"")"),0)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IFERROR(__xludf.DUMMYFUNCTION("IMPORTRANGE(""https://docs.google.com/spreadsheets/d/1XL5vhW3sbDhbH9Cz0tuDiY8C3ctxq1tqvaCgkFb8cCA/edit?usp=sharing"",""ร้อยเอ็ด!I214"")"),0)</f>
        <v>0</v>
      </c>
      <c r="J309" s="325">
        <f ca="1">IFERROR(__xludf.DUMMYFUNCTION("IMPORTRANGE(""https://docs.google.com/spreadsheets/d/1XL5vhW3sbDhbH9Cz0tuDiY8C3ctxq1tqvaCgkFb8cCA/edit?usp=sharing"",""ร้อยเอ็ด!J214"")"),0)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IFERROR(__xludf.DUMMYFUNCTION("IMPORTRANGE(""https://docs.google.com/spreadsheets/d/1Yj_ptqi66GCucihVvJfMjLAmec39IyEx_6qawtMGysU/edit?usp=sharing"",""สบก!DC48"")"),0)</f>
        <v>0</v>
      </c>
      <c r="N314" s="172">
        <f ca="1">IFERROR(__xludf.DUMMYFUNCTION("IMPORTRANGE(""https://docs.google.com/spreadsheets/d/1Yj_ptqi66GCucihVvJfMjLAmec39IyEx_6qawtMGysU/edit?usp=sharing"",""สบก!DD48"")"),0)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IFERROR(__xludf.DUMMYFUNCTION("IMPORTRANGE(""https://docs.google.com/spreadsheets/d/1Yj_ptqi66GCucihVvJfMjLAmec39IyEx_6qawtMGysU/edit?usp=sharing"",""สบก!CY48"")"),0)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IFERROR(__xludf.DUMMYFUNCTION("IMPORTRANGE(""https://docs.google.com/spreadsheets/d/1Yj_ptqi66GCucihVvJfMjLAmec39IyEx_6qawtMGysU/edit?usp=sharing"",""สบก!CZ48"")"),0)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IFERROR(__xludf.DUMMYFUNCTION("IMPORTRANGE(""https://docs.google.com/spreadsheets/d/1Yj_ptqi66GCucihVvJfMjLAmec39IyEx_6qawtMGysU/edit?usp=sharing"",""สบก!DA48"")"),0)</f>
        <v>0</v>
      </c>
      <c r="M318" s="101"/>
      <c r="N318" s="91">
        <f ca="1">IFERROR(__xludf.DUMMYFUNCTION("IMPORTRANGE(""https://docs.google.com/spreadsheets/d/1Yj_ptqi66GCucihVvJfMjLAmec39IyEx_6qawtMGysU/edit?usp=sharing"",""สบก!DE48"")"),0)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IFERROR(__xludf.DUMMYFUNCTION("IMPORTRANGE(""https://docs.google.com/spreadsheets/d/1XL5vhW3sbDhbH9Cz0tuDiY8C3ctxq1tqvaCgkFb8cCA/edit?usp=sharing"",""ร้อยเอ็ด!J220"")"),0)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IFERROR(__xludf.DUMMYFUNCTION("IMPORTRANGE(""https://docs.google.com/spreadsheets/d/1XL5vhW3sbDhbH9Cz0tuDiY8C3ctxq1tqvaCgkFb8cCA/edit?usp=sharing"",""ร้อยเอ็ด!J221"")"),0)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IFERROR(__xludf.DUMMYFUNCTION("IMPORTRANGE(""https://docs.google.com/spreadsheets/d/1XL5vhW3sbDhbH9Cz0tuDiY8C3ctxq1tqvaCgkFb8cCA/edit?usp=sharing"",""ร้อยเอ็ด!J222"")"),0)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IFERROR(__xludf.DUMMYFUNCTION("IMPORTRANGE(""https://docs.google.com/spreadsheets/d/1XL5vhW3sbDhbH9Cz0tuDiY8C3ctxq1tqvaCgkFb8cCA/edit?usp=sharing"",""ร้อยเอ็ด!J223"")"),0)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IFERROR(__xludf.DUMMYFUNCTION("IMPORTRANGE(""https://docs.google.com/spreadsheets/d/1XL5vhW3sbDhbH9Cz0tuDiY8C3ctxq1tqvaCgkFb8cCA/edit?usp=sharing"",""ร้อยเอ็ด!I224"")"),0)</f>
        <v>0</v>
      </c>
      <c r="J324" s="191">
        <f ca="1">IFERROR(__xludf.DUMMYFUNCTION("IMPORTRANGE(""https://docs.google.com/spreadsheets/d/1XL5vhW3sbDhbH9Cz0tuDiY8C3ctxq1tqvaCgkFb8cCA/edit?usp=sharing"",""ร้อยเอ็ด!J224"")"),0)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IFERROR(__xludf.DUMMYFUNCTION("IMPORTRANGE(""https://docs.google.com/spreadsheets/d/1XL5vhW3sbDhbH9Cz0tuDiY8C3ctxq1tqvaCgkFb8cCA/edit?usp=sharing"",""ร้อยเอ็ด!J225"")"),0)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IFERROR(__xludf.DUMMYFUNCTION("IMPORTRANGE(""https://docs.google.com/spreadsheets/d/1XL5vhW3sbDhbH9Cz0tuDiY8C3ctxq1tqvaCgkFb8cCA/edit?usp=sharing"",""ร้อยเอ็ด!J226"")"),0)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IFERROR(__xludf.DUMMYFUNCTION("IMPORTRANGE(""https://docs.google.com/spreadsheets/d/1XL5vhW3sbDhbH9Cz0tuDiY8C3ctxq1tqvaCgkFb8cCA/edit?usp=sharing"",""ร้อยเอ็ด!I228"")"),490)</f>
        <v>490</v>
      </c>
      <c r="J328" s="330">
        <f ca="1">IFERROR(__xludf.DUMMYFUNCTION("IMPORTRANGE(""https://docs.google.com/spreadsheets/d/1XL5vhW3sbDhbH9Cz0tuDiY8C3ctxq1tqvaCgkFb8cCA/edit?usp=sharing"",""ร้อยเอ็ด!J228"")"),72)</f>
        <v>72</v>
      </c>
      <c r="K328" s="309">
        <f ca="1">IF(I328&gt;0,J328*100/I328,0)</f>
        <v>14.693877551020408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1148440</v>
      </c>
      <c r="M329" s="155">
        <f t="shared" ca="1" si="98"/>
        <v>555430</v>
      </c>
      <c r="N329" s="155">
        <f t="shared" ca="1" si="98"/>
        <v>438425</v>
      </c>
      <c r="O329" s="154">
        <f t="shared" ref="O329:O331" ca="1" si="99">IF(L329&gt;0,N329*100/L329,0)</f>
        <v>38.175699209362264</v>
      </c>
      <c r="P329" s="154">
        <f t="shared" ref="P329:P331" ca="1" si="100">IF(M329&gt;0,N329*100/M329,0)</f>
        <v>78.93433916065031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1148440</v>
      </c>
      <c r="M331" s="160">
        <f t="shared" ca="1" si="102"/>
        <v>555430</v>
      </c>
      <c r="N331" s="160">
        <f t="shared" ca="1" si="102"/>
        <v>438425</v>
      </c>
      <c r="O331" s="159">
        <f t="shared" ca="1" si="99"/>
        <v>38.175699209362264</v>
      </c>
      <c r="P331" s="159">
        <f t="shared" ca="1" si="100"/>
        <v>78.93433916065031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962440</v>
      </c>
      <c r="M333" s="172">
        <f ca="1">IFERROR(__xludf.DUMMYFUNCTION("IMPORTRANGE(""https://docs.google.com/spreadsheets/d/1Yj_ptqi66GCucihVvJfMjLAmec39IyEx_6qawtMGysU/edit?usp=sharing"",""สบก!DL48"")"),555430)</f>
        <v>555430</v>
      </c>
      <c r="N333" s="172">
        <f ca="1">IFERROR(__xludf.DUMMYFUNCTION("IMPORTRANGE(""https://docs.google.com/spreadsheets/d/1Yj_ptqi66GCucihVvJfMjLAmec39IyEx_6qawtMGysU/edit?usp=sharing"",""สบก!DM48"")"),254425)</f>
        <v>254425</v>
      </c>
      <c r="O333" s="171">
        <f ca="1">IF(L333&gt;0,N333*100/L333,0)</f>
        <v>26.435414155687628</v>
      </c>
      <c r="P333" s="171">
        <f ca="1">IF(M333&gt;0,N333*100/M333,0)</f>
        <v>45.806852348630791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IFERROR(__xludf.DUMMYFUNCTION("IMPORTRANGE(""https://docs.google.com/spreadsheets/d/1Yj_ptqi66GCucihVvJfMjLAmec39IyEx_6qawtMGysU/edit?usp=sharing"",""สบก!DH48"")"),194400)</f>
        <v>194400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IFERROR(__xludf.DUMMYFUNCTION("IMPORTRANGE(""https://docs.google.com/spreadsheets/d/1Yj_ptqi66GCucihVvJfMjLAmec39IyEx_6qawtMGysU/edit?usp=sharing"",""สบก!DI48"")"),768040)</f>
        <v>768040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IFERROR(__xludf.DUMMYFUNCTION("IMPORTRANGE(""https://docs.google.com/spreadsheets/d/1Yj_ptqi66GCucihVvJfMjLAmec39IyEx_6qawtMGysU/edit?usp=sharing"",""สบก!DJ48"")"),186000)</f>
        <v>186000</v>
      </c>
      <c r="M337" s="101"/>
      <c r="N337" s="91">
        <f ca="1">IFERROR(__xludf.DUMMYFUNCTION("IMPORTRANGE(""https://docs.google.com/spreadsheets/d/1Yj_ptqi66GCucihVvJfMjLAmec39IyEx_6qawtMGysU/edit?usp=sharing"",""สบก!DN48"")"),184000)</f>
        <v>184000</v>
      </c>
      <c r="O337" s="101">
        <f ca="1">IF(L337&gt;0,N337*100/L337,0)</f>
        <v>98.924731182795696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IFERROR(__xludf.DUMMYFUNCTION("IMPORTRANGE(""https://docs.google.com/spreadsheets/d/1XL5vhW3sbDhbH9Cz0tuDiY8C3ctxq1tqvaCgkFb8cCA/edit?usp=sharing"",""ร้อยเอ็ด!I234"")"),0)</f>
        <v>0</v>
      </c>
      <c r="J339" s="191">
        <f ca="1">IFERROR(__xludf.DUMMYFUNCTION("IMPORTRANGE(""https://docs.google.com/spreadsheets/d/1XL5vhW3sbDhbH9Cz0tuDiY8C3ctxq1tqvaCgkFb8cCA/edit?usp=sharing"",""ร้อยเอ็ด!J234"")"),100)</f>
        <v>100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IFERROR(__xludf.DUMMYFUNCTION("IMPORTRANGE(""https://docs.google.com/spreadsheets/d/1XL5vhW3sbDhbH9Cz0tuDiY8C3ctxq1tqvaCgkFb8cCA/edit?usp=sharing"",""ร้อยเอ็ด!I235"")"),4600)</f>
        <v>4600</v>
      </c>
      <c r="J340" s="191">
        <f ca="1">IFERROR(__xludf.DUMMYFUNCTION("IMPORTRANGE(""https://docs.google.com/spreadsheets/d/1XL5vhW3sbDhbH9Cz0tuDiY8C3ctxq1tqvaCgkFb8cCA/edit?usp=sharing"",""ร้อยเอ็ด!J235"")"),813.25)</f>
        <v>813.25</v>
      </c>
      <c r="K340" s="333">
        <f t="shared" ca="1" si="103"/>
        <v>17.679347826086957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IFERROR(__xludf.DUMMYFUNCTION("IMPORTRANGE(""https://docs.google.com/spreadsheets/d/1XL5vhW3sbDhbH9Cz0tuDiY8C3ctxq1tqvaCgkFb8cCA/edit?usp=sharing"",""ร้อยเอ็ด!I236"")"),490)</f>
        <v>490</v>
      </c>
      <c r="J341" s="191">
        <f ca="1">IFERROR(__xludf.DUMMYFUNCTION("IMPORTRANGE(""https://docs.google.com/spreadsheets/d/1XL5vhW3sbDhbH9Cz0tuDiY8C3ctxq1tqvaCgkFb8cCA/edit?usp=sharing"",""ร้อยเอ็ด!J236"")"),142)</f>
        <v>142</v>
      </c>
      <c r="K341" s="333">
        <f t="shared" ca="1" si="103"/>
        <v>28.979591836734695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IFERROR(__xludf.DUMMYFUNCTION("IMPORTRANGE(""https://docs.google.com/spreadsheets/d/1XL5vhW3sbDhbH9Cz0tuDiY8C3ctxq1tqvaCgkFb8cCA/edit?usp=sharing"",""ร้อยเอ็ด!I237"")"),0)</f>
        <v>0</v>
      </c>
      <c r="J342" s="191">
        <f ca="1">IFERROR(__xludf.DUMMYFUNCTION("IMPORTRANGE(""https://docs.google.com/spreadsheets/d/1XL5vhW3sbDhbH9Cz0tuDiY8C3ctxq1tqvaCgkFb8cCA/edit?usp=sharing"",""ร้อยเอ็ด!J237"")"),1347.87)</f>
        <v>1347.87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IFERROR(__xludf.DUMMYFUNCTION("IMPORTRANGE(""https://docs.google.com/spreadsheets/d/1XL5vhW3sbDhbH9Cz0tuDiY8C3ctxq1tqvaCgkFb8cCA/edit?usp=sharing"",""ร้อยเอ็ด!I238"")"),490)</f>
        <v>490</v>
      </c>
      <c r="J343" s="191">
        <f ca="1">IFERROR(__xludf.DUMMYFUNCTION("IMPORTRANGE(""https://docs.google.com/spreadsheets/d/1XL5vhW3sbDhbH9Cz0tuDiY8C3ctxq1tqvaCgkFb8cCA/edit?usp=sharing"",""ร้อยเอ็ด!J238"")"),0)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IFERROR(__xludf.DUMMYFUNCTION("IMPORTRANGE(""https://docs.google.com/spreadsheets/d/1XL5vhW3sbDhbH9Cz0tuDiY8C3ctxq1tqvaCgkFb8cCA/edit?usp=sharing"",""ร้อยเอ็ด!I239"")"),0)</f>
        <v>0</v>
      </c>
      <c r="J344" s="191">
        <f ca="1">IFERROR(__xludf.DUMMYFUNCTION("IMPORTRANGE(""https://docs.google.com/spreadsheets/d/1XL5vhW3sbDhbH9Cz0tuDiY8C3ctxq1tqvaCgkFb8cCA/edit?usp=sharing"",""ร้อยเอ็ด!J239"")"),0)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IFERROR(__xludf.DUMMYFUNCTION("IMPORTRANGE(""https://docs.google.com/spreadsheets/d/1XL5vhW3sbDhbH9Cz0tuDiY8C3ctxq1tqvaCgkFb8cCA/edit?usp=sharing"",""ร้อยเอ็ด!I240"")"),490)</f>
        <v>490</v>
      </c>
      <c r="J345" s="191">
        <f ca="1">IFERROR(__xludf.DUMMYFUNCTION("IMPORTRANGE(""https://docs.google.com/spreadsheets/d/1XL5vhW3sbDhbH9Cz0tuDiY8C3ctxq1tqvaCgkFb8cCA/edit?usp=sharing"",""ร้อยเอ็ด!J240"")"),72)</f>
        <v>72</v>
      </c>
      <c r="K345" s="333">
        <f t="shared" ca="1" si="103"/>
        <v>14.693877551020408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IFERROR(__xludf.DUMMYFUNCTION("IMPORTRANGE(""https://docs.google.com/spreadsheets/d/1XL5vhW3sbDhbH9Cz0tuDiY8C3ctxq1tqvaCgkFb8cCA/edit?usp=sharing"",""ร้อยเอ็ด!I241"")"),0)</f>
        <v>0</v>
      </c>
      <c r="J346" s="191">
        <f ca="1">IFERROR(__xludf.DUMMYFUNCTION("IMPORTRANGE(""https://docs.google.com/spreadsheets/d/1XL5vhW3sbDhbH9Cz0tuDiY8C3ctxq1tqvaCgkFb8cCA/edit?usp=sharing"",""ร้อยเอ็ด!J241"")"),592.97)</f>
        <v>592.97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IFERROR(__xludf.DUMMYFUNCTION("IMPORTRANGE(""https://docs.google.com/spreadsheets/d/1XL5vhW3sbDhbH9Cz0tuDiY8C3ctxq1tqvaCgkFb8cCA/edit?usp=sharing"",""ร้อยเอ็ด!L242"")"),2881153)</f>
        <v>2881153</v>
      </c>
      <c r="M347" s="347"/>
      <c r="N347" s="347">
        <f ca="1">IFERROR(__xludf.DUMMYFUNCTION("IMPORTRANGE(""https://docs.google.com/spreadsheets/d/1XL5vhW3sbDhbH9Cz0tuDiY8C3ctxq1tqvaCgkFb8cCA/edit?usp=sharing"",""ร้อยเอ็ด!M242"")"),423469.329999999)</f>
        <v>423469.32999999903</v>
      </c>
      <c r="O347" s="347">
        <f ca="1">+IF(L347&gt;0,N347*100/L347,0)</f>
        <v>14.697911912348946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IFERROR(__xludf.DUMMYFUNCTION("IMPORTRANGE(""https://docs.google.com/spreadsheets/d/1XL5vhW3sbDhbH9Cz0tuDiY8C3ctxq1tqvaCgkFb8cCA/edit?usp=sharing"",""ร้อยเอ็ด!I244"")"),403)</f>
        <v>403</v>
      </c>
      <c r="J349" s="360">
        <f ca="1">IFERROR(__xludf.DUMMYFUNCTION("IMPORTRANGE(""https://docs.google.com/spreadsheets/d/1XL5vhW3sbDhbH9Cz0tuDiY8C3ctxq1tqvaCgkFb8cCA/edit?usp=sharing"",""ร้อยเอ็ด!J244"")"),0)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IFERROR(__xludf.DUMMYFUNCTION("IMPORTRANGE(""https://docs.google.com/spreadsheets/d/1XL5vhW3sbDhbH9Cz0tuDiY8C3ctxq1tqvaCgkFb8cCA/edit?usp=sharing"",""ร้อยเอ็ด!L244"")"),644830)</f>
        <v>644830</v>
      </c>
      <c r="M349" s="362"/>
      <c r="N349" s="362">
        <f ca="1">IFERROR(__xludf.DUMMYFUNCTION("IMPORTRANGE(""https://docs.google.com/spreadsheets/d/1XL5vhW3sbDhbH9Cz0tuDiY8C3ctxq1tqvaCgkFb8cCA/edit?usp=sharing"",""ร้อยเอ็ด!M244"")"),29451.64)</f>
        <v>29451.64</v>
      </c>
      <c r="O349" s="362">
        <f ca="1">+IF(L349&gt;0,N349*100/L349,0)</f>
        <v>4.567349533985702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IFERROR(__xludf.DUMMYFUNCTION("IMPORTRANGE(""https://docs.google.com/spreadsheets/d/1XL5vhW3sbDhbH9Cz0tuDiY8C3ctxq1tqvaCgkFb8cCA/edit?usp=sharing"",""ร้อยเอ็ด!I245"")"),85)</f>
        <v>85</v>
      </c>
      <c r="J350" s="360">
        <f ca="1">IFERROR(__xludf.DUMMYFUNCTION("IMPORTRANGE(""https://docs.google.com/spreadsheets/d/1XL5vhW3sbDhbH9Cz0tuDiY8C3ctxq1tqvaCgkFb8cCA/edit?usp=sharing"",""ร้อยเอ็ด!J245"")"),0)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IFERROR(__xludf.DUMMYFUNCTION("IMPORTRANGE(""https://docs.google.com/spreadsheets/d/1XL5vhW3sbDhbH9Cz0tuDiY8C3ctxq1tqvaCgkFb8cCA/edit?usp=sharing"",""ร้อยเอ็ด!L246"")"),0)</f>
        <v>0</v>
      </c>
      <c r="M351" s="169"/>
      <c r="N351" s="169">
        <f ca="1">IFERROR(__xludf.DUMMYFUNCTION("IMPORTRANGE(""https://docs.google.com/spreadsheets/d/1XL5vhW3sbDhbH9Cz0tuDiY8C3ctxq1tqvaCgkFb8cCA/edit?usp=sharing"",""ร้อยเอ็ด!M246"")"),0)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IFERROR(__xludf.DUMMYFUNCTION("IMPORTRANGE(""https://docs.google.com/spreadsheets/d/1XL5vhW3sbDhbH9Cz0tuDiY8C3ctxq1tqvaCgkFb8cCA/edit?usp=sharing"",""ร้อยเอ็ด!L247"")"),644830)</f>
        <v>644830</v>
      </c>
      <c r="M352" s="169"/>
      <c r="N352" s="169">
        <f ca="1">IFERROR(__xludf.DUMMYFUNCTION("IMPORTRANGE(""https://docs.google.com/spreadsheets/d/1XL5vhW3sbDhbH9Cz0tuDiY8C3ctxq1tqvaCgkFb8cCA/edit?usp=sharing"",""ร้อยเอ็ด!M247"")"),29451.64)</f>
        <v>29451.64</v>
      </c>
      <c r="O352" s="169">
        <f t="shared" ca="1" si="105"/>
        <v>4.567349533985702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IFERROR(__xludf.DUMMYFUNCTION("IMPORTRANGE(""https://docs.google.com/spreadsheets/d/1XL5vhW3sbDhbH9Cz0tuDiY8C3ctxq1tqvaCgkFb8cCA/edit?usp=sharing"",""ร้อยเอ็ด!L248"")"),0)</f>
        <v>0</v>
      </c>
      <c r="M353" s="171"/>
      <c r="N353" s="171">
        <f ca="1">IFERROR(__xludf.DUMMYFUNCTION("IMPORTRANGE(""https://docs.google.com/spreadsheets/d/1XL5vhW3sbDhbH9Cz0tuDiY8C3ctxq1tqvaCgkFb8cCA/edit?usp=sharing"",""ร้อยเอ็ด!M248"")"),0)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IFERROR(__xludf.DUMMYFUNCTION("IMPORTRANGE(""https://docs.google.com/spreadsheets/d/1XL5vhW3sbDhbH9Cz0tuDiY8C3ctxq1tqvaCgkFb8cCA/edit?usp=sharing"",""ร้อยเอ็ด!L249"")"),644830)</f>
        <v>644830</v>
      </c>
      <c r="M354" s="171"/>
      <c r="N354" s="171">
        <f ca="1">IFERROR(__xludf.DUMMYFUNCTION("IMPORTRANGE(""https://docs.google.com/spreadsheets/d/1XL5vhW3sbDhbH9Cz0tuDiY8C3ctxq1tqvaCgkFb8cCA/edit?usp=sharing"",""ร้อยเอ็ด!M249"")"),29451.64)</f>
        <v>29451.64</v>
      </c>
      <c r="O354" s="171">
        <f t="shared" ca="1" si="105"/>
        <v>4.567349533985702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IFERROR(__xludf.DUMMYFUNCTION("IMPORTRANGE(""https://docs.google.com/spreadsheets/d/1XL5vhW3sbDhbH9Cz0tuDiY8C3ctxq1tqvaCgkFb8cCA/edit?usp=sharing"",""ร้อยเอ็ด!M250"")"),0)</f>
        <v>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IFERROR(__xludf.DUMMYFUNCTION("IMPORTRANGE(""https://docs.google.com/spreadsheets/d/1XL5vhW3sbDhbH9Cz0tuDiY8C3ctxq1tqvaCgkFb8cCA/edit?usp=sharing"",""ร้อยเอ็ด!M251"")"),0)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IFERROR(__xludf.DUMMYFUNCTION("IMPORTRANGE(""https://docs.google.com/spreadsheets/d/1XL5vhW3sbDhbH9Cz0tuDiY8C3ctxq1tqvaCgkFb8cCA/edit?usp=sharing"",""ร้อยเอ็ด!M252"")"),29451.64)</f>
        <v>29451.64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IFERROR(__xludf.DUMMYFUNCTION("IMPORTRANGE(""https://docs.google.com/spreadsheets/d/1XL5vhW3sbDhbH9Cz0tuDiY8C3ctxq1tqvaCgkFb8cCA/edit?usp=sharing"",""ร้อยเอ็ด!M253"")"),0)</f>
        <v>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IFERROR(__xludf.DUMMYFUNCTION("IMPORTRANGE(""https://docs.google.com/spreadsheets/d/1XL5vhW3sbDhbH9Cz0tuDiY8C3ctxq1tqvaCgkFb8cCA/edit?usp=sharing"",""ร้อยเอ็ด!J255"")"),0)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IFERROR(__xludf.DUMMYFUNCTION("IMPORTRANGE(""https://docs.google.com/spreadsheets/d/1XL5vhW3sbDhbH9Cz0tuDiY8C3ctxq1tqvaCgkFb8cCA/edit?usp=sharing"",""ร้อยเอ็ด!J256"")"),1)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IFERROR(__xludf.DUMMYFUNCTION("IMPORTRANGE(""https://docs.google.com/spreadsheets/d/1XL5vhW3sbDhbH9Cz0tuDiY8C3ctxq1tqvaCgkFb8cCA/edit?usp=sharing"",""ร้อยเอ็ด!J257"")"),1)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IFERROR(__xludf.DUMMYFUNCTION("IMPORTRANGE(""https://docs.google.com/spreadsheets/d/1XL5vhW3sbDhbH9Cz0tuDiY8C3ctxq1tqvaCgkFb8cCA/edit?usp=sharing"",""ร้อยเอ็ด!J258"")"),1)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IFERROR(__xludf.DUMMYFUNCTION("IMPORTRANGE(""https://docs.google.com/spreadsheets/d/1XL5vhW3sbDhbH9Cz0tuDiY8C3ctxq1tqvaCgkFb8cCA/edit?usp=sharing"",""ร้อยเอ็ด!J166"")"),0)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IFERROR(__xludf.DUMMYFUNCTION("IMPORTRANGE(""https://docs.google.com/spreadsheets/d/1XL5vhW3sbDhbH9Cz0tuDiY8C3ctxq1tqvaCgkFb8cCA/edit?usp=sharing"",""ร้อยเอ็ด!J166"")"),0)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IFERROR(__xludf.DUMMYFUNCTION("IMPORTRANGE(""https://docs.google.com/spreadsheets/d/1XL5vhW3sbDhbH9Cz0tuDiY8C3ctxq1tqvaCgkFb8cCA/edit?usp=sharing"",""ร้อยเอ็ด!J166"")"),0)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IFERROR(__xludf.DUMMYFUNCTION("IMPORTRANGE(""https://docs.google.com/spreadsheets/d/1XL5vhW3sbDhbH9Cz0tuDiY8C3ctxq1tqvaCgkFb8cCA/edit?usp=sharing"",""ร้อยเอ็ด!J166"")"),0)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IFERROR(__xludf.DUMMYFUNCTION("IMPORTRANGE(""https://docs.google.com/spreadsheets/d/1XL5vhW3sbDhbH9Cz0tuDiY8C3ctxq1tqvaCgkFb8cCA/edit?usp=sharing"",""ร้อยเอ็ด!I263"")"),85)</f>
        <v>85</v>
      </c>
      <c r="J368" s="191">
        <f ca="1">IFERROR(__xludf.DUMMYFUNCTION("IMPORTRANGE(""https://docs.google.com/spreadsheets/d/1XL5vhW3sbDhbH9Cz0tuDiY8C3ctxq1tqvaCgkFb8cCA/edit?usp=sharing"",""ร้อยเอ็ด!J263"")"),0)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IFERROR(__xludf.DUMMYFUNCTION("IMPORTRANGE(""https://docs.google.com/spreadsheets/d/1XL5vhW3sbDhbH9Cz0tuDiY8C3ctxq1tqvaCgkFb8cCA/edit?usp=sharing"",""ร้อยเอ็ด!I164"")"),0)</f>
        <v>0</v>
      </c>
      <c r="J369" s="191">
        <f ca="1">IFERROR(__xludf.DUMMYFUNCTION("IMPORTRANGE(""https://docs.google.com/spreadsheets/d/1XL5vhW3sbDhbH9Cz0tuDiY8C3ctxq1tqvaCgkFb8cCA/edit?usp=sharing"",""ร้อยเอ็ด!J164"")"),0)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IFERROR(__xludf.DUMMYFUNCTION("IMPORTRANGE(""https://docs.google.com/spreadsheets/d/1XL5vhW3sbDhbH9Cz0tuDiY8C3ctxq1tqvaCgkFb8cCA/edit?usp=sharing"",""ร้อยเอ็ด!I265"")"),85)</f>
        <v>85</v>
      </c>
      <c r="J370" s="191">
        <f ca="1">IFERROR(__xludf.DUMMYFUNCTION("IMPORTRANGE(""https://docs.google.com/spreadsheets/d/1XL5vhW3sbDhbH9Cz0tuDiY8C3ctxq1tqvaCgkFb8cCA/edit?usp=sharing"",""ร้อยเอ็ด!J265"")"),0)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IFERROR(__xludf.DUMMYFUNCTION("IMPORTRANGE(""https://docs.google.com/spreadsheets/d/1XL5vhW3sbDhbH9Cz0tuDiY8C3ctxq1tqvaCgkFb8cCA/edit?usp=sharing"",""ร้อยเอ็ด!I164"")"),0)</f>
        <v>0</v>
      </c>
      <c r="J371" s="192">
        <f ca="1">IFERROR(__xludf.DUMMYFUNCTION("IMPORTRANGE(""https://docs.google.com/spreadsheets/d/1XL5vhW3sbDhbH9Cz0tuDiY8C3ctxq1tqvaCgkFb8cCA/edit?usp=sharing"",""ร้อยเอ็ด!J164"")"),0)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IFERROR(__xludf.DUMMYFUNCTION("IMPORTRANGE(""https://docs.google.com/spreadsheets/d/1XL5vhW3sbDhbH9Cz0tuDiY8C3ctxq1tqvaCgkFb8cCA/edit?usp=sharing"",""ร้อยเอ็ด!I267"")"),85)</f>
        <v>85</v>
      </c>
      <c r="J372" s="192">
        <f ca="1">IFERROR(__xludf.DUMMYFUNCTION("IMPORTRANGE(""https://docs.google.com/spreadsheets/d/1XL5vhW3sbDhbH9Cz0tuDiY8C3ctxq1tqvaCgkFb8cCA/edit?usp=sharing"",""ร้อยเอ็ด!J267"")"),0)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IFERROR(__xludf.DUMMYFUNCTION("IMPORTRANGE(""https://docs.google.com/spreadsheets/d/1XL5vhW3sbDhbH9Cz0tuDiY8C3ctxq1tqvaCgkFb8cCA/edit?usp=sharing"",""ร้อยเอ็ด!I164"")"),0)</f>
        <v>0</v>
      </c>
      <c r="J373" s="191">
        <f ca="1">IFERROR(__xludf.DUMMYFUNCTION("IMPORTRANGE(""https://docs.google.com/spreadsheets/d/1XL5vhW3sbDhbH9Cz0tuDiY8C3ctxq1tqvaCgkFb8cCA/edit?usp=sharing"",""ร้อยเอ็ด!J164"")"),0)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IFERROR(__xludf.DUMMYFUNCTION("IMPORTRANGE(""https://docs.google.com/spreadsheets/d/1XL5vhW3sbDhbH9Cz0tuDiY8C3ctxq1tqvaCgkFb8cCA/edit?usp=sharing"",""ร้อยเอ็ด!I164"")"),0)</f>
        <v>0</v>
      </c>
      <c r="J374" s="191">
        <f ca="1">IFERROR(__xludf.DUMMYFUNCTION("IMPORTRANGE(""https://docs.google.com/spreadsheets/d/1XL5vhW3sbDhbH9Cz0tuDiY8C3ctxq1tqvaCgkFb8cCA/edit?usp=sharing"",""ร้อยเอ็ด!J164"")"),0)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IFERROR(__xludf.DUMMYFUNCTION("IMPORTRANGE(""https://docs.google.com/spreadsheets/d/1XL5vhW3sbDhbH9Cz0tuDiY8C3ctxq1tqvaCgkFb8cCA/edit?usp=sharing"",""ร้อยเอ็ด!I270"")"),403)</f>
        <v>403</v>
      </c>
      <c r="J375" s="191">
        <f ca="1">IFERROR(__xludf.DUMMYFUNCTION("IMPORTRANGE(""https://docs.google.com/spreadsheets/d/1XL5vhW3sbDhbH9Cz0tuDiY8C3ctxq1tqvaCgkFb8cCA/edit?usp=sharing"",""ร้อยเอ็ด!J270"")"),0)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IFERROR(__xludf.DUMMYFUNCTION("IMPORTRANGE(""https://docs.google.com/spreadsheets/d/1XL5vhW3sbDhbH9Cz0tuDiY8C3ctxq1tqvaCgkFb8cCA/edit?usp=sharing"",""ร้อยเอ็ด!I271"")"),180)</f>
        <v>180</v>
      </c>
      <c r="J376" s="192">
        <f ca="1">IFERROR(__xludf.DUMMYFUNCTION("IMPORTRANGE(""https://docs.google.com/spreadsheets/d/1XL5vhW3sbDhbH9Cz0tuDiY8C3ctxq1tqvaCgkFb8cCA/edit?usp=sharing"",""ร้อยเอ็ด!J271"")"),0)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IFERROR(__xludf.DUMMYFUNCTION("IMPORTRANGE(""https://docs.google.com/spreadsheets/d/1XL5vhW3sbDhbH9Cz0tuDiY8C3ctxq1tqvaCgkFb8cCA/edit?usp=sharing"",""ร้อยเอ็ด!I272"")"),223)</f>
        <v>223</v>
      </c>
      <c r="J377" s="191">
        <f ca="1">IFERROR(__xludf.DUMMYFUNCTION("IMPORTRANGE(""https://docs.google.com/spreadsheets/d/1XL5vhW3sbDhbH9Cz0tuDiY8C3ctxq1tqvaCgkFb8cCA/edit?usp=sharing"",""ร้อยเอ็ด!J272"")"),0)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IFERROR(__xludf.DUMMYFUNCTION("IMPORTRANGE(""https://docs.google.com/spreadsheets/d/1XL5vhW3sbDhbH9Cz0tuDiY8C3ctxq1tqvaCgkFb8cCA/edit?usp=sharing"",""ร้อยเอ็ด!J273"")"),0)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IFERROR(__xludf.DUMMYFUNCTION("IMPORTRANGE(""https://docs.google.com/spreadsheets/d/1XL5vhW3sbDhbH9Cz0tuDiY8C3ctxq1tqvaCgkFb8cCA/edit?usp=sharing"",""ร้อยเอ็ด!J274"")"),0)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IFERROR(__xludf.DUMMYFUNCTION("IMPORTRANGE(""https://docs.google.com/spreadsheets/d/1XL5vhW3sbDhbH9Cz0tuDiY8C3ctxq1tqvaCgkFb8cCA/edit?usp=sharing"",""ร้อยเอ็ด!I275"")"),1000)</f>
        <v>1000</v>
      </c>
      <c r="J380" s="360">
        <f ca="1">IFERROR(__xludf.DUMMYFUNCTION("IMPORTRANGE(""https://docs.google.com/spreadsheets/d/1XL5vhW3sbDhbH9Cz0tuDiY8C3ctxq1tqvaCgkFb8cCA/edit?usp=sharing"",""ร้อยเอ็ด!J275"")"),0)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IFERROR(__xludf.DUMMYFUNCTION("IMPORTRANGE(""https://docs.google.com/spreadsheets/d/1XL5vhW3sbDhbH9Cz0tuDiY8C3ctxq1tqvaCgkFb8cCA/edit?usp=sharing"",""ร้อยเอ็ด!L275"")"),1028520)</f>
        <v>1028520</v>
      </c>
      <c r="M380" s="362"/>
      <c r="N380" s="362">
        <f ca="1">IFERROR(__xludf.DUMMYFUNCTION("IMPORTRANGE(""https://docs.google.com/spreadsheets/d/1XL5vhW3sbDhbH9Cz0tuDiY8C3ctxq1tqvaCgkFb8cCA/edit?usp=sharing"",""ร้อยเอ็ด!M275"")"),200003.8)</f>
        <v>200003.8</v>
      </c>
      <c r="O380" s="362">
        <f ca="1">+IF(L380&gt;0,N380*100/L380,0)</f>
        <v>19.4457861781978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IFERROR(__xludf.DUMMYFUNCTION("IMPORTRANGE(""https://docs.google.com/spreadsheets/d/1XL5vhW3sbDhbH9Cz0tuDiY8C3ctxq1tqvaCgkFb8cCA/edit?usp=sharing"",""ร้อยเอ็ด!I276"")"),100)</f>
        <v>100</v>
      </c>
      <c r="J381" s="360">
        <f ca="1">IFERROR(__xludf.DUMMYFUNCTION("IMPORTRANGE(""https://docs.google.com/spreadsheets/d/1XL5vhW3sbDhbH9Cz0tuDiY8C3ctxq1tqvaCgkFb8cCA/edit?usp=sharing"",""ร้อยเอ็ด!J276"")"),0)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IFERROR(__xludf.DUMMYFUNCTION("IMPORTRANGE(""https://docs.google.com/spreadsheets/d/1XL5vhW3sbDhbH9Cz0tuDiY8C3ctxq1tqvaCgkFb8cCA/edit?usp=sharing"",""ร้อยเอ็ด!L277"")"),0)</f>
        <v>0</v>
      </c>
      <c r="M382" s="169"/>
      <c r="N382" s="169">
        <f ca="1">IFERROR(__xludf.DUMMYFUNCTION("IMPORTRANGE(""https://docs.google.com/spreadsheets/d/1XL5vhW3sbDhbH9Cz0tuDiY8C3ctxq1tqvaCgkFb8cCA/edit?usp=sharing"",""ร้อยเอ็ด!M277"")"),0)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IFERROR(__xludf.DUMMYFUNCTION("IMPORTRANGE(""https://docs.google.com/spreadsheets/d/1XL5vhW3sbDhbH9Cz0tuDiY8C3ctxq1tqvaCgkFb8cCA/edit?usp=sharing"",""ร้อยเอ็ด!L278"")"),1028520)</f>
        <v>1028520</v>
      </c>
      <c r="M383" s="169"/>
      <c r="N383" s="169">
        <f ca="1">IFERROR(__xludf.DUMMYFUNCTION("IMPORTRANGE(""https://docs.google.com/spreadsheets/d/1XL5vhW3sbDhbH9Cz0tuDiY8C3ctxq1tqvaCgkFb8cCA/edit?usp=sharing"",""ร้อยเอ็ด!M278"")"),200003.8)</f>
        <v>200003.8</v>
      </c>
      <c r="O383" s="169">
        <f t="shared" ca="1" si="109"/>
        <v>19.4457861781978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IFERROR(__xludf.DUMMYFUNCTION("IMPORTRANGE(""https://docs.google.com/spreadsheets/d/1XL5vhW3sbDhbH9Cz0tuDiY8C3ctxq1tqvaCgkFb8cCA/edit?usp=sharing"",""ร้อยเอ็ด!L279"")"),0)</f>
        <v>0</v>
      </c>
      <c r="M384" s="171"/>
      <c r="N384" s="171">
        <f ca="1">IFERROR(__xludf.DUMMYFUNCTION("IMPORTRANGE(""https://docs.google.com/spreadsheets/d/1XL5vhW3sbDhbH9Cz0tuDiY8C3ctxq1tqvaCgkFb8cCA/edit?usp=sharing"",""ร้อยเอ็ด!M279"")"),0)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IFERROR(__xludf.DUMMYFUNCTION("IMPORTRANGE(""https://docs.google.com/spreadsheets/d/1XL5vhW3sbDhbH9Cz0tuDiY8C3ctxq1tqvaCgkFb8cCA/edit?usp=sharing"",""ร้อยเอ็ด!L280"")"),1028520)</f>
        <v>1028520</v>
      </c>
      <c r="M385" s="171"/>
      <c r="N385" s="171">
        <f ca="1">IFERROR(__xludf.DUMMYFUNCTION("IMPORTRANGE(""https://docs.google.com/spreadsheets/d/1XL5vhW3sbDhbH9Cz0tuDiY8C3ctxq1tqvaCgkFb8cCA/edit?usp=sharing"",""ร้อยเอ็ด!M280"")"),200003.8)</f>
        <v>200003.8</v>
      </c>
      <c r="O385" s="171">
        <f t="shared" ca="1" si="109"/>
        <v>19.4457861781978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IFERROR(__xludf.DUMMYFUNCTION("IMPORTRANGE(""https://docs.google.com/spreadsheets/d/1XL5vhW3sbDhbH9Cz0tuDiY8C3ctxq1tqvaCgkFb8cCA/edit?usp=sharing"",""ร้อยเอ็ด!M281"")"),162140)</f>
        <v>162140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IFERROR(__xludf.DUMMYFUNCTION("IMPORTRANGE(""https://docs.google.com/spreadsheets/d/1XL5vhW3sbDhbH9Cz0tuDiY8C3ctxq1tqvaCgkFb8cCA/edit?usp=sharing"",""ร้อยเอ็ด!M282"")"),0)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IFERROR(__xludf.DUMMYFUNCTION("IMPORTRANGE(""https://docs.google.com/spreadsheets/d/1XL5vhW3sbDhbH9Cz0tuDiY8C3ctxq1tqvaCgkFb8cCA/edit?usp=sharing"",""ร้อยเอ็ด!M283"")"),29096.8)</f>
        <v>29096.799999999999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IFERROR(__xludf.DUMMYFUNCTION("IMPORTRANGE(""https://docs.google.com/spreadsheets/d/1XL5vhW3sbDhbH9Cz0tuDiY8C3ctxq1tqvaCgkFb8cCA/edit?usp=sharing"",""ร้อยเอ็ด!M284"")"),8767)</f>
        <v>8767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IFERROR(__xludf.DUMMYFUNCTION("IMPORTRANGE(""https://docs.google.com/spreadsheets/d/1XL5vhW3sbDhbH9Cz0tuDiY8C3ctxq1tqvaCgkFb8cCA/edit?usp=sharing"",""ร้อยเอ็ด!J286"")"),0)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IFERROR(__xludf.DUMMYFUNCTION("IMPORTRANGE(""https://docs.google.com/spreadsheets/d/1XL5vhW3sbDhbH9Cz0tuDiY8C3ctxq1tqvaCgkFb8cCA/edit?usp=sharing"",""ร้อยเอ็ด!J287"")"),1)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IFERROR(__xludf.DUMMYFUNCTION("IMPORTRANGE(""https://docs.google.com/spreadsheets/d/1XL5vhW3sbDhbH9Cz0tuDiY8C3ctxq1tqvaCgkFb8cCA/edit?usp=sharing"",""ร้อยเอ็ด!J288"")"),1)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IFERROR(__xludf.DUMMYFUNCTION("IMPORTRANGE(""https://docs.google.com/spreadsheets/d/1XL5vhW3sbDhbH9Cz0tuDiY8C3ctxq1tqvaCgkFb8cCA/edit?usp=sharing"",""ร้อยเอ็ด!J289"")"),1)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IFERROR(__xludf.DUMMYFUNCTION("IMPORTRANGE(""https://docs.google.com/spreadsheets/d/1XL5vhW3sbDhbH9Cz0tuDiY8C3ctxq1tqvaCgkFb8cCA/edit?usp=sharing"",""ร้อยเอ็ด!I291"")"),100)</f>
        <v>100</v>
      </c>
      <c r="J396" s="192">
        <f ca="1">IFERROR(__xludf.DUMMYFUNCTION("IMPORTRANGE(""https://docs.google.com/spreadsheets/d/1XL5vhW3sbDhbH9Cz0tuDiY8C3ctxq1tqvaCgkFb8cCA/edit?usp=sharing"",""ร้อยเอ็ด!J291"")"),0)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IFERROR(__xludf.DUMMYFUNCTION("IMPORTRANGE(""https://docs.google.com/spreadsheets/d/1XL5vhW3sbDhbH9Cz0tuDiY8C3ctxq1tqvaCgkFb8cCA/edit?usp=sharing"",""ร้อยเอ็ด!I292"")"),1000)</f>
        <v>1000</v>
      </c>
      <c r="J397" s="192">
        <f ca="1">IFERROR(__xludf.DUMMYFUNCTION("IMPORTRANGE(""https://docs.google.com/spreadsheets/d/1XL5vhW3sbDhbH9Cz0tuDiY8C3ctxq1tqvaCgkFb8cCA/edit?usp=sharing"",""ร้อยเอ็ด!J292"")"),0)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IFERROR(__xludf.DUMMYFUNCTION("IMPORTRANGE(""https://docs.google.com/spreadsheets/d/1XL5vhW3sbDhbH9Cz0tuDiY8C3ctxq1tqvaCgkFb8cCA/edit?usp=sharing"",""ร้อยเอ็ด!I293"")"),100)</f>
        <v>100</v>
      </c>
      <c r="J398" s="192">
        <f ca="1">IFERROR(__xludf.DUMMYFUNCTION("IMPORTRANGE(""https://docs.google.com/spreadsheets/d/1XL5vhW3sbDhbH9Cz0tuDiY8C3ctxq1tqvaCgkFb8cCA/edit?usp=sharing"",""ร้อยเอ็ด!J293"")"),0)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IFERROR(__xludf.DUMMYFUNCTION("IMPORTRANGE(""https://docs.google.com/spreadsheets/d/1XL5vhW3sbDhbH9Cz0tuDiY8C3ctxq1tqvaCgkFb8cCA/edit?usp=sharing"",""ร้อยเอ็ด!J294"")"),0)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IFERROR(__xludf.DUMMYFUNCTION("IMPORTRANGE(""https://docs.google.com/spreadsheets/d/1XL5vhW3sbDhbH9Cz0tuDiY8C3ctxq1tqvaCgkFb8cCA/edit?usp=sharing"",""ร้อยเอ็ด!J295"")"),0)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IFERROR(__xludf.DUMMYFUNCTION("IMPORTRANGE(""https://docs.google.com/spreadsheets/d/1XL5vhW3sbDhbH9Cz0tuDiY8C3ctxq1tqvaCgkFb8cCA/edit?usp=sharing"",""ร้อยเอ็ด!I296"")"),150)</f>
        <v>150</v>
      </c>
      <c r="J401" s="360">
        <f ca="1">IFERROR(__xludf.DUMMYFUNCTION("IMPORTRANGE(""https://docs.google.com/spreadsheets/d/1XL5vhW3sbDhbH9Cz0tuDiY8C3ctxq1tqvaCgkFb8cCA/edit?usp=sharing"",""ร้อยเอ็ด!J296"")"),0)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IFERROR(__xludf.DUMMYFUNCTION("IMPORTRANGE(""https://docs.google.com/spreadsheets/d/1XL5vhW3sbDhbH9Cz0tuDiY8C3ctxq1tqvaCgkFb8cCA/edit?usp=sharing"",""ร้อยเอ็ด!L296"")"),175650)</f>
        <v>175650</v>
      </c>
      <c r="M401" s="362"/>
      <c r="N401" s="362">
        <f ca="1">IFERROR(__xludf.DUMMYFUNCTION("IMPORTRANGE(""https://docs.google.com/spreadsheets/d/1XL5vhW3sbDhbH9Cz0tuDiY8C3ctxq1tqvaCgkFb8cCA/edit?usp=sharing"",""ร้อยเอ็ด!M296"")"),88730)</f>
        <v>88730</v>
      </c>
      <c r="O401" s="362">
        <f ca="1">+IF(L401&gt;0,N401*100/L401,0)</f>
        <v>50.515229148875605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IFERROR(__xludf.DUMMYFUNCTION("IMPORTRANGE(""https://docs.google.com/spreadsheets/d/1XL5vhW3sbDhbH9Cz0tuDiY8C3ctxq1tqvaCgkFb8cCA/edit?usp=sharing"",""ร้อยเอ็ด!I297"")"),50)</f>
        <v>50</v>
      </c>
      <c r="J402" s="360">
        <f ca="1">IFERROR(__xludf.DUMMYFUNCTION("IMPORTRANGE(""https://docs.google.com/spreadsheets/d/1XL5vhW3sbDhbH9Cz0tuDiY8C3ctxq1tqvaCgkFb8cCA/edit?usp=sharing"",""ร้อยเอ็ด!J297"")"),0)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IFERROR(__xludf.DUMMYFUNCTION("IMPORTRANGE(""https://docs.google.com/spreadsheets/d/1XL5vhW3sbDhbH9Cz0tuDiY8C3ctxq1tqvaCgkFb8cCA/edit?usp=sharing"",""ร้อยเอ็ด!L298"")"),0)</f>
        <v>0</v>
      </c>
      <c r="M403" s="169"/>
      <c r="N403" s="171">
        <f ca="1">IFERROR(__xludf.DUMMYFUNCTION("IMPORTRANGE(""https://docs.google.com/spreadsheets/d/1XL5vhW3sbDhbH9Cz0tuDiY8C3ctxq1tqvaCgkFb8cCA/edit?usp=sharing"",""ร้อยเอ็ด!M298"")"),0)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IFERROR(__xludf.DUMMYFUNCTION("IMPORTRANGE(""https://docs.google.com/spreadsheets/d/1XL5vhW3sbDhbH9Cz0tuDiY8C3ctxq1tqvaCgkFb8cCA/edit?usp=sharing"",""ร้อยเอ็ด!L299"")"),175650)</f>
        <v>175650</v>
      </c>
      <c r="M404" s="169"/>
      <c r="N404" s="171">
        <f ca="1">IFERROR(__xludf.DUMMYFUNCTION("IMPORTRANGE(""https://docs.google.com/spreadsheets/d/1XL5vhW3sbDhbH9Cz0tuDiY8C3ctxq1tqvaCgkFb8cCA/edit?usp=sharing"",""ร้อยเอ็ด!M299"")"),88730)</f>
        <v>88730</v>
      </c>
      <c r="O404" s="171">
        <f t="shared" ca="1" si="112"/>
        <v>50.515229148875605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IFERROR(__xludf.DUMMYFUNCTION("IMPORTRANGE(""https://docs.google.com/spreadsheets/d/1XL5vhW3sbDhbH9Cz0tuDiY8C3ctxq1tqvaCgkFb8cCA/edit?usp=sharing"",""ร้อยเอ็ด!L300"")"),0)</f>
        <v>0</v>
      </c>
      <c r="M405" s="171"/>
      <c r="N405" s="171">
        <f ca="1">IFERROR(__xludf.DUMMYFUNCTION("IMPORTRANGE(""https://docs.google.com/spreadsheets/d/1XL5vhW3sbDhbH9Cz0tuDiY8C3ctxq1tqvaCgkFb8cCA/edit?usp=sharing"",""ร้อยเอ็ด!M300"")"),0)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IFERROR(__xludf.DUMMYFUNCTION("IMPORTRANGE(""https://docs.google.com/spreadsheets/d/1XL5vhW3sbDhbH9Cz0tuDiY8C3ctxq1tqvaCgkFb8cCA/edit?usp=sharing"",""ร้อยเอ็ด!L301"")"),175650)</f>
        <v>175650</v>
      </c>
      <c r="M406" s="171"/>
      <c r="N406" s="171">
        <f ca="1">IFERROR(__xludf.DUMMYFUNCTION("IMPORTRANGE(""https://docs.google.com/spreadsheets/d/1XL5vhW3sbDhbH9Cz0tuDiY8C3ctxq1tqvaCgkFb8cCA/edit?usp=sharing"",""ร้อยเอ็ด!M301"")"),88730)</f>
        <v>88730</v>
      </c>
      <c r="O406" s="171">
        <f t="shared" ca="1" si="112"/>
        <v>50.515229148875605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IFERROR(__xludf.DUMMYFUNCTION("IMPORTRANGE(""https://docs.google.com/spreadsheets/d/1XL5vhW3sbDhbH9Cz0tuDiY8C3ctxq1tqvaCgkFb8cCA/edit?usp=sharing"",""ร้อยเอ็ด!M302"")"),76430)</f>
        <v>76430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IFERROR(__xludf.DUMMYFUNCTION("IMPORTRANGE(""https://docs.google.com/spreadsheets/d/1XL5vhW3sbDhbH9Cz0tuDiY8C3ctxq1tqvaCgkFb8cCA/edit?usp=sharing"",""ร้อยเอ็ด!M303"")"),0)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IFERROR(__xludf.DUMMYFUNCTION("IMPORTRANGE(""https://docs.google.com/spreadsheets/d/1XL5vhW3sbDhbH9Cz0tuDiY8C3ctxq1tqvaCgkFb8cCA/edit?usp=sharing"",""ร้อยเอ็ด!M304"")"),0)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IFERROR(__xludf.DUMMYFUNCTION("IMPORTRANGE(""https://docs.google.com/spreadsheets/d/1XL5vhW3sbDhbH9Cz0tuDiY8C3ctxq1tqvaCgkFb8cCA/edit?usp=sharing"",""ร้อยเอ็ด!M305"")"),12300)</f>
        <v>12300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IFERROR(__xludf.DUMMYFUNCTION("IMPORTRANGE(""https://docs.google.com/spreadsheets/d/1XL5vhW3sbDhbH9Cz0tuDiY8C3ctxq1tqvaCgkFb8cCA/edit?usp=sharing"",""ร้อยเอ็ด!J307"")"),0)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IFERROR(__xludf.DUMMYFUNCTION("IMPORTRANGE(""https://docs.google.com/spreadsheets/d/1XL5vhW3sbDhbH9Cz0tuDiY8C3ctxq1tqvaCgkFb8cCA/edit?usp=sharing"",""ร้อยเอ็ด!J308"")"),1)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IFERROR(__xludf.DUMMYFUNCTION("IMPORTRANGE(""https://docs.google.com/spreadsheets/d/1XL5vhW3sbDhbH9Cz0tuDiY8C3ctxq1tqvaCgkFb8cCA/edit?usp=sharing"",""ร้อยเอ็ด!J309"")"),1)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IFERROR(__xludf.DUMMYFUNCTION("IMPORTRANGE(""https://docs.google.com/spreadsheets/d/1XL5vhW3sbDhbH9Cz0tuDiY8C3ctxq1tqvaCgkFb8cCA/edit?usp=sharing"",""ร้อยเอ็ด!J310"")"),1)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IFERROR(__xludf.DUMMYFUNCTION("IMPORTRANGE(""https://docs.google.com/spreadsheets/d/1XL5vhW3sbDhbH9Cz0tuDiY8C3ctxq1tqvaCgkFb8cCA/edit?usp=sharing"",""ร้อยเอ็ด!I311"")"),50)</f>
        <v>50</v>
      </c>
      <c r="J416" s="203">
        <f ca="1">IFERROR(__xludf.DUMMYFUNCTION("IMPORTRANGE(""https://docs.google.com/spreadsheets/d/1XL5vhW3sbDhbH9Cz0tuDiY8C3ctxq1tqvaCgkFb8cCA/edit?usp=sharing"",""ร้อยเอ็ด!J311"")"),0)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IFERROR(__xludf.DUMMYFUNCTION("IMPORTRANGE(""https://docs.google.com/spreadsheets/d/1XL5vhW3sbDhbH9Cz0tuDiY8C3ctxq1tqvaCgkFb8cCA/edit?usp=sharing"",""ร้อยเอ็ด!I312"")"),15)</f>
        <v>15</v>
      </c>
      <c r="J417" s="379">
        <f ca="1">IFERROR(__xludf.DUMMYFUNCTION("IMPORTRANGE(""https://docs.google.com/spreadsheets/d/1XL5vhW3sbDhbH9Cz0tuDiY8C3ctxq1tqvaCgkFb8cCA/edit?usp=sharing"",""ร้อยเอ็ด!J312"")"),0)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IFERROR(__xludf.DUMMYFUNCTION("IMPORTRANGE(""https://docs.google.com/spreadsheets/d/1XL5vhW3sbDhbH9Cz0tuDiY8C3ctxq1tqvaCgkFb8cCA/edit?usp=sharing"",""ร้อยเอ็ด!I313"")"),45)</f>
        <v>45</v>
      </c>
      <c r="J418" s="380">
        <f ca="1">IFERROR(__xludf.DUMMYFUNCTION("IMPORTRANGE(""https://docs.google.com/spreadsheets/d/1XL5vhW3sbDhbH9Cz0tuDiY8C3ctxq1tqvaCgkFb8cCA/edit?usp=sharing"",""ร้อยเอ็ด!J313"")"),0)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IFERROR(__xludf.DUMMYFUNCTION("IMPORTRANGE(""https://docs.google.com/spreadsheets/d/1XL5vhW3sbDhbH9Cz0tuDiY8C3ctxq1tqvaCgkFb8cCA/edit?usp=sharing"",""ร้อยเอ็ด!I314"")"),15)</f>
        <v>15</v>
      </c>
      <c r="J419" s="275">
        <f ca="1">IFERROR(__xludf.DUMMYFUNCTION("IMPORTRANGE(""https://docs.google.com/spreadsheets/d/1XL5vhW3sbDhbH9Cz0tuDiY8C3ctxq1tqvaCgkFb8cCA/edit?usp=sharing"",""ร้อยเอ็ด!J314"")"),15)</f>
        <v>15</v>
      </c>
      <c r="K419" s="168">
        <f t="shared" ca="1" si="113"/>
        <v>100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IFERROR(__xludf.DUMMYFUNCTION("IMPORTRANGE(""https://docs.google.com/spreadsheets/d/1XL5vhW3sbDhbH9Cz0tuDiY8C3ctxq1tqvaCgkFb8cCA/edit?usp=sharing"",""ร้อยเอ็ด!I315"")"),15)</f>
        <v>15</v>
      </c>
      <c r="J420" s="275">
        <f ca="1">IFERROR(__xludf.DUMMYFUNCTION("IMPORTRANGE(""https://docs.google.com/spreadsheets/d/1XL5vhW3sbDhbH9Cz0tuDiY8C3ctxq1tqvaCgkFb8cCA/edit?usp=sharing"",""ร้อยเอ็ด!J315"")"),0)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IFERROR(__xludf.DUMMYFUNCTION("IMPORTRANGE(""https://docs.google.com/spreadsheets/d/1XL5vhW3sbDhbH9Cz0tuDiY8C3ctxq1tqvaCgkFb8cCA/edit?usp=sharing"",""ร้อยเอ็ด!I316"")"),25)</f>
        <v>25</v>
      </c>
      <c r="J421" s="379">
        <f ca="1">IFERROR(__xludf.DUMMYFUNCTION("IMPORTRANGE(""https://docs.google.com/spreadsheets/d/1XL5vhW3sbDhbH9Cz0tuDiY8C3ctxq1tqvaCgkFb8cCA/edit?usp=sharing"",""ร้อยเอ็ด!J316"")"),0)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IFERROR(__xludf.DUMMYFUNCTION("IMPORTRANGE(""https://docs.google.com/spreadsheets/d/1XL5vhW3sbDhbH9Cz0tuDiY8C3ctxq1tqvaCgkFb8cCA/edit?usp=sharing"",""ร้อยเอ็ด!I317"")"),75)</f>
        <v>75</v>
      </c>
      <c r="J422" s="380">
        <f ca="1">IFERROR(__xludf.DUMMYFUNCTION("IMPORTRANGE(""https://docs.google.com/spreadsheets/d/1XL5vhW3sbDhbH9Cz0tuDiY8C3ctxq1tqvaCgkFb8cCA/edit?usp=sharing"",""ร้อยเอ็ด!J317"")"),0)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IFERROR(__xludf.DUMMYFUNCTION("IMPORTRANGE(""https://docs.google.com/spreadsheets/d/1XL5vhW3sbDhbH9Cz0tuDiY8C3ctxq1tqvaCgkFb8cCA/edit?usp=sharing"",""ร้อยเอ็ด!I318"")"),25)</f>
        <v>25</v>
      </c>
      <c r="J423" s="275">
        <f ca="1">IFERROR(__xludf.DUMMYFUNCTION("IMPORTRANGE(""https://docs.google.com/spreadsheets/d/1XL5vhW3sbDhbH9Cz0tuDiY8C3ctxq1tqvaCgkFb8cCA/edit?usp=sharing"",""ร้อยเอ็ด!J318"")"),25)</f>
        <v>25</v>
      </c>
      <c r="K423" s="168">
        <f t="shared" ca="1" si="113"/>
        <v>100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IFERROR(__xludf.DUMMYFUNCTION("IMPORTRANGE(""https://docs.google.com/spreadsheets/d/1XL5vhW3sbDhbH9Cz0tuDiY8C3ctxq1tqvaCgkFb8cCA/edit?usp=sharing"",""ร้อยเอ็ด!I319"")"),25)</f>
        <v>25</v>
      </c>
      <c r="J424" s="275">
        <f ca="1">IFERROR(__xludf.DUMMYFUNCTION("IMPORTRANGE(""https://docs.google.com/spreadsheets/d/1XL5vhW3sbDhbH9Cz0tuDiY8C3ctxq1tqvaCgkFb8cCA/edit?usp=sharing"",""ร้อยเอ็ด!J319"")"),0)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IFERROR(__xludf.DUMMYFUNCTION("IMPORTRANGE(""https://docs.google.com/spreadsheets/d/1XL5vhW3sbDhbH9Cz0tuDiY8C3ctxq1tqvaCgkFb8cCA/edit?usp=sharing"",""ร้อยเอ็ด!I320"")"),25)</f>
        <v>25</v>
      </c>
      <c r="J425" s="275">
        <f ca="1">IFERROR(__xludf.DUMMYFUNCTION("IMPORTRANGE(""https://docs.google.com/spreadsheets/d/1XL5vhW3sbDhbH9Cz0tuDiY8C3ctxq1tqvaCgkFb8cCA/edit?usp=sharing"",""ร้อยเอ็ด!J320"")"),0)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IFERROR(__xludf.DUMMYFUNCTION("IMPORTRANGE(""https://docs.google.com/spreadsheets/d/1XL5vhW3sbDhbH9Cz0tuDiY8C3ctxq1tqvaCgkFb8cCA/edit?usp=sharing"",""ร้อยเอ็ด!I321"")"),10)</f>
        <v>10</v>
      </c>
      <c r="J426" s="379">
        <f ca="1">IFERROR(__xludf.DUMMYFUNCTION("IMPORTRANGE(""https://docs.google.com/spreadsheets/d/1XL5vhW3sbDhbH9Cz0tuDiY8C3ctxq1tqvaCgkFb8cCA/edit?usp=sharing"",""ร้อยเอ็ด!J321"")"),0)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IFERROR(__xludf.DUMMYFUNCTION("IMPORTRANGE(""https://docs.google.com/spreadsheets/d/1XL5vhW3sbDhbH9Cz0tuDiY8C3ctxq1tqvaCgkFb8cCA/edit?usp=sharing"",""ร้อยเอ็ด!I322"")"),30)</f>
        <v>30</v>
      </c>
      <c r="J427" s="380">
        <f ca="1">IFERROR(__xludf.DUMMYFUNCTION("IMPORTRANGE(""https://docs.google.com/spreadsheets/d/1XL5vhW3sbDhbH9Cz0tuDiY8C3ctxq1tqvaCgkFb8cCA/edit?usp=sharing"",""ร้อยเอ็ด!J322"")"),0)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IFERROR(__xludf.DUMMYFUNCTION("IMPORTRANGE(""https://docs.google.com/spreadsheets/d/1XL5vhW3sbDhbH9Cz0tuDiY8C3ctxq1tqvaCgkFb8cCA/edit?usp=sharing"",""ร้อยเอ็ด!I323"")"),10)</f>
        <v>10</v>
      </c>
      <c r="J428" s="275">
        <f ca="1">IFERROR(__xludf.DUMMYFUNCTION("IMPORTRANGE(""https://docs.google.com/spreadsheets/d/1XL5vhW3sbDhbH9Cz0tuDiY8C3ctxq1tqvaCgkFb8cCA/edit?usp=sharing"",""ร้อยเอ็ด!J323"")"),0)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IFERROR(__xludf.DUMMYFUNCTION("IMPORTRANGE(""https://docs.google.com/spreadsheets/d/1XL5vhW3sbDhbH9Cz0tuDiY8C3ctxq1tqvaCgkFb8cCA/edit?usp=sharing"",""ร้อยเอ็ด!I324"")"),10)</f>
        <v>10</v>
      </c>
      <c r="J429" s="275">
        <f ca="1">IFERROR(__xludf.DUMMYFUNCTION("IMPORTRANGE(""https://docs.google.com/spreadsheets/d/1XL5vhW3sbDhbH9Cz0tuDiY8C3ctxq1tqvaCgkFb8cCA/edit?usp=sharing"",""ร้อยเอ็ด!J324"")"),10)</f>
        <v>10</v>
      </c>
      <c r="K429" s="168">
        <f t="shared" ca="1" si="113"/>
        <v>100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IFERROR(__xludf.DUMMYFUNCTION("IMPORTRANGE(""https://docs.google.com/spreadsheets/d/1XL5vhW3sbDhbH9Cz0tuDiY8C3ctxq1tqvaCgkFb8cCA/edit?usp=sharing"",""ร้อยเอ็ด!I325"")"),40)</f>
        <v>40</v>
      </c>
      <c r="J430" s="379">
        <f ca="1">IFERROR(__xludf.DUMMYFUNCTION("IMPORTRANGE(""https://docs.google.com/spreadsheets/d/1XL5vhW3sbDhbH9Cz0tuDiY8C3ctxq1tqvaCgkFb8cCA/edit?usp=sharing"",""ร้อยเอ็ด!J325"")"),0)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IFERROR(__xludf.DUMMYFUNCTION("IMPORTRANGE(""https://docs.google.com/spreadsheets/d/1XL5vhW3sbDhbH9Cz0tuDiY8C3ctxq1tqvaCgkFb8cCA/edit?usp=sharing"",""ร้อยเอ็ด!I326"")"),15)</f>
        <v>15</v>
      </c>
      <c r="J431" s="275">
        <f ca="1">IFERROR(__xludf.DUMMYFUNCTION("IMPORTRANGE(""https://docs.google.com/spreadsheets/d/1XL5vhW3sbDhbH9Cz0tuDiY8C3ctxq1tqvaCgkFb8cCA/edit?usp=sharing"",""ร้อยเอ็ด!J326"")"),0)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IFERROR(__xludf.DUMMYFUNCTION("IMPORTRANGE(""https://docs.google.com/spreadsheets/d/1XL5vhW3sbDhbH9Cz0tuDiY8C3ctxq1tqvaCgkFb8cCA/edit?usp=sharing"",""ร้อยเอ็ด!I327"")"),25)</f>
        <v>25</v>
      </c>
      <c r="J432" s="275">
        <f ca="1">IFERROR(__xludf.DUMMYFUNCTION("IMPORTRANGE(""https://docs.google.com/spreadsheets/d/1XL5vhW3sbDhbH9Cz0tuDiY8C3ctxq1tqvaCgkFb8cCA/edit?usp=sharing"",""ร้อยเอ็ด!J327"")"),0)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IFERROR(__xludf.DUMMYFUNCTION("IMPORTRANGE(""https://docs.google.com/spreadsheets/d/1XL5vhW3sbDhbH9Cz0tuDiY8C3ctxq1tqvaCgkFb8cCA/edit?usp=sharing"",""ร้อยเอ็ด!J328"")"),0)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IFERROR(__xludf.DUMMYFUNCTION("IMPORTRANGE(""https://docs.google.com/spreadsheets/d/1XL5vhW3sbDhbH9Cz0tuDiY8C3ctxq1tqvaCgkFb8cCA/edit?usp=sharing"",""ร้อยเอ็ด!J329"")"),0)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IFERROR(__xludf.DUMMYFUNCTION("IMPORTRANGE(""https://docs.google.com/spreadsheets/d/1XL5vhW3sbDhbH9Cz0tuDiY8C3ctxq1tqvaCgkFb8cCA/edit?usp=sharing"",""ร้อยเอ็ด!I330"")"),15)</f>
        <v>15</v>
      </c>
      <c r="J435" s="393">
        <f ca="1">IFERROR(__xludf.DUMMYFUNCTION("IMPORTRANGE(""https://docs.google.com/spreadsheets/d/1XL5vhW3sbDhbH9Cz0tuDiY8C3ctxq1tqvaCgkFb8cCA/edit?usp=sharing"",""ร้อยเอ็ด!J330"")"),0)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IFERROR(__xludf.DUMMYFUNCTION("IMPORTRANGE(""https://docs.google.com/spreadsheets/d/1XL5vhW3sbDhbH9Cz0tuDiY8C3ctxq1tqvaCgkFb8cCA/edit?usp=sharing"",""ร้อยเอ็ด!L330"")"),83000)</f>
        <v>83000</v>
      </c>
      <c r="M435" s="395"/>
      <c r="N435" s="395">
        <f ca="1">IFERROR(__xludf.DUMMYFUNCTION("IMPORTRANGE(""https://docs.google.com/spreadsheets/d/1XL5vhW3sbDhbH9Cz0tuDiY8C3ctxq1tqvaCgkFb8cCA/edit?usp=sharing"",""ร้อยเอ็ด!M330"")"),0)</f>
        <v>0</v>
      </c>
      <c r="O435" s="395">
        <f t="shared" ref="O435:O439" ca="1" si="114">+IF(L435&gt;0,N435*100/L435,0)</f>
        <v>0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IFERROR(__xludf.DUMMYFUNCTION("IMPORTRANGE(""https://docs.google.com/spreadsheets/d/1XL5vhW3sbDhbH9Cz0tuDiY8C3ctxq1tqvaCgkFb8cCA/edit?usp=sharing"",""ร้อยเอ็ด!L331"")"),0)</f>
        <v>0</v>
      </c>
      <c r="M436" s="169"/>
      <c r="N436" s="171">
        <f ca="1">IFERROR(__xludf.DUMMYFUNCTION("IMPORTRANGE(""https://docs.google.com/spreadsheets/d/1XL5vhW3sbDhbH9Cz0tuDiY8C3ctxq1tqvaCgkFb8cCA/edit?usp=sharing"",""ร้อยเอ็ด!M331"")"),0)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IFERROR(__xludf.DUMMYFUNCTION("IMPORTRANGE(""https://docs.google.com/spreadsheets/d/1XL5vhW3sbDhbH9Cz0tuDiY8C3ctxq1tqvaCgkFb8cCA/edit?usp=sharing"",""ร้อยเอ็ด!L332"")"),83000)</f>
        <v>83000</v>
      </c>
      <c r="M437" s="169"/>
      <c r="N437" s="171">
        <f ca="1">IFERROR(__xludf.DUMMYFUNCTION("IMPORTRANGE(""https://docs.google.com/spreadsheets/d/1XL5vhW3sbDhbH9Cz0tuDiY8C3ctxq1tqvaCgkFb8cCA/edit?usp=sharing"",""ร้อยเอ็ด!M332"")"),0)</f>
        <v>0</v>
      </c>
      <c r="O437" s="171">
        <f t="shared" ca="1" si="114"/>
        <v>0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IFERROR(__xludf.DUMMYFUNCTION("IMPORTRANGE(""https://docs.google.com/spreadsheets/d/1XL5vhW3sbDhbH9Cz0tuDiY8C3ctxq1tqvaCgkFb8cCA/edit?usp=sharing"",""ร้อยเอ็ด!L333"")"),0)</f>
        <v>0</v>
      </c>
      <c r="M438" s="171"/>
      <c r="N438" s="171">
        <f ca="1">IFERROR(__xludf.DUMMYFUNCTION("IMPORTRANGE(""https://docs.google.com/spreadsheets/d/1XL5vhW3sbDhbH9Cz0tuDiY8C3ctxq1tqvaCgkFb8cCA/edit?usp=sharing"",""ร้อยเอ็ด!M333"")"),0)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IFERROR(__xludf.DUMMYFUNCTION("IMPORTRANGE(""https://docs.google.com/spreadsheets/d/1XL5vhW3sbDhbH9Cz0tuDiY8C3ctxq1tqvaCgkFb8cCA/edit?usp=sharing"",""ร้อยเอ็ด!L334"")"),83000)</f>
        <v>83000</v>
      </c>
      <c r="M439" s="171"/>
      <c r="N439" s="171">
        <f ca="1">IFERROR(__xludf.DUMMYFUNCTION("IMPORTRANGE(""https://docs.google.com/spreadsheets/d/1XL5vhW3sbDhbH9Cz0tuDiY8C3ctxq1tqvaCgkFb8cCA/edit?usp=sharing"",""ร้อยเอ็ด!M334"")"),0)</f>
        <v>0</v>
      </c>
      <c r="O439" s="171">
        <f t="shared" ca="1" si="114"/>
        <v>0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IFERROR(__xludf.DUMMYFUNCTION("IMPORTRANGE(""https://docs.google.com/spreadsheets/d/1XL5vhW3sbDhbH9Cz0tuDiY8C3ctxq1tqvaCgkFb8cCA/edit?usp=sharing"",""ร้อยเอ็ด!M335"")"),0)</f>
        <v>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IFERROR(__xludf.DUMMYFUNCTION("IMPORTRANGE(""https://docs.google.com/spreadsheets/d/1XL5vhW3sbDhbH9Cz0tuDiY8C3ctxq1tqvaCgkFb8cCA/edit?usp=sharing"",""ร้อยเอ็ด!M336"")"),0)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IFERROR(__xludf.DUMMYFUNCTION("IMPORTRANGE(""https://docs.google.com/spreadsheets/d/1XL5vhW3sbDhbH9Cz0tuDiY8C3ctxq1tqvaCgkFb8cCA/edit?usp=sharing"",""ร้อยเอ็ด!M337"")"),0)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IFERROR(__xludf.DUMMYFUNCTION("IMPORTRANGE(""https://docs.google.com/spreadsheets/d/1XL5vhW3sbDhbH9Cz0tuDiY8C3ctxq1tqvaCgkFb8cCA/edit?usp=sharing"",""ร้อยเอ็ด!M338"")"),0)</f>
        <v>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IFERROR(__xludf.DUMMYFUNCTION("IMPORTRANGE(""https://docs.google.com/spreadsheets/d/1XL5vhW3sbDhbH9Cz0tuDiY8C3ctxq1tqvaCgkFb8cCA/edit?usp=sharing"",""ร้อยเอ็ด!J340"")"),0)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IFERROR(__xludf.DUMMYFUNCTION("IMPORTRANGE(""https://docs.google.com/spreadsheets/d/1XL5vhW3sbDhbH9Cz0tuDiY8C3ctxq1tqvaCgkFb8cCA/edit?usp=sharing"",""ร้อยเอ็ด!J341"")"),1)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IFERROR(__xludf.DUMMYFUNCTION("IMPORTRANGE(""https://docs.google.com/spreadsheets/d/1XL5vhW3sbDhbH9Cz0tuDiY8C3ctxq1tqvaCgkFb8cCA/edit?usp=sharing"",""ร้อยเอ็ด!J342"")"),1)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IFERROR(__xludf.DUMMYFUNCTION("IMPORTRANGE(""https://docs.google.com/spreadsheets/d/1XL5vhW3sbDhbH9Cz0tuDiY8C3ctxq1tqvaCgkFb8cCA/edit?usp=sharing"",""ร้อยเอ็ด!J343"")"),1)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IFERROR(__xludf.DUMMYFUNCTION("IMPORTRANGE(""https://docs.google.com/spreadsheets/d/1XL5vhW3sbDhbH9Cz0tuDiY8C3ctxq1tqvaCgkFb8cCA/edit?usp=sharing"",""ร้อยเอ็ด!I344"")"),15)</f>
        <v>15</v>
      </c>
      <c r="J449" s="203">
        <f ca="1">IFERROR(__xludf.DUMMYFUNCTION("IMPORTRANGE(""https://docs.google.com/spreadsheets/d/1XL5vhW3sbDhbH9Cz0tuDiY8C3ctxq1tqvaCgkFb8cCA/edit?usp=sharing"",""ร้อยเอ็ด!J344"")"),0)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IFERROR(__xludf.DUMMYFUNCTION("IMPORTRANGE(""https://docs.google.com/spreadsheets/d/1XL5vhW3sbDhbH9Cz0tuDiY8C3ctxq1tqvaCgkFb8cCA/edit?usp=sharing"",""ร้อยเอ็ด!I345"")"),15)</f>
        <v>15</v>
      </c>
      <c r="J450" s="192">
        <f ca="1">IFERROR(__xludf.DUMMYFUNCTION("IMPORTRANGE(""https://docs.google.com/spreadsheets/d/1XL5vhW3sbDhbH9Cz0tuDiY8C3ctxq1tqvaCgkFb8cCA/edit?usp=sharing"",""ร้อยเอ็ด!J345"")"),0)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IFERROR(__xludf.DUMMYFUNCTION("IMPORTRANGE(""https://docs.google.com/spreadsheets/d/1XL5vhW3sbDhbH9Cz0tuDiY8C3ctxq1tqvaCgkFb8cCA/edit?usp=sharing"",""ร้อยเอ็ด!I346"")"),0)</f>
        <v>0</v>
      </c>
      <c r="J451" s="191">
        <f ca="1">IFERROR(__xludf.DUMMYFUNCTION("IMPORTRANGE(""https://docs.google.com/spreadsheets/d/1XL5vhW3sbDhbH9Cz0tuDiY8C3ctxq1tqvaCgkFb8cCA/edit?usp=sharing"",""ร้อยเอ็ด!J346"")"),0)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IFERROR(__xludf.DUMMYFUNCTION("IMPORTRANGE(""https://docs.google.com/spreadsheets/d/1XL5vhW3sbDhbH9Cz0tuDiY8C3ctxq1tqvaCgkFb8cCA/edit?usp=sharing"",""ร้อยเอ็ด!I347"")"),0)</f>
        <v>0</v>
      </c>
      <c r="J452" s="191">
        <f ca="1">IFERROR(__xludf.DUMMYFUNCTION("IMPORTRANGE(""https://docs.google.com/spreadsheets/d/1XL5vhW3sbDhbH9Cz0tuDiY8C3ctxq1tqvaCgkFb8cCA/edit?usp=sharing"",""ร้อยเอ็ด!J347"")"),0)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IFERROR(__xludf.DUMMYFUNCTION("IMPORTRANGE(""https://docs.google.com/spreadsheets/d/1XL5vhW3sbDhbH9Cz0tuDiY8C3ctxq1tqvaCgkFb8cCA/edit?usp=sharing"",""ร้อยเอ็ด!J348"")"),0)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IFERROR(__xludf.DUMMYFUNCTION("IMPORTRANGE(""https://docs.google.com/spreadsheets/d/1XL5vhW3sbDhbH9Cz0tuDiY8C3ctxq1tqvaCgkFb8cCA/edit?usp=sharing"",""ร้อยเอ็ด!J349"")"),0)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IFERROR(__xludf.DUMMYFUNCTION("IMPORTRANGE(""https://docs.google.com/spreadsheets/d/1XL5vhW3sbDhbH9Cz0tuDiY8C3ctxq1tqvaCgkFb8cCA/edit?usp=sharing"",""ร้อยเอ็ด!I350"")"),47667)</f>
        <v>47667</v>
      </c>
      <c r="J455" s="360">
        <f ca="1">IFERROR(__xludf.DUMMYFUNCTION("IMPORTRANGE(""https://docs.google.com/spreadsheets/d/1XL5vhW3sbDhbH9Cz0tuDiY8C3ctxq1tqvaCgkFb8cCA/edit?usp=sharing"",""ร้อยเอ็ด!J350"")"),0)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IFERROR(__xludf.DUMMYFUNCTION("IMPORTRANGE(""https://docs.google.com/spreadsheets/d/1XL5vhW3sbDhbH9Cz0tuDiY8C3ctxq1tqvaCgkFb8cCA/edit?usp=sharing"",""ร้อยเอ็ด!L350"")"),467053)</f>
        <v>467053</v>
      </c>
      <c r="M455" s="362"/>
      <c r="N455" s="362">
        <f ca="1">IFERROR(__xludf.DUMMYFUNCTION("IMPORTRANGE(""https://docs.google.com/spreadsheets/d/1XL5vhW3sbDhbH9Cz0tuDiY8C3ctxq1tqvaCgkFb8cCA/edit?usp=sharing"",""ร้อยเอ็ด!M350"")"),46272.28)</f>
        <v>46272.28</v>
      </c>
      <c r="O455" s="362">
        <f t="shared" ref="O455:O459" ca="1" si="116">+IF(L455&gt;0,N455*100/L455,0)</f>
        <v>9.9072867533234987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IFERROR(__xludf.DUMMYFUNCTION("IMPORTRANGE(""https://docs.google.com/spreadsheets/d/1XL5vhW3sbDhbH9Cz0tuDiY8C3ctxq1tqvaCgkFb8cCA/edit?usp=sharing"",""ร้อยเอ็ด!L351"")"),0)</f>
        <v>0</v>
      </c>
      <c r="M456" s="169"/>
      <c r="N456" s="171">
        <f ca="1">IFERROR(__xludf.DUMMYFUNCTION("IMPORTRANGE(""https://docs.google.com/spreadsheets/d/1XL5vhW3sbDhbH9Cz0tuDiY8C3ctxq1tqvaCgkFb8cCA/edit?usp=sharing"",""ร้อยเอ็ด!M351"")"),0)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IFERROR(__xludf.DUMMYFUNCTION("IMPORTRANGE(""https://docs.google.com/spreadsheets/d/1XL5vhW3sbDhbH9Cz0tuDiY8C3ctxq1tqvaCgkFb8cCA/edit?usp=sharing"",""ร้อยเอ็ด!L352"")"),467053)</f>
        <v>467053</v>
      </c>
      <c r="M457" s="169"/>
      <c r="N457" s="171">
        <f ca="1">IFERROR(__xludf.DUMMYFUNCTION("IMPORTRANGE(""https://docs.google.com/spreadsheets/d/1XL5vhW3sbDhbH9Cz0tuDiY8C3ctxq1tqvaCgkFb8cCA/edit?usp=sharing"",""ร้อยเอ็ด!M352"")"),46272.28)</f>
        <v>46272.28</v>
      </c>
      <c r="O457" s="171">
        <f t="shared" ca="1" si="116"/>
        <v>9.9072867533234987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IFERROR(__xludf.DUMMYFUNCTION("IMPORTRANGE(""https://docs.google.com/spreadsheets/d/1XL5vhW3sbDhbH9Cz0tuDiY8C3ctxq1tqvaCgkFb8cCA/edit?usp=sharing"",""ร้อยเอ็ด!L353"")"),0)</f>
        <v>0</v>
      </c>
      <c r="M458" s="171"/>
      <c r="N458" s="171">
        <f ca="1">IFERROR(__xludf.DUMMYFUNCTION("IMPORTRANGE(""https://docs.google.com/spreadsheets/d/1XL5vhW3sbDhbH9Cz0tuDiY8C3ctxq1tqvaCgkFb8cCA/edit?usp=sharing"",""ร้อยเอ็ด!M353"")"),0)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IFERROR(__xludf.DUMMYFUNCTION("IMPORTRANGE(""https://docs.google.com/spreadsheets/d/1XL5vhW3sbDhbH9Cz0tuDiY8C3ctxq1tqvaCgkFb8cCA/edit?usp=sharing"",""ร้อยเอ็ด!L354"")"),467053)</f>
        <v>467053</v>
      </c>
      <c r="M459" s="171"/>
      <c r="N459" s="171">
        <f ca="1">IFERROR(__xludf.DUMMYFUNCTION("IMPORTRANGE(""https://docs.google.com/spreadsheets/d/1XL5vhW3sbDhbH9Cz0tuDiY8C3ctxq1tqvaCgkFb8cCA/edit?usp=sharing"",""ร้อยเอ็ด!M354"")"),46272.28)</f>
        <v>46272.28</v>
      </c>
      <c r="O459" s="171">
        <f t="shared" ca="1" si="116"/>
        <v>9.9072867533234987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IFERROR(__xludf.DUMMYFUNCTION("IMPORTRANGE(""https://docs.google.com/spreadsheets/d/1XL5vhW3sbDhbH9Cz0tuDiY8C3ctxq1tqvaCgkFb8cCA/edit?usp=sharing"",""ร้อยเอ็ด!M355"")"),0)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IFERROR(__xludf.DUMMYFUNCTION("IMPORTRANGE(""https://docs.google.com/spreadsheets/d/1XL5vhW3sbDhbH9Cz0tuDiY8C3ctxq1tqvaCgkFb8cCA/edit?usp=sharing"",""ร้อยเอ็ด!M356"")"),0)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IFERROR(__xludf.DUMMYFUNCTION("IMPORTRANGE(""https://docs.google.com/spreadsheets/d/1XL5vhW3sbDhbH9Cz0tuDiY8C3ctxq1tqvaCgkFb8cCA/edit?usp=sharing"",""ร้อยเอ็ด!M357"")"),28032.28)</f>
        <v>28032.28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IFERROR(__xludf.DUMMYFUNCTION("IMPORTRANGE(""https://docs.google.com/spreadsheets/d/1XL5vhW3sbDhbH9Cz0tuDiY8C3ctxq1tqvaCgkFb8cCA/edit?usp=sharing"",""ร้อยเอ็ด!M358"")"),18240)</f>
        <v>18240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IFERROR(__xludf.DUMMYFUNCTION("IMPORTRANGE(""https://docs.google.com/spreadsheets/d/1XL5vhW3sbDhbH9Cz0tuDiY8C3ctxq1tqvaCgkFb8cCA/edit?usp=sharing"",""ร้อยเอ็ด!I359"")"),47667)</f>
        <v>47667</v>
      </c>
      <c r="J464" s="264">
        <f ca="1">IFERROR(__xludf.DUMMYFUNCTION("IMPORTRANGE(""https://docs.google.com/spreadsheets/d/1XL5vhW3sbDhbH9Cz0tuDiY8C3ctxq1tqvaCgkFb8cCA/edit?usp=sharing"",""ร้อยเอ็ด!J359"")"),0)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IFERROR(__xludf.DUMMYFUNCTION("IMPORTRANGE(""https://docs.google.com/spreadsheets/d/1XL5vhW3sbDhbH9Cz0tuDiY8C3ctxq1tqvaCgkFb8cCA/edit?usp=sharing"",""ร้อยเอ็ด!I360"")"),47667)</f>
        <v>47667</v>
      </c>
      <c r="J465" s="401">
        <f ca="1">IFERROR(__xludf.DUMMYFUNCTION("IMPORTRANGE(""https://docs.google.com/spreadsheets/d/1XL5vhW3sbDhbH9Cz0tuDiY8C3ctxq1tqvaCgkFb8cCA/edit?usp=sharing"",""ร้อยเอ็ด!J360"")"),0)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IFERROR(__xludf.DUMMYFUNCTION("IMPORTRANGE(""https://docs.google.com/spreadsheets/d/1XL5vhW3sbDhbH9Cz0tuDiY8C3ctxq1tqvaCgkFb8cCA/edit?usp=sharing"",""ร้อยเอ็ด!I361"")"),5144)</f>
        <v>5144</v>
      </c>
      <c r="J466" s="401">
        <f ca="1">IFERROR(__xludf.DUMMYFUNCTION("IMPORTRANGE(""https://docs.google.com/spreadsheets/d/1XL5vhW3sbDhbH9Cz0tuDiY8C3ctxq1tqvaCgkFb8cCA/edit?usp=sharing"",""ร้อยเอ็ด!J361"")"),0)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IFERROR(__xludf.DUMMYFUNCTION("IMPORTRANGE(""https://docs.google.com/spreadsheets/d/1XL5vhW3sbDhbH9Cz0tuDiY8C3ctxq1tqvaCgkFb8cCA/edit?usp=sharing"",""ร้อยเอ็ด!I362"")"),0)</f>
        <v>0</v>
      </c>
      <c r="J467" s="192">
        <f ca="1">IFERROR(__xludf.DUMMYFUNCTION("IMPORTRANGE(""https://docs.google.com/spreadsheets/d/1XL5vhW3sbDhbH9Cz0tuDiY8C3ctxq1tqvaCgkFb8cCA/edit?usp=sharing"",""ร้อยเอ็ด!J362"")"),0)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IFERROR(__xludf.DUMMYFUNCTION("IMPORTRANGE(""https://docs.google.com/spreadsheets/d/1XL5vhW3sbDhbH9Cz0tuDiY8C3ctxq1tqvaCgkFb8cCA/edit?usp=sharing"",""ร้อยเอ็ด!I363"")"),0)</f>
        <v>0</v>
      </c>
      <c r="J468" s="192">
        <f ca="1">IFERROR(__xludf.DUMMYFUNCTION("IMPORTRANGE(""https://docs.google.com/spreadsheets/d/1XL5vhW3sbDhbH9Cz0tuDiY8C3ctxq1tqvaCgkFb8cCA/edit?usp=sharing"",""ร้อยเอ็ด!J363"")"),0)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IFERROR(__xludf.DUMMYFUNCTION("IMPORTRANGE(""https://docs.google.com/spreadsheets/d/1XL5vhW3sbDhbH9Cz0tuDiY8C3ctxq1tqvaCgkFb8cCA/edit?usp=sharing"",""ร้อยเอ็ด!I364"")"),0)</f>
        <v>0</v>
      </c>
      <c r="J469" s="192">
        <f ca="1">IFERROR(__xludf.DUMMYFUNCTION("IMPORTRANGE(""https://docs.google.com/spreadsheets/d/1XL5vhW3sbDhbH9Cz0tuDiY8C3ctxq1tqvaCgkFb8cCA/edit?usp=sharing"",""ร้อยเอ็ด!J364"")"),0)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IFERROR(__xludf.DUMMYFUNCTION("IMPORTRANGE(""https://docs.google.com/spreadsheets/d/1XL5vhW3sbDhbH9Cz0tuDiY8C3ctxq1tqvaCgkFb8cCA/edit?usp=sharing"",""ร้อยเอ็ด!I365"")"),0)</f>
        <v>0</v>
      </c>
      <c r="J470" s="192">
        <f ca="1">IFERROR(__xludf.DUMMYFUNCTION("IMPORTRANGE(""https://docs.google.com/spreadsheets/d/1XL5vhW3sbDhbH9Cz0tuDiY8C3ctxq1tqvaCgkFb8cCA/edit?usp=sharing"",""ร้อยเอ็ด!J365"")"),0)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IFERROR(__xludf.DUMMYFUNCTION("IMPORTRANGE(""https://docs.google.com/spreadsheets/d/1XL5vhW3sbDhbH9Cz0tuDiY8C3ctxq1tqvaCgkFb8cCA/edit?usp=sharing"",""ร้อยเอ็ด!I366"")"),0)</f>
        <v>0</v>
      </c>
      <c r="J471" s="192">
        <f ca="1">IFERROR(__xludf.DUMMYFUNCTION("IMPORTRANGE(""https://docs.google.com/spreadsheets/d/1XL5vhW3sbDhbH9Cz0tuDiY8C3ctxq1tqvaCgkFb8cCA/edit?usp=sharing"",""ร้อยเอ็ด!J366"")"),0)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IFERROR(__xludf.DUMMYFUNCTION("IMPORTRANGE(""https://docs.google.com/spreadsheets/d/1XL5vhW3sbDhbH9Cz0tuDiY8C3ctxq1tqvaCgkFb8cCA/edit?usp=sharing"",""ร้อยเอ็ด!I367"")"),0)</f>
        <v>0</v>
      </c>
      <c r="J472" s="192">
        <f ca="1">IFERROR(__xludf.DUMMYFUNCTION("IMPORTRANGE(""https://docs.google.com/spreadsheets/d/1XL5vhW3sbDhbH9Cz0tuDiY8C3ctxq1tqvaCgkFb8cCA/edit?usp=sharing"",""ร้อยเอ็ด!J367"")"),0)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IFERROR(__xludf.DUMMYFUNCTION("IMPORTRANGE(""https://docs.google.com/spreadsheets/d/1XL5vhW3sbDhbH9Cz0tuDiY8C3ctxq1tqvaCgkFb8cCA/edit?usp=sharing"",""ร้อยเอ็ด!I368"")"),47667)</f>
        <v>47667</v>
      </c>
      <c r="J473" s="401">
        <f ca="1">IFERROR(__xludf.DUMMYFUNCTION("IMPORTRANGE(""https://docs.google.com/spreadsheets/d/1XL5vhW3sbDhbH9Cz0tuDiY8C3ctxq1tqvaCgkFb8cCA/edit?usp=sharing"",""ร้อยเอ็ด!J368"")"),0)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IFERROR(__xludf.DUMMYFUNCTION("IMPORTRANGE(""https://docs.google.com/spreadsheets/d/1XL5vhW3sbDhbH9Cz0tuDiY8C3ctxq1tqvaCgkFb8cCA/edit?usp=sharing"",""ร้อยเอ็ด!I369"")"),5144)</f>
        <v>5144</v>
      </c>
      <c r="J474" s="401">
        <f ca="1">IFERROR(__xludf.DUMMYFUNCTION("IMPORTRANGE(""https://docs.google.com/spreadsheets/d/1XL5vhW3sbDhbH9Cz0tuDiY8C3ctxq1tqvaCgkFb8cCA/edit?usp=sharing"",""ร้อยเอ็ด!J369"")"),0)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IFERROR(__xludf.DUMMYFUNCTION("IMPORTRANGE(""https://docs.google.com/spreadsheets/d/1XL5vhW3sbDhbH9Cz0tuDiY8C3ctxq1tqvaCgkFb8cCA/edit?usp=sharing"",""ร้อยเอ็ด!I370"")"),0)</f>
        <v>0</v>
      </c>
      <c r="J475" s="192">
        <f ca="1">IFERROR(__xludf.DUMMYFUNCTION("IMPORTRANGE(""https://docs.google.com/spreadsheets/d/1XL5vhW3sbDhbH9Cz0tuDiY8C3ctxq1tqvaCgkFb8cCA/edit?usp=sharing"",""ร้อยเอ็ด!J370"")"),0)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IFERROR(__xludf.DUMMYFUNCTION("IMPORTRANGE(""https://docs.google.com/spreadsheets/d/1XL5vhW3sbDhbH9Cz0tuDiY8C3ctxq1tqvaCgkFb8cCA/edit?usp=sharing"",""ร้อยเอ็ด!I371"")"),0)</f>
        <v>0</v>
      </c>
      <c r="J476" s="192">
        <f ca="1">IFERROR(__xludf.DUMMYFUNCTION("IMPORTRANGE(""https://docs.google.com/spreadsheets/d/1XL5vhW3sbDhbH9Cz0tuDiY8C3ctxq1tqvaCgkFb8cCA/edit?usp=sharing"",""ร้อยเอ็ด!J371"")"),0)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IFERROR(__xludf.DUMMYFUNCTION("IMPORTRANGE(""https://docs.google.com/spreadsheets/d/1XL5vhW3sbDhbH9Cz0tuDiY8C3ctxq1tqvaCgkFb8cCA/edit?usp=sharing"",""ร้อยเอ็ด!I372"")"),0)</f>
        <v>0</v>
      </c>
      <c r="J477" s="192">
        <f ca="1">IFERROR(__xludf.DUMMYFUNCTION("IMPORTRANGE(""https://docs.google.com/spreadsheets/d/1XL5vhW3sbDhbH9Cz0tuDiY8C3ctxq1tqvaCgkFb8cCA/edit?usp=sharing"",""ร้อยเอ็ด!J372"")"),0)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IFERROR(__xludf.DUMMYFUNCTION("IMPORTRANGE(""https://docs.google.com/spreadsheets/d/1XL5vhW3sbDhbH9Cz0tuDiY8C3ctxq1tqvaCgkFb8cCA/edit?usp=sharing"",""ร้อยเอ็ด!I373"")"),0)</f>
        <v>0</v>
      </c>
      <c r="J478" s="192">
        <f ca="1">IFERROR(__xludf.DUMMYFUNCTION("IMPORTRANGE(""https://docs.google.com/spreadsheets/d/1XL5vhW3sbDhbH9Cz0tuDiY8C3ctxq1tqvaCgkFb8cCA/edit?usp=sharing"",""ร้อยเอ็ด!J373"")"),0)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IFERROR(__xludf.DUMMYFUNCTION("IMPORTRANGE(""https://docs.google.com/spreadsheets/d/1XL5vhW3sbDhbH9Cz0tuDiY8C3ctxq1tqvaCgkFb8cCA/edit?usp=sharing"",""ร้อยเอ็ด!I374"")"),0)</f>
        <v>0</v>
      </c>
      <c r="J479" s="192">
        <f ca="1">IFERROR(__xludf.DUMMYFUNCTION("IMPORTRANGE(""https://docs.google.com/spreadsheets/d/1XL5vhW3sbDhbH9Cz0tuDiY8C3ctxq1tqvaCgkFb8cCA/edit?usp=sharing"",""ร้อยเอ็ด!J374"")"),0)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IFERROR(__xludf.DUMMYFUNCTION("IMPORTRANGE(""https://docs.google.com/spreadsheets/d/1XL5vhW3sbDhbH9Cz0tuDiY8C3ctxq1tqvaCgkFb8cCA/edit?usp=sharing"",""ร้อยเอ็ด!I375"")"),0)</f>
        <v>0</v>
      </c>
      <c r="J480" s="192">
        <f ca="1">IFERROR(__xludf.DUMMYFUNCTION("IMPORTRANGE(""https://docs.google.com/spreadsheets/d/1XL5vhW3sbDhbH9Cz0tuDiY8C3ctxq1tqvaCgkFb8cCA/edit?usp=sharing"",""ร้อยเอ็ด!J375"")"),0)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IFERROR(__xludf.DUMMYFUNCTION("IMPORTRANGE(""https://docs.google.com/spreadsheets/d/1XL5vhW3sbDhbH9Cz0tuDiY8C3ctxq1tqvaCgkFb8cCA/edit?usp=sharing"",""ร้อยเอ็ด!I376"")"),47667)</f>
        <v>47667</v>
      </c>
      <c r="J481" s="401">
        <f ca="1">IFERROR(__xludf.DUMMYFUNCTION("IMPORTRANGE(""https://docs.google.com/spreadsheets/d/1XL5vhW3sbDhbH9Cz0tuDiY8C3ctxq1tqvaCgkFb8cCA/edit?usp=sharing"",""ร้อยเอ็ด!J376"")"),0)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IFERROR(__xludf.DUMMYFUNCTION("IMPORTRANGE(""https://docs.google.com/spreadsheets/d/1XL5vhW3sbDhbH9Cz0tuDiY8C3ctxq1tqvaCgkFb8cCA/edit?usp=sharing"",""ร้อยเอ็ด!I377"")"),5144)</f>
        <v>5144</v>
      </c>
      <c r="J482" s="401">
        <f ca="1">IFERROR(__xludf.DUMMYFUNCTION("IMPORTRANGE(""https://docs.google.com/spreadsheets/d/1XL5vhW3sbDhbH9Cz0tuDiY8C3ctxq1tqvaCgkFb8cCA/edit?usp=sharing"",""ร้อยเอ็ด!J377"")"),0)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IFERROR(__xludf.DUMMYFUNCTION("IMPORTRANGE(""https://docs.google.com/spreadsheets/d/1XL5vhW3sbDhbH9Cz0tuDiY8C3ctxq1tqvaCgkFb8cCA/edit?usp=sharing"",""ร้อยเอ็ด!I378"")"),0)</f>
        <v>0</v>
      </c>
      <c r="J483" s="192">
        <f ca="1">IFERROR(__xludf.DUMMYFUNCTION("IMPORTRANGE(""https://docs.google.com/spreadsheets/d/1XL5vhW3sbDhbH9Cz0tuDiY8C3ctxq1tqvaCgkFb8cCA/edit?usp=sharing"",""ร้อยเอ็ด!J378"")"),0)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IFERROR(__xludf.DUMMYFUNCTION("IMPORTRANGE(""https://docs.google.com/spreadsheets/d/1XL5vhW3sbDhbH9Cz0tuDiY8C3ctxq1tqvaCgkFb8cCA/edit?usp=sharing"",""ร้อยเอ็ด!I379"")"),0)</f>
        <v>0</v>
      </c>
      <c r="J484" s="192">
        <f ca="1">IFERROR(__xludf.DUMMYFUNCTION("IMPORTRANGE(""https://docs.google.com/spreadsheets/d/1XL5vhW3sbDhbH9Cz0tuDiY8C3ctxq1tqvaCgkFb8cCA/edit?usp=sharing"",""ร้อยเอ็ด!J379"")"),0)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IFERROR(__xludf.DUMMYFUNCTION("IMPORTRANGE(""https://docs.google.com/spreadsheets/d/1XL5vhW3sbDhbH9Cz0tuDiY8C3ctxq1tqvaCgkFb8cCA/edit?usp=sharing"",""ร้อยเอ็ด!I380"")"),0)</f>
        <v>0</v>
      </c>
      <c r="J485" s="192">
        <f ca="1">IFERROR(__xludf.DUMMYFUNCTION("IMPORTRANGE(""https://docs.google.com/spreadsheets/d/1XL5vhW3sbDhbH9Cz0tuDiY8C3ctxq1tqvaCgkFb8cCA/edit?usp=sharing"",""ร้อยเอ็ด!J380"")"),0)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IFERROR(__xludf.DUMMYFUNCTION("IMPORTRANGE(""https://docs.google.com/spreadsheets/d/1XL5vhW3sbDhbH9Cz0tuDiY8C3ctxq1tqvaCgkFb8cCA/edit?usp=sharing"",""ร้อยเอ็ด!I381"")"),0)</f>
        <v>0</v>
      </c>
      <c r="J486" s="192">
        <f ca="1">IFERROR(__xludf.DUMMYFUNCTION("IMPORTRANGE(""https://docs.google.com/spreadsheets/d/1XL5vhW3sbDhbH9Cz0tuDiY8C3ctxq1tqvaCgkFb8cCA/edit?usp=sharing"",""ร้อยเอ็ด!J381"")"),0)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IFERROR(__xludf.DUMMYFUNCTION("IMPORTRANGE(""https://docs.google.com/spreadsheets/d/1XL5vhW3sbDhbH9Cz0tuDiY8C3ctxq1tqvaCgkFb8cCA/edit?usp=sharing"",""ร้อยเอ็ด!I382"")"),0)</f>
        <v>0</v>
      </c>
      <c r="J487" s="401">
        <f ca="1">IFERROR(__xludf.DUMMYFUNCTION("IMPORTRANGE(""https://docs.google.com/spreadsheets/d/1XL5vhW3sbDhbH9Cz0tuDiY8C3ctxq1tqvaCgkFb8cCA/edit?usp=sharing"",""ร้อยเอ็ด!J382"")"),0)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IFERROR(__xludf.DUMMYFUNCTION("IMPORTRANGE(""https://docs.google.com/spreadsheets/d/1XL5vhW3sbDhbH9Cz0tuDiY8C3ctxq1tqvaCgkFb8cCA/edit?usp=sharing"",""ร้อยเอ็ด!I383"")"),0)</f>
        <v>0</v>
      </c>
      <c r="J488" s="401">
        <f ca="1">IFERROR(__xludf.DUMMYFUNCTION("IMPORTRANGE(""https://docs.google.com/spreadsheets/d/1XL5vhW3sbDhbH9Cz0tuDiY8C3ctxq1tqvaCgkFb8cCA/edit?usp=sharing"",""ร้อยเอ็ด!J383"")"),0)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IFERROR(__xludf.DUMMYFUNCTION("IMPORTRANGE(""https://docs.google.com/spreadsheets/d/1XL5vhW3sbDhbH9Cz0tuDiY8C3ctxq1tqvaCgkFb8cCA/edit?usp=sharing"",""ร้อยเอ็ด!I384"")"),0)</f>
        <v>0</v>
      </c>
      <c r="J489" s="192">
        <f ca="1">IFERROR(__xludf.DUMMYFUNCTION("IMPORTRANGE(""https://docs.google.com/spreadsheets/d/1XL5vhW3sbDhbH9Cz0tuDiY8C3ctxq1tqvaCgkFb8cCA/edit?usp=sharing"",""ร้อยเอ็ด!J384"")"),0)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IFERROR(__xludf.DUMMYFUNCTION("IMPORTRANGE(""https://docs.google.com/spreadsheets/d/1XL5vhW3sbDhbH9Cz0tuDiY8C3ctxq1tqvaCgkFb8cCA/edit?usp=sharing"",""ร้อยเอ็ด!I385"")"),0)</f>
        <v>0</v>
      </c>
      <c r="J490" s="192">
        <f ca="1">IFERROR(__xludf.DUMMYFUNCTION("IMPORTRANGE(""https://docs.google.com/spreadsheets/d/1XL5vhW3sbDhbH9Cz0tuDiY8C3ctxq1tqvaCgkFb8cCA/edit?usp=sharing"",""ร้อยเอ็ด!J385"")"),0)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IFERROR(__xludf.DUMMYFUNCTION("IMPORTRANGE(""https://docs.google.com/spreadsheets/d/1XL5vhW3sbDhbH9Cz0tuDiY8C3ctxq1tqvaCgkFb8cCA/edit?usp=sharing"",""ร้อยเอ็ด!I386"")"),0)</f>
        <v>0</v>
      </c>
      <c r="J491" s="192">
        <f ca="1">IFERROR(__xludf.DUMMYFUNCTION("IMPORTRANGE(""https://docs.google.com/spreadsheets/d/1XL5vhW3sbDhbH9Cz0tuDiY8C3ctxq1tqvaCgkFb8cCA/edit?usp=sharing"",""ร้อยเอ็ด!J386"")"),0)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IFERROR(__xludf.DUMMYFUNCTION("IMPORTRANGE(""https://docs.google.com/spreadsheets/d/1XL5vhW3sbDhbH9Cz0tuDiY8C3ctxq1tqvaCgkFb8cCA/edit?usp=sharing"",""ร้อยเอ็ด!I387"")"),0)</f>
        <v>0</v>
      </c>
      <c r="J492" s="192">
        <f ca="1">IFERROR(__xludf.DUMMYFUNCTION("IMPORTRANGE(""https://docs.google.com/spreadsheets/d/1XL5vhW3sbDhbH9Cz0tuDiY8C3ctxq1tqvaCgkFb8cCA/edit?usp=sharing"",""ร้อยเอ็ด!J387"")"),0)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IFERROR(__xludf.DUMMYFUNCTION("IMPORTRANGE(""https://docs.google.com/spreadsheets/d/1XL5vhW3sbDhbH9Cz0tuDiY8C3ctxq1tqvaCgkFb8cCA/edit?usp=sharing"",""ร้อยเอ็ด!I388"")"),0)</f>
        <v>0</v>
      </c>
      <c r="J493" s="192">
        <f ca="1">IFERROR(__xludf.DUMMYFUNCTION("IMPORTRANGE(""https://docs.google.com/spreadsheets/d/1XL5vhW3sbDhbH9Cz0tuDiY8C3ctxq1tqvaCgkFb8cCA/edit?usp=sharing"",""ร้อยเอ็ด!J388"")"),0)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IFERROR(__xludf.DUMMYFUNCTION("IMPORTRANGE(""https://docs.google.com/spreadsheets/d/1XL5vhW3sbDhbH9Cz0tuDiY8C3ctxq1tqvaCgkFb8cCA/edit?usp=sharing"",""ร้อยเอ็ด!I389"")"),0)</f>
        <v>0</v>
      </c>
      <c r="J494" s="417">
        <f ca="1">IFERROR(__xludf.DUMMYFUNCTION("IMPORTRANGE(""https://docs.google.com/spreadsheets/d/1XL5vhW3sbDhbH9Cz0tuDiY8C3ctxq1tqvaCgkFb8cCA/edit?usp=sharing"",""ร้อยเอ็ด!J389"")"),0)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IFERROR(__xludf.DUMMYFUNCTION("IMPORTRANGE(""https://docs.google.com/spreadsheets/d/1XL5vhW3sbDhbH9Cz0tuDiY8C3ctxq1tqvaCgkFb8cCA/edit?usp=sharing"",""ร้อยเอ็ด!I390"")"),0)</f>
        <v>0</v>
      </c>
      <c r="J495" s="417">
        <f ca="1">IFERROR(__xludf.DUMMYFUNCTION("IMPORTRANGE(""https://docs.google.com/spreadsheets/d/1XL5vhW3sbDhbH9Cz0tuDiY8C3ctxq1tqvaCgkFb8cCA/edit?usp=sharing"",""ร้อยเอ็ด!J390"")"),0)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IFERROR(__xludf.DUMMYFUNCTION("IMPORTRANGE(""https://docs.google.com/spreadsheets/d/1XL5vhW3sbDhbH9Cz0tuDiY8C3ctxq1tqvaCgkFb8cCA/edit?usp=sharing"",""ร้อยเอ็ด!I391"")"),0)</f>
        <v>0</v>
      </c>
      <c r="J496" s="417">
        <f ca="1">IFERROR(__xludf.DUMMYFUNCTION("IMPORTRANGE(""https://docs.google.com/spreadsheets/d/1XL5vhW3sbDhbH9Cz0tuDiY8C3ctxq1tqvaCgkFb8cCA/edit?usp=sharing"",""ร้อยเอ็ด!J391"")"),0)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IFERROR(__xludf.DUMMYFUNCTION("IMPORTRANGE(""https://docs.google.com/spreadsheets/d/1XL5vhW3sbDhbH9Cz0tuDiY8C3ctxq1tqvaCgkFb8cCA/edit?usp=sharing"",""ร้อยเอ็ด!I392"")"),914)</f>
        <v>914</v>
      </c>
      <c r="J497" s="424">
        <f ca="1">IFERROR(__xludf.DUMMYFUNCTION("IMPORTRANGE(""https://docs.google.com/spreadsheets/d/1XL5vhW3sbDhbH9Cz0tuDiY8C3ctxq1tqvaCgkFb8cCA/edit?usp=sharing"",""ร้อยเอ็ด!J392"")"),0)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IFERROR(__xludf.DUMMYFUNCTION("IMPORTRANGE(""https://docs.google.com/spreadsheets/d/1XL5vhW3sbDhbH9Cz0tuDiY8C3ctxq1tqvaCgkFb8cCA/edit?usp=sharing"",""ร้อยเอ็ด!I393"")"),914)</f>
        <v>914</v>
      </c>
      <c r="J498" s="401">
        <f ca="1">IFERROR(__xludf.DUMMYFUNCTION("IMPORTRANGE(""https://docs.google.com/spreadsheets/d/1XL5vhW3sbDhbH9Cz0tuDiY8C3ctxq1tqvaCgkFb8cCA/edit?usp=sharing"",""ร้อยเอ็ด!J393"")"),0)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IFERROR(__xludf.DUMMYFUNCTION("IMPORTRANGE(""https://docs.google.com/spreadsheets/d/1XL5vhW3sbDhbH9Cz0tuDiY8C3ctxq1tqvaCgkFb8cCA/edit?usp=sharing"",""ร้อยเอ็ด!I394"")"),99)</f>
        <v>99</v>
      </c>
      <c r="J499" s="401">
        <f ca="1">IFERROR(__xludf.DUMMYFUNCTION("IMPORTRANGE(""https://docs.google.com/spreadsheets/d/1XL5vhW3sbDhbH9Cz0tuDiY8C3ctxq1tqvaCgkFb8cCA/edit?usp=sharing"",""ร้อยเอ็ด!J394"")"),0)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IFERROR(__xludf.DUMMYFUNCTION("IMPORTRANGE(""https://docs.google.com/spreadsheets/d/1XL5vhW3sbDhbH9Cz0tuDiY8C3ctxq1tqvaCgkFb8cCA/edit?usp=sharing"",""ร้อยเอ็ด!I395"")"),0)</f>
        <v>0</v>
      </c>
      <c r="J500" s="167">
        <f ca="1">IFERROR(__xludf.DUMMYFUNCTION("IMPORTRANGE(""https://docs.google.com/spreadsheets/d/1XL5vhW3sbDhbH9Cz0tuDiY8C3ctxq1tqvaCgkFb8cCA/edit?usp=sharing"",""ร้อยเอ็ด!J395"")"),0)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IFERROR(__xludf.DUMMYFUNCTION("IMPORTRANGE(""https://docs.google.com/spreadsheets/d/1XL5vhW3sbDhbH9Cz0tuDiY8C3ctxq1tqvaCgkFb8cCA/edit?usp=sharing"",""ร้อยเอ็ด!I396"")"),0)</f>
        <v>0</v>
      </c>
      <c r="J501" s="167">
        <f ca="1">IFERROR(__xludf.DUMMYFUNCTION("IMPORTRANGE(""https://docs.google.com/spreadsheets/d/1XL5vhW3sbDhbH9Cz0tuDiY8C3ctxq1tqvaCgkFb8cCA/edit?usp=sharing"",""ร้อยเอ็ด!J396"")"),0)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IFERROR(__xludf.DUMMYFUNCTION("IMPORTRANGE(""https://docs.google.com/spreadsheets/d/1XL5vhW3sbDhbH9Cz0tuDiY8C3ctxq1tqvaCgkFb8cCA/edit?usp=sharing"",""ร้อยเอ็ด!I397"")"),0)</f>
        <v>0</v>
      </c>
      <c r="J502" s="192">
        <f ca="1">IFERROR(__xludf.DUMMYFUNCTION("IMPORTRANGE(""https://docs.google.com/spreadsheets/d/1XL5vhW3sbDhbH9Cz0tuDiY8C3ctxq1tqvaCgkFb8cCA/edit?usp=sharing"",""ร้อยเอ็ด!J397"")"),0)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IFERROR(__xludf.DUMMYFUNCTION("IMPORTRANGE(""https://docs.google.com/spreadsheets/d/1XL5vhW3sbDhbH9Cz0tuDiY8C3ctxq1tqvaCgkFb8cCA/edit?usp=sharing"",""ร้อยเอ็ด!I398"")"),0)</f>
        <v>0</v>
      </c>
      <c r="J503" s="192">
        <f ca="1">IFERROR(__xludf.DUMMYFUNCTION("IMPORTRANGE(""https://docs.google.com/spreadsheets/d/1XL5vhW3sbDhbH9Cz0tuDiY8C3ctxq1tqvaCgkFb8cCA/edit?usp=sharing"",""ร้อยเอ็ด!J398"")"),0)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IFERROR(__xludf.DUMMYFUNCTION("IMPORTRANGE(""https://docs.google.com/spreadsheets/d/1XL5vhW3sbDhbH9Cz0tuDiY8C3ctxq1tqvaCgkFb8cCA/edit?usp=sharing"",""ร้อยเอ็ด!I399"")"),0)</f>
        <v>0</v>
      </c>
      <c r="J504" s="192">
        <f ca="1">IFERROR(__xludf.DUMMYFUNCTION("IMPORTRANGE(""https://docs.google.com/spreadsheets/d/1XL5vhW3sbDhbH9Cz0tuDiY8C3ctxq1tqvaCgkFb8cCA/edit?usp=sharing"",""ร้อยเอ็ด!J399"")"),0)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IFERROR(__xludf.DUMMYFUNCTION("IMPORTRANGE(""https://docs.google.com/spreadsheets/d/1XL5vhW3sbDhbH9Cz0tuDiY8C3ctxq1tqvaCgkFb8cCA/edit?usp=sharing"",""ร้อยเอ็ด!I400"")"),0)</f>
        <v>0</v>
      </c>
      <c r="J505" s="192">
        <f ca="1">IFERROR(__xludf.DUMMYFUNCTION("IMPORTRANGE(""https://docs.google.com/spreadsheets/d/1XL5vhW3sbDhbH9Cz0tuDiY8C3ctxq1tqvaCgkFb8cCA/edit?usp=sharing"",""ร้อยเอ็ด!J400"")"),0)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IFERROR(__xludf.DUMMYFUNCTION("IMPORTRANGE(""https://docs.google.com/spreadsheets/d/1XL5vhW3sbDhbH9Cz0tuDiY8C3ctxq1tqvaCgkFb8cCA/edit?usp=sharing"",""ร้อยเอ็ด!I401"")"),0)</f>
        <v>0</v>
      </c>
      <c r="J506" s="192">
        <f ca="1">IFERROR(__xludf.DUMMYFUNCTION("IMPORTRANGE(""https://docs.google.com/spreadsheets/d/1XL5vhW3sbDhbH9Cz0tuDiY8C3ctxq1tqvaCgkFb8cCA/edit?usp=sharing"",""ร้อยเอ็ด!J401"")"),0)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IFERROR(__xludf.DUMMYFUNCTION("IMPORTRANGE(""https://docs.google.com/spreadsheets/d/1XL5vhW3sbDhbH9Cz0tuDiY8C3ctxq1tqvaCgkFb8cCA/edit?usp=sharing"",""ร้อยเอ็ด!I402"")"),0)</f>
        <v>0</v>
      </c>
      <c r="J507" s="192">
        <f ca="1">IFERROR(__xludf.DUMMYFUNCTION("IMPORTRANGE(""https://docs.google.com/spreadsheets/d/1XL5vhW3sbDhbH9Cz0tuDiY8C3ctxq1tqvaCgkFb8cCA/edit?usp=sharing"",""ร้อยเอ็ด!J402"")"),0)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IFERROR(__xludf.DUMMYFUNCTION("IMPORTRANGE(""https://docs.google.com/spreadsheets/d/1XL5vhW3sbDhbH9Cz0tuDiY8C3ctxq1tqvaCgkFb8cCA/edit?usp=sharing"",""ร้อยเอ็ด!I403"")"),0)</f>
        <v>0</v>
      </c>
      <c r="J508" s="167">
        <f ca="1">IFERROR(__xludf.DUMMYFUNCTION("IMPORTRANGE(""https://docs.google.com/spreadsheets/d/1XL5vhW3sbDhbH9Cz0tuDiY8C3ctxq1tqvaCgkFb8cCA/edit?usp=sharing"",""ร้อยเอ็ด!J403"")"),0)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IFERROR(__xludf.DUMMYFUNCTION("IMPORTRANGE(""https://docs.google.com/spreadsheets/d/1XL5vhW3sbDhbH9Cz0tuDiY8C3ctxq1tqvaCgkFb8cCA/edit?usp=sharing"",""ร้อยเอ็ด!I404"")"),0)</f>
        <v>0</v>
      </c>
      <c r="J509" s="167">
        <f ca="1">IFERROR(__xludf.DUMMYFUNCTION("IMPORTRANGE(""https://docs.google.com/spreadsheets/d/1XL5vhW3sbDhbH9Cz0tuDiY8C3ctxq1tqvaCgkFb8cCA/edit?usp=sharing"",""ร้อยเอ็ด!J404"")"),0)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IFERROR(__xludf.DUMMYFUNCTION("IMPORTRANGE(""https://docs.google.com/spreadsheets/d/1XL5vhW3sbDhbH9Cz0tuDiY8C3ctxq1tqvaCgkFb8cCA/edit?usp=sharing"",""ร้อยเอ็ด!I405"")"),0)</f>
        <v>0</v>
      </c>
      <c r="J510" s="192">
        <f ca="1">IFERROR(__xludf.DUMMYFUNCTION("IMPORTRANGE(""https://docs.google.com/spreadsheets/d/1XL5vhW3sbDhbH9Cz0tuDiY8C3ctxq1tqvaCgkFb8cCA/edit?usp=sharing"",""ร้อยเอ็ด!J405"")"),0)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IFERROR(__xludf.DUMMYFUNCTION("IMPORTRANGE(""https://docs.google.com/spreadsheets/d/1XL5vhW3sbDhbH9Cz0tuDiY8C3ctxq1tqvaCgkFb8cCA/edit?usp=sharing"",""ร้อยเอ็ด!I406"")"),0)</f>
        <v>0</v>
      </c>
      <c r="J511" s="192">
        <f ca="1">IFERROR(__xludf.DUMMYFUNCTION("IMPORTRANGE(""https://docs.google.com/spreadsheets/d/1XL5vhW3sbDhbH9Cz0tuDiY8C3ctxq1tqvaCgkFb8cCA/edit?usp=sharing"",""ร้อยเอ็ด!J406"")"),0)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IFERROR(__xludf.DUMMYFUNCTION("IMPORTRANGE(""https://docs.google.com/spreadsheets/d/1XL5vhW3sbDhbH9Cz0tuDiY8C3ctxq1tqvaCgkFb8cCA/edit?usp=sharing"",""ร้อยเอ็ด!I407"")"),0)</f>
        <v>0</v>
      </c>
      <c r="J512" s="192">
        <f ca="1">IFERROR(__xludf.DUMMYFUNCTION("IMPORTRANGE(""https://docs.google.com/spreadsheets/d/1XL5vhW3sbDhbH9Cz0tuDiY8C3ctxq1tqvaCgkFb8cCA/edit?usp=sharing"",""ร้อยเอ็ด!J407"")"),0)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IFERROR(__xludf.DUMMYFUNCTION("IMPORTRANGE(""https://docs.google.com/spreadsheets/d/1XL5vhW3sbDhbH9Cz0tuDiY8C3ctxq1tqvaCgkFb8cCA/edit?usp=sharing"",""ร้อยเอ็ด!I408"")"),0)</f>
        <v>0</v>
      </c>
      <c r="J513" s="192">
        <f ca="1">IFERROR(__xludf.DUMMYFUNCTION("IMPORTRANGE(""https://docs.google.com/spreadsheets/d/1XL5vhW3sbDhbH9Cz0tuDiY8C3ctxq1tqvaCgkFb8cCA/edit?usp=sharing"",""ร้อยเอ็ด!J408"")"),0)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IFERROR(__xludf.DUMMYFUNCTION("IMPORTRANGE(""https://docs.google.com/spreadsheets/d/1XL5vhW3sbDhbH9Cz0tuDiY8C3ctxq1tqvaCgkFb8cCA/edit?usp=sharing"",""ร้อยเอ็ด!I409"")"),0)</f>
        <v>0</v>
      </c>
      <c r="J514" s="192">
        <f ca="1">IFERROR(__xludf.DUMMYFUNCTION("IMPORTRANGE(""https://docs.google.com/spreadsheets/d/1XL5vhW3sbDhbH9Cz0tuDiY8C3ctxq1tqvaCgkFb8cCA/edit?usp=sharing"",""ร้อยเอ็ด!J409"")"),0)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IFERROR(__xludf.DUMMYFUNCTION("IMPORTRANGE(""https://docs.google.com/spreadsheets/d/1XL5vhW3sbDhbH9Cz0tuDiY8C3ctxq1tqvaCgkFb8cCA/edit?usp=sharing"",""ร้อยเอ็ด!I410"")"),0)</f>
        <v>0</v>
      </c>
      <c r="J515" s="192">
        <f ca="1">IFERROR(__xludf.DUMMYFUNCTION("IMPORTRANGE(""https://docs.google.com/spreadsheets/d/1XL5vhW3sbDhbH9Cz0tuDiY8C3ctxq1tqvaCgkFb8cCA/edit?usp=sharing"",""ร้อยเอ็ด!J410"")"),0)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IFERROR(__xludf.DUMMYFUNCTION("IMPORTRANGE(""https://docs.google.com/spreadsheets/d/1XL5vhW3sbDhbH9Cz0tuDiY8C3ctxq1tqvaCgkFb8cCA/edit?usp=sharing"",""ร้อยเอ็ด!I411"")"),0)</f>
        <v>0</v>
      </c>
      <c r="J516" s="264">
        <f ca="1">IFERROR(__xludf.DUMMYFUNCTION("IMPORTRANGE(""https://docs.google.com/spreadsheets/d/1XL5vhW3sbDhbH9Cz0tuDiY8C3ctxq1tqvaCgkFb8cCA/edit?usp=sharing"",""ร้อยเอ็ด!J411"")"),0)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IFERROR(__xludf.DUMMYFUNCTION("IMPORTRANGE(""https://docs.google.com/spreadsheets/d/1XL5vhW3sbDhbH9Cz0tuDiY8C3ctxq1tqvaCgkFb8cCA/edit?usp=sharing"",""ร้อยเอ็ด!I412"")"),0)</f>
        <v>0</v>
      </c>
      <c r="J517" s="277">
        <f ca="1">IFERROR(__xludf.DUMMYFUNCTION("IMPORTRANGE(""https://docs.google.com/spreadsheets/d/1XL5vhW3sbDhbH9Cz0tuDiY8C3ctxq1tqvaCgkFb8cCA/edit?usp=sharing"",""ร้อยเอ็ด!J412"")"),0)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IFERROR(__xludf.DUMMYFUNCTION("IMPORTRANGE(""https://docs.google.com/spreadsheets/d/1XL5vhW3sbDhbH9Cz0tuDiY8C3ctxq1tqvaCgkFb8cCA/edit?usp=sharing"",""ร้อยเอ็ด!I413"")"),0)</f>
        <v>0</v>
      </c>
      <c r="J518" s="277">
        <f ca="1">IFERROR(__xludf.DUMMYFUNCTION("IMPORTRANGE(""https://docs.google.com/spreadsheets/d/1XL5vhW3sbDhbH9Cz0tuDiY8C3ctxq1tqvaCgkFb8cCA/edit?usp=sharing"",""ร้อยเอ็ด!J413"")"),0)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IFERROR(__xludf.DUMMYFUNCTION("IMPORTRANGE(""https://docs.google.com/spreadsheets/d/1XL5vhW3sbDhbH9Cz0tuDiY8C3ctxq1tqvaCgkFb8cCA/edit?usp=sharing"",""ร้อยเอ็ด!I414"")"),0)</f>
        <v>0</v>
      </c>
      <c r="J519" s="191">
        <f ca="1">IFERROR(__xludf.DUMMYFUNCTION("IMPORTRANGE(""https://docs.google.com/spreadsheets/d/1XL5vhW3sbDhbH9Cz0tuDiY8C3ctxq1tqvaCgkFb8cCA/edit?usp=sharing"",""ร้อยเอ็ด!J414"")"),0)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IFERROR(__xludf.DUMMYFUNCTION("IMPORTRANGE(""https://docs.google.com/spreadsheets/d/1XL5vhW3sbDhbH9Cz0tuDiY8C3ctxq1tqvaCgkFb8cCA/edit?usp=sharing"",""ร้อยเอ็ด!I415"")"),0)</f>
        <v>0</v>
      </c>
      <c r="J520" s="191">
        <f ca="1">IFERROR(__xludf.DUMMYFUNCTION("IMPORTRANGE(""https://docs.google.com/spreadsheets/d/1XL5vhW3sbDhbH9Cz0tuDiY8C3ctxq1tqvaCgkFb8cCA/edit?usp=sharing"",""ร้อยเอ็ด!J415"")"),0)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IFERROR(__xludf.DUMMYFUNCTION("IMPORTRANGE(""https://docs.google.com/spreadsheets/d/1XL5vhW3sbDhbH9Cz0tuDiY8C3ctxq1tqvaCgkFb8cCA/edit?usp=sharing"",""ร้อยเอ็ด!I416"")"),0)</f>
        <v>0</v>
      </c>
      <c r="J521" s="191">
        <f ca="1">IFERROR(__xludf.DUMMYFUNCTION("IMPORTRANGE(""https://docs.google.com/spreadsheets/d/1XL5vhW3sbDhbH9Cz0tuDiY8C3ctxq1tqvaCgkFb8cCA/edit?usp=sharing"",""ร้อยเอ็ด!J416"")"),0)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IFERROR(__xludf.DUMMYFUNCTION("IMPORTRANGE(""https://docs.google.com/spreadsheets/d/1XL5vhW3sbDhbH9Cz0tuDiY8C3ctxq1tqvaCgkFb8cCA/edit?usp=sharing"",""ร้อยเอ็ด!I417"")"),0)</f>
        <v>0</v>
      </c>
      <c r="J522" s="191">
        <f ca="1">IFERROR(__xludf.DUMMYFUNCTION("IMPORTRANGE(""https://docs.google.com/spreadsheets/d/1XL5vhW3sbDhbH9Cz0tuDiY8C3ctxq1tqvaCgkFb8cCA/edit?usp=sharing"",""ร้อยเอ็ด!J417"")"),0)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IFERROR(__xludf.DUMMYFUNCTION("IMPORTRANGE(""https://docs.google.com/spreadsheets/d/1XL5vhW3sbDhbH9Cz0tuDiY8C3ctxq1tqvaCgkFb8cCA/edit?usp=sharing"",""ร้อยเอ็ด!I418"")"),0)</f>
        <v>0</v>
      </c>
      <c r="J523" s="191">
        <f ca="1">IFERROR(__xludf.DUMMYFUNCTION("IMPORTRANGE(""https://docs.google.com/spreadsheets/d/1XL5vhW3sbDhbH9Cz0tuDiY8C3ctxq1tqvaCgkFb8cCA/edit?usp=sharing"",""ร้อยเอ็ด!J418"")"),0)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IFERROR(__xludf.DUMMYFUNCTION("IMPORTRANGE(""https://docs.google.com/spreadsheets/d/1XL5vhW3sbDhbH9Cz0tuDiY8C3ctxq1tqvaCgkFb8cCA/edit?usp=sharing"",""ร้อยเอ็ด!I419"")"),0)</f>
        <v>0</v>
      </c>
      <c r="J524" s="191">
        <f ca="1">IFERROR(__xludf.DUMMYFUNCTION("IMPORTRANGE(""https://docs.google.com/spreadsheets/d/1XL5vhW3sbDhbH9Cz0tuDiY8C3ctxq1tqvaCgkFb8cCA/edit?usp=sharing"",""ร้อยเอ็ด!J419"")"),0)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IFERROR(__xludf.DUMMYFUNCTION("IMPORTRANGE(""https://docs.google.com/spreadsheets/d/1XL5vhW3sbDhbH9Cz0tuDiY8C3ctxq1tqvaCgkFb8cCA/edit?usp=sharing"",""ร้อยเอ็ด!I420"")"),0)</f>
        <v>0</v>
      </c>
      <c r="J525" s="277">
        <f ca="1">IFERROR(__xludf.DUMMYFUNCTION("IMPORTRANGE(""https://docs.google.com/spreadsheets/d/1XL5vhW3sbDhbH9Cz0tuDiY8C3ctxq1tqvaCgkFb8cCA/edit?usp=sharing"",""ร้อยเอ็ด!J420"")"),0)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IFERROR(__xludf.DUMMYFUNCTION("IMPORTRANGE(""https://docs.google.com/spreadsheets/d/1XL5vhW3sbDhbH9Cz0tuDiY8C3ctxq1tqvaCgkFb8cCA/edit?usp=sharing"",""ร้อยเอ็ด!I421"")"),0)</f>
        <v>0</v>
      </c>
      <c r="J526" s="277">
        <f ca="1">IFERROR(__xludf.DUMMYFUNCTION("IMPORTRANGE(""https://docs.google.com/spreadsheets/d/1XL5vhW3sbDhbH9Cz0tuDiY8C3ctxq1tqvaCgkFb8cCA/edit?usp=sharing"",""ร้อยเอ็ด!J421"")"),0)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IFERROR(__xludf.DUMMYFUNCTION("IMPORTRANGE(""https://docs.google.com/spreadsheets/d/1XL5vhW3sbDhbH9Cz0tuDiY8C3ctxq1tqvaCgkFb8cCA/edit?usp=sharing"",""ร้อยเอ็ด!I422"")"),0)</f>
        <v>0</v>
      </c>
      <c r="J527" s="192">
        <f ca="1">IFERROR(__xludf.DUMMYFUNCTION("IMPORTRANGE(""https://docs.google.com/spreadsheets/d/1XL5vhW3sbDhbH9Cz0tuDiY8C3ctxq1tqvaCgkFb8cCA/edit?usp=sharing"",""ร้อยเอ็ด!J422"")"),0)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IFERROR(__xludf.DUMMYFUNCTION("IMPORTRANGE(""https://docs.google.com/spreadsheets/d/1XL5vhW3sbDhbH9Cz0tuDiY8C3ctxq1tqvaCgkFb8cCA/edit?usp=sharing"",""ร้อยเอ็ด!I423"")"),0)</f>
        <v>0</v>
      </c>
      <c r="J528" s="192">
        <f ca="1">IFERROR(__xludf.DUMMYFUNCTION("IMPORTRANGE(""https://docs.google.com/spreadsheets/d/1XL5vhW3sbDhbH9Cz0tuDiY8C3ctxq1tqvaCgkFb8cCA/edit?usp=sharing"",""ร้อยเอ็ด!J423"")"),0)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IFERROR(__xludf.DUMMYFUNCTION("IMPORTRANGE(""https://docs.google.com/spreadsheets/d/1XL5vhW3sbDhbH9Cz0tuDiY8C3ctxq1tqvaCgkFb8cCA/edit?usp=sharing"",""ร้อยเอ็ด!I424"")"),0)</f>
        <v>0</v>
      </c>
      <c r="J529" s="192">
        <f ca="1">IFERROR(__xludf.DUMMYFUNCTION("IMPORTRANGE(""https://docs.google.com/spreadsheets/d/1XL5vhW3sbDhbH9Cz0tuDiY8C3ctxq1tqvaCgkFb8cCA/edit?usp=sharing"",""ร้อยเอ็ด!J424"")"),0)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IFERROR(__xludf.DUMMYFUNCTION("IMPORTRANGE(""https://docs.google.com/spreadsheets/d/1XL5vhW3sbDhbH9Cz0tuDiY8C3ctxq1tqvaCgkFb8cCA/edit?usp=sharing"",""ร้อยเอ็ด!I425"")"),0)</f>
        <v>0</v>
      </c>
      <c r="J530" s="192">
        <f ca="1">IFERROR(__xludf.DUMMYFUNCTION("IMPORTRANGE(""https://docs.google.com/spreadsheets/d/1XL5vhW3sbDhbH9Cz0tuDiY8C3ctxq1tqvaCgkFb8cCA/edit?usp=sharing"",""ร้อยเอ็ด!J425"")"),0)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IFERROR(__xludf.DUMMYFUNCTION("IMPORTRANGE(""https://docs.google.com/spreadsheets/d/1XL5vhW3sbDhbH9Cz0tuDiY8C3ctxq1tqvaCgkFb8cCA/edit?usp=sharing"",""ร้อยเอ็ด!I426"")"),0)</f>
        <v>0</v>
      </c>
      <c r="J531" s="192">
        <f ca="1">IFERROR(__xludf.DUMMYFUNCTION("IMPORTRANGE(""https://docs.google.com/spreadsheets/d/1XL5vhW3sbDhbH9Cz0tuDiY8C3ctxq1tqvaCgkFb8cCA/edit?usp=sharing"",""ร้อยเอ็ด!J426"")"),0)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IFERROR(__xludf.DUMMYFUNCTION("IMPORTRANGE(""https://docs.google.com/spreadsheets/d/1XL5vhW3sbDhbH9Cz0tuDiY8C3ctxq1tqvaCgkFb8cCA/edit?usp=sharing"",""ร้อยเอ็ด!I427"")"),0)</f>
        <v>0</v>
      </c>
      <c r="J532" s="445">
        <f ca="1">IFERROR(__xludf.DUMMYFUNCTION("IMPORTRANGE(""https://docs.google.com/spreadsheets/d/1XL5vhW3sbDhbH9Cz0tuDiY8C3ctxq1tqvaCgkFb8cCA/edit?usp=sharing"",""ร้อยเอ็ด!J427"")"),0)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IFERROR(__xludf.DUMMYFUNCTION("IMPORTRANGE(""https://docs.google.com/spreadsheets/d/1XL5vhW3sbDhbH9Cz0tuDiY8C3ctxq1tqvaCgkFb8cCA/edit?usp=sharing"",""ร้อยเอ็ด!I428"")"),22)</f>
        <v>22</v>
      </c>
      <c r="J533" s="393">
        <f ca="1">IFERROR(__xludf.DUMMYFUNCTION("IMPORTRANGE(""https://docs.google.com/spreadsheets/d/1XL5vhW3sbDhbH9Cz0tuDiY8C3ctxq1tqvaCgkFb8cCA/edit?usp=sharing"",""ร้อยเอ็ด!J428"")"),22)</f>
        <v>22</v>
      </c>
      <c r="K533" s="394">
        <f ca="1">IF(I533&gt;0,J533*100/I533,0)</f>
        <v>100</v>
      </c>
      <c r="L533" s="395">
        <f ca="1">IFERROR(__xludf.DUMMYFUNCTION("IMPORTRANGE(""https://docs.google.com/spreadsheets/d/1XL5vhW3sbDhbH9Cz0tuDiY8C3ctxq1tqvaCgkFb8cCA/edit?usp=sharing"",""ร้อยเอ็ด!L428"")"),34340)</f>
        <v>34340</v>
      </c>
      <c r="M533" s="395"/>
      <c r="N533" s="395">
        <f ca="1">IFERROR(__xludf.DUMMYFUNCTION("IMPORTRANGE(""https://docs.google.com/spreadsheets/d/1XL5vhW3sbDhbH9Cz0tuDiY8C3ctxq1tqvaCgkFb8cCA/edit?usp=sharing"",""ร้อยเอ็ด!M428"")"),20580)</f>
        <v>20580</v>
      </c>
      <c r="O533" s="395">
        <f t="shared" ref="O533:O537" ca="1" si="118">+IF(L533&gt;0,N533*100/L533,0)</f>
        <v>59.930110658124633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IFERROR(__xludf.DUMMYFUNCTION("IMPORTRANGE(""https://docs.google.com/spreadsheets/d/1XL5vhW3sbDhbH9Cz0tuDiY8C3ctxq1tqvaCgkFb8cCA/edit?usp=sharing"",""ร้อยเอ็ด!L429"")"),0)</f>
        <v>0</v>
      </c>
      <c r="M534" s="169"/>
      <c r="N534" s="171">
        <f ca="1">IFERROR(__xludf.DUMMYFUNCTION("IMPORTRANGE(""https://docs.google.com/spreadsheets/d/1XL5vhW3sbDhbH9Cz0tuDiY8C3ctxq1tqvaCgkFb8cCA/edit?usp=sharing"",""ร้อยเอ็ด!M429"")"),0)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IFERROR(__xludf.DUMMYFUNCTION("IMPORTRANGE(""https://docs.google.com/spreadsheets/d/1XL5vhW3sbDhbH9Cz0tuDiY8C3ctxq1tqvaCgkFb8cCA/edit?usp=sharing"",""ร้อยเอ็ด!L430"")"),34340)</f>
        <v>34340</v>
      </c>
      <c r="M535" s="169"/>
      <c r="N535" s="171">
        <f ca="1">IFERROR(__xludf.DUMMYFUNCTION("IMPORTRANGE(""https://docs.google.com/spreadsheets/d/1XL5vhW3sbDhbH9Cz0tuDiY8C3ctxq1tqvaCgkFb8cCA/edit?usp=sharing"",""ร้อยเอ็ด!M430"")"),20580)</f>
        <v>20580</v>
      </c>
      <c r="O535" s="171">
        <f t="shared" ca="1" si="118"/>
        <v>59.930110658124633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IFERROR(__xludf.DUMMYFUNCTION("IMPORTRANGE(""https://docs.google.com/spreadsheets/d/1XL5vhW3sbDhbH9Cz0tuDiY8C3ctxq1tqvaCgkFb8cCA/edit?usp=sharing"",""ร้อยเอ็ด!L431"")"),0)</f>
        <v>0</v>
      </c>
      <c r="M536" s="171"/>
      <c r="N536" s="171">
        <f ca="1">IFERROR(__xludf.DUMMYFUNCTION("IMPORTRANGE(""https://docs.google.com/spreadsheets/d/1XL5vhW3sbDhbH9Cz0tuDiY8C3ctxq1tqvaCgkFb8cCA/edit?usp=sharing"",""ร้อยเอ็ด!M431"")"),0)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IFERROR(__xludf.DUMMYFUNCTION("IMPORTRANGE(""https://docs.google.com/spreadsheets/d/1XL5vhW3sbDhbH9Cz0tuDiY8C3ctxq1tqvaCgkFb8cCA/edit?usp=sharing"",""ร้อยเอ็ด!L432"")"),34340)</f>
        <v>34340</v>
      </c>
      <c r="M537" s="171"/>
      <c r="N537" s="171">
        <f ca="1">IFERROR(__xludf.DUMMYFUNCTION("IMPORTRANGE(""https://docs.google.com/spreadsheets/d/1XL5vhW3sbDhbH9Cz0tuDiY8C3ctxq1tqvaCgkFb8cCA/edit?usp=sharing"",""ร้อยเอ็ด!M432"")"),20580)</f>
        <v>20580</v>
      </c>
      <c r="O537" s="171">
        <f t="shared" ca="1" si="118"/>
        <v>59.930110658124633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IFERROR(__xludf.DUMMYFUNCTION("IMPORTRANGE(""https://docs.google.com/spreadsheets/d/1XL5vhW3sbDhbH9Cz0tuDiY8C3ctxq1tqvaCgkFb8cCA/edit?usp=sharing"",""ร้อยเอ็ด!M433"")"),19110)</f>
        <v>19110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IFERROR(__xludf.DUMMYFUNCTION("IMPORTRANGE(""https://docs.google.com/spreadsheets/d/1XL5vhW3sbDhbH9Cz0tuDiY8C3ctxq1tqvaCgkFb8cCA/edit?usp=sharing"",""ร้อยเอ็ด!M434"")"),0)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IFERROR(__xludf.DUMMYFUNCTION("IMPORTRANGE(""https://docs.google.com/spreadsheets/d/1XL5vhW3sbDhbH9Cz0tuDiY8C3ctxq1tqvaCgkFb8cCA/edit?usp=sharing"",""ร้อยเอ็ด!M435"")"),0)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IFERROR(__xludf.DUMMYFUNCTION("IMPORTRANGE(""https://docs.google.com/spreadsheets/d/1XL5vhW3sbDhbH9Cz0tuDiY8C3ctxq1tqvaCgkFb8cCA/edit?usp=sharing"",""ร้อยเอ็ด!M436"")"),1470)</f>
        <v>1470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IFERROR(__xludf.DUMMYFUNCTION("IMPORTRANGE(""https://docs.google.com/spreadsheets/d/1XL5vhW3sbDhbH9Cz0tuDiY8C3ctxq1tqvaCgkFb8cCA/edit?usp=sharing"",""ร้อยเอ็ด!J438"")"),0)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IFERROR(__xludf.DUMMYFUNCTION("IMPORTRANGE(""https://docs.google.com/spreadsheets/d/1XL5vhW3sbDhbH9Cz0tuDiY8C3ctxq1tqvaCgkFb8cCA/edit?usp=sharing"",""ร้อยเอ็ด!J439"")"),1)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IFERROR(__xludf.DUMMYFUNCTION("IMPORTRANGE(""https://docs.google.com/spreadsheets/d/1XL5vhW3sbDhbH9Cz0tuDiY8C3ctxq1tqvaCgkFb8cCA/edit?usp=sharing"",""ร้อยเอ็ด!J440"")"),1)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IFERROR(__xludf.DUMMYFUNCTION("IMPORTRANGE(""https://docs.google.com/spreadsheets/d/1XL5vhW3sbDhbH9Cz0tuDiY8C3ctxq1tqvaCgkFb8cCA/edit?usp=sharing"",""ร้อยเอ็ด!J441"")"),1)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IFERROR(__xludf.DUMMYFUNCTION("IMPORTRANGE(""https://docs.google.com/spreadsheets/d/1XL5vhW3sbDhbH9Cz0tuDiY8C3ctxq1tqvaCgkFb8cCA/edit?usp=sharing"",""ร้อยเอ็ด!I442"")"),22)</f>
        <v>22</v>
      </c>
      <c r="J547" s="192">
        <f ca="1">IFERROR(__xludf.DUMMYFUNCTION("IMPORTRANGE(""https://docs.google.com/spreadsheets/d/1XL5vhW3sbDhbH9Cz0tuDiY8C3ctxq1tqvaCgkFb8cCA/edit?usp=sharing"",""ร้อยเอ็ด!J442"")"),22)</f>
        <v>22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IFERROR(__xludf.DUMMYFUNCTION("IMPORTRANGE(""https://docs.google.com/spreadsheets/d/1XL5vhW3sbDhbH9Cz0tuDiY8C3ctxq1tqvaCgkFb8cCA/edit?usp=sharing"",""ร้อยเอ็ด!J166"")"),0)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IFERROR(__xludf.DUMMYFUNCTION("IMPORTRANGE(""https://docs.google.com/spreadsheets/d/1XL5vhW3sbDhbH9Cz0tuDiY8C3ctxq1tqvaCgkFb8cCA/edit?usp=sharing"",""ร้อยเอ็ด!J444"")"),0)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IFERROR(__xludf.DUMMYFUNCTION("IMPORTRANGE(""https://docs.google.com/spreadsheets/d/1XL5vhW3sbDhbH9Cz0tuDiY8C3ctxq1tqvaCgkFb8cCA/edit?usp=sharing"",""ร้อยเอ็ด!J445"")"),0)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IFERROR(__xludf.DUMMYFUNCTION("IMPORTRANGE(""https://docs.google.com/spreadsheets/d/1XL5vhW3sbDhbH9Cz0tuDiY8C3ctxq1tqvaCgkFb8cCA/edit?usp=sharing"",""ร้อยเอ็ด!I446"")"),0)</f>
        <v>0</v>
      </c>
      <c r="J551" s="393">
        <f ca="1">IFERROR(__xludf.DUMMYFUNCTION("IMPORTRANGE(""https://docs.google.com/spreadsheets/d/1XL5vhW3sbDhbH9Cz0tuDiY8C3ctxq1tqvaCgkFb8cCA/edit?usp=sharing"",""ร้อยเอ็ด!J446"")"),0)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IFERROR(__xludf.DUMMYFUNCTION("IMPORTRANGE(""https://docs.google.com/spreadsheets/d/1XL5vhW3sbDhbH9Cz0tuDiY8C3ctxq1tqvaCgkFb8cCA/edit?usp=sharing"",""ร้อยเอ็ด!L446"")"),0)</f>
        <v>0</v>
      </c>
      <c r="M551" s="395"/>
      <c r="N551" s="395">
        <f ca="1">IFERROR(__xludf.DUMMYFUNCTION("IMPORTRANGE(""https://docs.google.com/spreadsheets/d/1XL5vhW3sbDhbH9Cz0tuDiY8C3ctxq1tqvaCgkFb8cCA/edit?usp=sharing"",""ร้อยเอ็ด!M446"")"),0)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IFERROR(__xludf.DUMMYFUNCTION("IMPORTRANGE(""https://docs.google.com/spreadsheets/d/1XL5vhW3sbDhbH9Cz0tuDiY8C3ctxq1tqvaCgkFb8cCA/edit?usp=sharing"",""ร้อยเอ็ด!L447"")"),0)</f>
        <v>0</v>
      </c>
      <c r="M552" s="169"/>
      <c r="N552" s="171">
        <f ca="1">IFERROR(__xludf.DUMMYFUNCTION("IMPORTRANGE(""https://docs.google.com/spreadsheets/d/1XL5vhW3sbDhbH9Cz0tuDiY8C3ctxq1tqvaCgkFb8cCA/edit?usp=sharing"",""ร้อยเอ็ด!M447"")"),0)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IFERROR(__xludf.DUMMYFUNCTION("IMPORTRANGE(""https://docs.google.com/spreadsheets/d/1XL5vhW3sbDhbH9Cz0tuDiY8C3ctxq1tqvaCgkFb8cCA/edit?usp=sharing"",""ร้อยเอ็ด!L448"")"),0)</f>
        <v>0</v>
      </c>
      <c r="M553" s="169"/>
      <c r="N553" s="171">
        <f ca="1">IFERROR(__xludf.DUMMYFUNCTION("IMPORTRANGE(""https://docs.google.com/spreadsheets/d/1XL5vhW3sbDhbH9Cz0tuDiY8C3ctxq1tqvaCgkFb8cCA/edit?usp=sharing"",""ร้อยเอ็ด!M448"")"),0)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IFERROR(__xludf.DUMMYFUNCTION("IMPORTRANGE(""https://docs.google.com/spreadsheets/d/1XL5vhW3sbDhbH9Cz0tuDiY8C3ctxq1tqvaCgkFb8cCA/edit?usp=sharing"",""ร้อยเอ็ด!L449"")"),0)</f>
        <v>0</v>
      </c>
      <c r="M554" s="171"/>
      <c r="N554" s="171">
        <f ca="1">IFERROR(__xludf.DUMMYFUNCTION("IMPORTRANGE(""https://docs.google.com/spreadsheets/d/1XL5vhW3sbDhbH9Cz0tuDiY8C3ctxq1tqvaCgkFb8cCA/edit?usp=sharing"",""ร้อยเอ็ด!M449"")"),0)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IFERROR(__xludf.DUMMYFUNCTION("IMPORTRANGE(""https://docs.google.com/spreadsheets/d/1XL5vhW3sbDhbH9Cz0tuDiY8C3ctxq1tqvaCgkFb8cCA/edit?usp=sharing"",""ร้อยเอ็ด!L450"")"),0)</f>
        <v>0</v>
      </c>
      <c r="M555" s="171"/>
      <c r="N555" s="171">
        <f ca="1">IFERROR(__xludf.DUMMYFUNCTION("IMPORTRANGE(""https://docs.google.com/spreadsheets/d/1XL5vhW3sbDhbH9Cz0tuDiY8C3ctxq1tqvaCgkFb8cCA/edit?usp=sharing"",""ร้อยเอ็ด!M450"")"),0)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IFERROR(__xludf.DUMMYFUNCTION("IMPORTRANGE(""https://docs.google.com/spreadsheets/d/1XL5vhW3sbDhbH9Cz0tuDiY8C3ctxq1tqvaCgkFb8cCA/edit?usp=sharing"",""ร้อยเอ็ด!M451"")"),0)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IFERROR(__xludf.DUMMYFUNCTION("IMPORTRANGE(""https://docs.google.com/spreadsheets/d/1XL5vhW3sbDhbH9Cz0tuDiY8C3ctxq1tqvaCgkFb8cCA/edit?usp=sharing"",""ร้อยเอ็ด!M452"")"),0)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IFERROR(__xludf.DUMMYFUNCTION("IMPORTRANGE(""https://docs.google.com/spreadsheets/d/1XL5vhW3sbDhbH9Cz0tuDiY8C3ctxq1tqvaCgkFb8cCA/edit?usp=sharing"",""ร้อยเอ็ด!M453"")"),0)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IFERROR(__xludf.DUMMYFUNCTION("IMPORTRANGE(""https://docs.google.com/spreadsheets/d/1XL5vhW3sbDhbH9Cz0tuDiY8C3ctxq1tqvaCgkFb8cCA/edit?usp=sharing"",""ร้อยเอ็ด!M454"")"),0)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IFERROR(__xludf.DUMMYFUNCTION("IMPORTRANGE(""https://docs.google.com/spreadsheets/d/1XL5vhW3sbDhbH9Cz0tuDiY8C3ctxq1tqvaCgkFb8cCA/edit?usp=sharing"",""ร้อยเอ็ด!I455"")"),0)</f>
        <v>0</v>
      </c>
      <c r="J560" s="167">
        <f ca="1">IFERROR(__xludf.DUMMYFUNCTION("IMPORTRANGE(""https://docs.google.com/spreadsheets/d/1XL5vhW3sbDhbH9Cz0tuDiY8C3ctxq1tqvaCgkFb8cCA/edit?usp=sharing"",""ร้อยเอ็ด!J455"")"),0)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IFERROR(__xludf.DUMMYFUNCTION("IMPORTRANGE(""https://docs.google.com/spreadsheets/d/1XL5vhW3sbDhbH9Cz0tuDiY8C3ctxq1tqvaCgkFb8cCA/edit?usp=sharing"",""ร้อยเอ็ด!I456"")"),0)</f>
        <v>0</v>
      </c>
      <c r="J561" s="191">
        <f ca="1">IFERROR(__xludf.DUMMYFUNCTION("IMPORTRANGE(""https://docs.google.com/spreadsheets/d/1XL5vhW3sbDhbH9Cz0tuDiY8C3ctxq1tqvaCgkFb8cCA/edit?usp=sharing"",""ร้อยเอ็ด!J456"")"),0)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IFERROR(__xludf.DUMMYFUNCTION("IMPORTRANGE(""https://docs.google.com/spreadsheets/d/1XL5vhW3sbDhbH9Cz0tuDiY8C3ctxq1tqvaCgkFb8cCA/edit?usp=sharing"",""ร้อยเอ็ด!I457"")"),"")</f>
        <v/>
      </c>
      <c r="J562" s="191" t="str">
        <f ca="1">IFERROR(__xludf.DUMMYFUNCTION("IMPORTRANGE(""https://docs.google.com/spreadsheets/d/1XL5vhW3sbDhbH9Cz0tuDiY8C3ctxq1tqvaCgkFb8cCA/edit?usp=sharing"",""ร้อยเอ็ด!J457"")"),"")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IFERROR(__xludf.DUMMYFUNCTION("IMPORTRANGE(""https://docs.google.com/spreadsheets/d/1XL5vhW3sbDhbH9Cz0tuDiY8C3ctxq1tqvaCgkFb8cCA/edit?usp=sharing"",""ร้อยเอ็ด!I458"")"),"")</f>
        <v/>
      </c>
      <c r="J563" s="191" t="str">
        <f ca="1">IFERROR(__xludf.DUMMYFUNCTION("IMPORTRANGE(""https://docs.google.com/spreadsheets/d/1XL5vhW3sbDhbH9Cz0tuDiY8C3ctxq1tqvaCgkFb8cCA/edit?usp=sharing"",""ร้อยเอ็ด!J458"")"),"")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IFERROR(__xludf.DUMMYFUNCTION("IMPORTRANGE(""https://docs.google.com/spreadsheets/d/1XL5vhW3sbDhbH9Cz0tuDiY8C3ctxq1tqvaCgkFb8cCA/edit?usp=sharing"",""ร้อยเอ็ด!I459"")"),2800)</f>
        <v>2800</v>
      </c>
      <c r="J564" s="360">
        <f ca="1">IFERROR(__xludf.DUMMYFUNCTION("IMPORTRANGE(""https://docs.google.com/spreadsheets/d/1XL5vhW3sbDhbH9Cz0tuDiY8C3ctxq1tqvaCgkFb8cCA/edit?usp=sharing"",""ร้อยเอ็ด!J459"")"),1603)</f>
        <v>1603</v>
      </c>
      <c r="K564" s="361">
        <f t="shared" ca="1" si="121"/>
        <v>57.25</v>
      </c>
      <c r="L564" s="362">
        <f ca="1">IFERROR(__xludf.DUMMYFUNCTION("IMPORTRANGE(""https://docs.google.com/spreadsheets/d/1XL5vhW3sbDhbH9Cz0tuDiY8C3ctxq1tqvaCgkFb8cCA/edit?usp=sharing"",""ร้อยเอ็ด!L459"")"),143040)</f>
        <v>143040</v>
      </c>
      <c r="M564" s="362"/>
      <c r="N564" s="362">
        <f ca="1">IFERROR(__xludf.DUMMYFUNCTION("IMPORTRANGE(""https://docs.google.com/spreadsheets/d/1XL5vhW3sbDhbH9Cz0tuDiY8C3ctxq1tqvaCgkFb8cCA/edit?usp=sharing"",""ร้อยเอ็ด!M459"")"),30516.16)</f>
        <v>30516.16</v>
      </c>
      <c r="O564" s="362">
        <f t="shared" ref="O564:O568" ca="1" si="122">+IF(L564&gt;0,N564*100/L564,0)</f>
        <v>21.33400447427293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IFERROR(__xludf.DUMMYFUNCTION("IMPORTRANGE(""https://docs.google.com/spreadsheets/d/1XL5vhW3sbDhbH9Cz0tuDiY8C3ctxq1tqvaCgkFb8cCA/edit?usp=sharing"",""ร้อยเอ็ด!L460"")"),0)</f>
        <v>0</v>
      </c>
      <c r="M565" s="169"/>
      <c r="N565" s="171">
        <f ca="1">IFERROR(__xludf.DUMMYFUNCTION("IMPORTRANGE(""https://docs.google.com/spreadsheets/d/1XL5vhW3sbDhbH9Cz0tuDiY8C3ctxq1tqvaCgkFb8cCA/edit?usp=sharing"",""ร้อยเอ็ด!M460"")"),0)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IFERROR(__xludf.DUMMYFUNCTION("IMPORTRANGE(""https://docs.google.com/spreadsheets/d/1XL5vhW3sbDhbH9Cz0tuDiY8C3ctxq1tqvaCgkFb8cCA/edit?usp=sharing"",""ร้อยเอ็ด!L461"")"),143040)</f>
        <v>143040</v>
      </c>
      <c r="M566" s="169"/>
      <c r="N566" s="171">
        <f ca="1">IFERROR(__xludf.DUMMYFUNCTION("IMPORTRANGE(""https://docs.google.com/spreadsheets/d/1XL5vhW3sbDhbH9Cz0tuDiY8C3ctxq1tqvaCgkFb8cCA/edit?usp=sharing"",""ร้อยเอ็ด!M461"")"),30516.16)</f>
        <v>30516.16</v>
      </c>
      <c r="O566" s="171">
        <f t="shared" ca="1" si="122"/>
        <v>21.33400447427293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IFERROR(__xludf.DUMMYFUNCTION("IMPORTRANGE(""https://docs.google.com/spreadsheets/d/1XL5vhW3sbDhbH9Cz0tuDiY8C3ctxq1tqvaCgkFb8cCA/edit?usp=sharing"",""ร้อยเอ็ด!L462"")"),0)</f>
        <v>0</v>
      </c>
      <c r="M567" s="171"/>
      <c r="N567" s="171">
        <f ca="1">IFERROR(__xludf.DUMMYFUNCTION("IMPORTRANGE(""https://docs.google.com/spreadsheets/d/1XL5vhW3sbDhbH9Cz0tuDiY8C3ctxq1tqvaCgkFb8cCA/edit?usp=sharing"",""ร้อยเอ็ด!M462"")"),0)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IFERROR(__xludf.DUMMYFUNCTION("IMPORTRANGE(""https://docs.google.com/spreadsheets/d/1XL5vhW3sbDhbH9Cz0tuDiY8C3ctxq1tqvaCgkFb8cCA/edit?usp=sharing"",""ร้อยเอ็ด!L463"")"),143040)</f>
        <v>143040</v>
      </c>
      <c r="M568" s="171"/>
      <c r="N568" s="171">
        <f ca="1">IFERROR(__xludf.DUMMYFUNCTION("IMPORTRANGE(""https://docs.google.com/spreadsheets/d/1XL5vhW3sbDhbH9Cz0tuDiY8C3ctxq1tqvaCgkFb8cCA/edit?usp=sharing"",""ร้อยเอ็ด!M463"")"),30516.16)</f>
        <v>30516.16</v>
      </c>
      <c r="O568" s="171">
        <f t="shared" ca="1" si="122"/>
        <v>21.33400447427293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IFERROR(__xludf.DUMMYFUNCTION("IMPORTRANGE(""https://docs.google.com/spreadsheets/d/1XL5vhW3sbDhbH9Cz0tuDiY8C3ctxq1tqvaCgkFb8cCA/edit?usp=sharing"",""ร้อยเอ็ด!M464"")"),0)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IFERROR(__xludf.DUMMYFUNCTION("IMPORTRANGE(""https://docs.google.com/spreadsheets/d/1XL5vhW3sbDhbH9Cz0tuDiY8C3ctxq1tqvaCgkFb8cCA/edit?usp=sharing"",""ร้อยเอ็ด!M465"")"),0)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IFERROR(__xludf.DUMMYFUNCTION("IMPORTRANGE(""https://docs.google.com/spreadsheets/d/1XL5vhW3sbDhbH9Cz0tuDiY8C3ctxq1tqvaCgkFb8cCA/edit?usp=sharing"",""ร้อยเอ็ด!M466"")"),30516.16)</f>
        <v>30516.16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IFERROR(__xludf.DUMMYFUNCTION("IMPORTRANGE(""https://docs.google.com/spreadsheets/d/1XL5vhW3sbDhbH9Cz0tuDiY8C3ctxq1tqvaCgkFb8cCA/edit?usp=sharing"",""ร้อยเอ็ด!M467"")"),0)</f>
        <v>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IFERROR(__xludf.DUMMYFUNCTION("IMPORTRANGE(""https://docs.google.com/spreadsheets/d/1XL5vhW3sbDhbH9Cz0tuDiY8C3ctxq1tqvaCgkFb8cCA/edit?usp=sharing"",""ร้อยเอ็ด!I468"")"),2800)</f>
        <v>2800</v>
      </c>
      <c r="J573" s="401">
        <f ca="1">IFERROR(__xludf.DUMMYFUNCTION("IMPORTRANGE(""https://docs.google.com/spreadsheets/d/1XL5vhW3sbDhbH9Cz0tuDiY8C3ctxq1tqvaCgkFb8cCA/edit?usp=sharing"",""ร้อยเอ็ด!J468"")"),1603)</f>
        <v>1603</v>
      </c>
      <c r="K573" s="204">
        <f ca="1">IF(I573&gt;0,J573*100/I573,0)</f>
        <v>57.25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IFERROR(__xludf.DUMMYFUNCTION("IMPORTRANGE(""https://docs.google.com/spreadsheets/d/1XL5vhW3sbDhbH9Cz0tuDiY8C3ctxq1tqvaCgkFb8cCA/edit?usp=sharing"",""ร้อยเอ็ด!I470"")"),0)</f>
        <v>0</v>
      </c>
      <c r="J575" s="192">
        <f ca="1">IFERROR(__xludf.DUMMYFUNCTION("IMPORTRANGE(""https://docs.google.com/spreadsheets/d/1XL5vhW3sbDhbH9Cz0tuDiY8C3ctxq1tqvaCgkFb8cCA/edit?usp=sharing"",""ร้อยเอ็ด!J470"")"),0)</f>
        <v>0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IFERROR(__xludf.DUMMYFUNCTION("IMPORTRANGE(""https://docs.google.com/spreadsheets/d/1XL5vhW3sbDhbH9Cz0tuDiY8C3ctxq1tqvaCgkFb8cCA/edit?usp=sharing"",""ร้อยเอ็ด!I471"")"),0)</f>
        <v>0</v>
      </c>
      <c r="J576" s="192">
        <f ca="1">IFERROR(__xludf.DUMMYFUNCTION("IMPORTRANGE(""https://docs.google.com/spreadsheets/d/1XL5vhW3sbDhbH9Cz0tuDiY8C3ctxq1tqvaCgkFb8cCA/edit?usp=sharing"",""ร้อยเอ็ด!J471"")"),0)</f>
        <v>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IFERROR(__xludf.DUMMYFUNCTION("IMPORTRANGE(""https://docs.google.com/spreadsheets/d/1XL5vhW3sbDhbH9Cz0tuDiY8C3ctxq1tqvaCgkFb8cCA/edit?usp=sharing"",""ร้อยเอ็ด!I472"")"),0)</f>
        <v>0</v>
      </c>
      <c r="J577" s="192">
        <f ca="1">IFERROR(__xludf.DUMMYFUNCTION("IMPORTRANGE(""https://docs.google.com/spreadsheets/d/1XL5vhW3sbDhbH9Cz0tuDiY8C3ctxq1tqvaCgkFb8cCA/edit?usp=sharing"",""ร้อยเอ็ด!J472"")"),1602)</f>
        <v>1602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IFERROR(__xludf.DUMMYFUNCTION("IMPORTRANGE(""https://docs.google.com/spreadsheets/d/1XL5vhW3sbDhbH9Cz0tuDiY8C3ctxq1tqvaCgkFb8cCA/edit?usp=sharing"",""ร้อยเอ็ด!I473"")"),0)</f>
        <v>0</v>
      </c>
      <c r="J578" s="192">
        <f ca="1">IFERROR(__xludf.DUMMYFUNCTION("IMPORTRANGE(""https://docs.google.com/spreadsheets/d/1XL5vhW3sbDhbH9Cz0tuDiY8C3ctxq1tqvaCgkFb8cCA/edit?usp=sharing"",""ร้อยเอ็ด!J473"")"),1)</f>
        <v>1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IFERROR(__xludf.DUMMYFUNCTION("IMPORTRANGE(""https://docs.google.com/spreadsheets/d/1XL5vhW3sbDhbH9Cz0tuDiY8C3ctxq1tqvaCgkFb8cCA/edit?usp=sharing"",""ร้อยเอ็ด!I474"")"),0)</f>
        <v>0</v>
      </c>
      <c r="J579" s="192">
        <f ca="1">IFERROR(__xludf.DUMMYFUNCTION("IMPORTRANGE(""https://docs.google.com/spreadsheets/d/1XL5vhW3sbDhbH9Cz0tuDiY8C3ctxq1tqvaCgkFb8cCA/edit?usp=sharing"",""ร้อยเอ็ด!J474"")"),0)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IFERROR(__xludf.DUMMYFUNCTION("IMPORTRANGE(""https://docs.google.com/spreadsheets/d/1XL5vhW3sbDhbH9Cz0tuDiY8C3ctxq1tqvaCgkFb8cCA/edit?usp=sharing"",""ร้อยเอ็ด!I475"")"),120)</f>
        <v>120</v>
      </c>
      <c r="J580" s="360">
        <f ca="1">IFERROR(__xludf.DUMMYFUNCTION("IMPORTRANGE(""https://docs.google.com/spreadsheets/d/1XL5vhW3sbDhbH9Cz0tuDiY8C3ctxq1tqvaCgkFb8cCA/edit?usp=sharing"",""ร้อยเอ็ด!J475"")"),0)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IFERROR(__xludf.DUMMYFUNCTION("IMPORTRANGE(""https://docs.google.com/spreadsheets/d/1XL5vhW3sbDhbH9Cz0tuDiY8C3ctxq1tqvaCgkFb8cCA/edit?usp=sharing"",""ร้อยเอ็ด!L475"")"),297420)</f>
        <v>297420</v>
      </c>
      <c r="M580" s="362"/>
      <c r="N580" s="362">
        <f ca="1">IFERROR(__xludf.DUMMYFUNCTION("IMPORTRANGE(""https://docs.google.com/spreadsheets/d/1XL5vhW3sbDhbH9Cz0tuDiY8C3ctxq1tqvaCgkFb8cCA/edit?usp=sharing"",""ร้อยเอ็ด!M475"")"),6435.45)</f>
        <v>6435.45</v>
      </c>
      <c r="O580" s="362">
        <f t="shared" ref="O580:O584" ca="1" si="124">+IF(L580&gt;0,N580*100/L580,0)</f>
        <v>2.1637583215654628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IFERROR(__xludf.DUMMYFUNCTION("IMPORTRANGE(""https://docs.google.com/spreadsheets/d/1XL5vhW3sbDhbH9Cz0tuDiY8C3ctxq1tqvaCgkFb8cCA/edit?usp=sharing"",""ร้อยเอ็ด!L476"")"),0)</f>
        <v>0</v>
      </c>
      <c r="M581" s="169"/>
      <c r="N581" s="171">
        <f ca="1">IFERROR(__xludf.DUMMYFUNCTION("IMPORTRANGE(""https://docs.google.com/spreadsheets/d/1XL5vhW3sbDhbH9Cz0tuDiY8C3ctxq1tqvaCgkFb8cCA/edit?usp=sharing"",""ร้อยเอ็ด!M476"")"),0)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IFERROR(__xludf.DUMMYFUNCTION("IMPORTRANGE(""https://docs.google.com/spreadsheets/d/1XL5vhW3sbDhbH9Cz0tuDiY8C3ctxq1tqvaCgkFb8cCA/edit?usp=sharing"",""ร้อยเอ็ด!L477"")"),297420)</f>
        <v>297420</v>
      </c>
      <c r="M582" s="169"/>
      <c r="N582" s="171">
        <f ca="1">IFERROR(__xludf.DUMMYFUNCTION("IMPORTRANGE(""https://docs.google.com/spreadsheets/d/1XL5vhW3sbDhbH9Cz0tuDiY8C3ctxq1tqvaCgkFb8cCA/edit?usp=sharing"",""ร้อยเอ็ด!M477"")"),6435.45)</f>
        <v>6435.45</v>
      </c>
      <c r="O582" s="171">
        <f t="shared" ca="1" si="124"/>
        <v>2.1637583215654628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IFERROR(__xludf.DUMMYFUNCTION("IMPORTRANGE(""https://docs.google.com/spreadsheets/d/1XL5vhW3sbDhbH9Cz0tuDiY8C3ctxq1tqvaCgkFb8cCA/edit?usp=sharing"",""ร้อยเอ็ด!L478"")"),0)</f>
        <v>0</v>
      </c>
      <c r="M583" s="171"/>
      <c r="N583" s="171">
        <f ca="1">IFERROR(__xludf.DUMMYFUNCTION("IMPORTRANGE(""https://docs.google.com/spreadsheets/d/1XL5vhW3sbDhbH9Cz0tuDiY8C3ctxq1tqvaCgkFb8cCA/edit?usp=sharing"",""ร้อยเอ็ด!M478"")"),0)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IFERROR(__xludf.DUMMYFUNCTION("IMPORTRANGE(""https://docs.google.com/spreadsheets/d/1XL5vhW3sbDhbH9Cz0tuDiY8C3ctxq1tqvaCgkFb8cCA/edit?usp=sharing"",""ร้อยเอ็ด!L479"")"),297420)</f>
        <v>297420</v>
      </c>
      <c r="M584" s="171"/>
      <c r="N584" s="171">
        <f ca="1">IFERROR(__xludf.DUMMYFUNCTION("IMPORTRANGE(""https://docs.google.com/spreadsheets/d/1XL5vhW3sbDhbH9Cz0tuDiY8C3ctxq1tqvaCgkFb8cCA/edit?usp=sharing"",""ร้อยเอ็ด!M479"")"),6435.45)</f>
        <v>6435.45</v>
      </c>
      <c r="O584" s="171">
        <f t="shared" ca="1" si="124"/>
        <v>2.1637583215654628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IFERROR(__xludf.DUMMYFUNCTION("IMPORTRANGE(""https://docs.google.com/spreadsheets/d/1XL5vhW3sbDhbH9Cz0tuDiY8C3ctxq1tqvaCgkFb8cCA/edit?usp=sharing"",""ร้อยเอ็ด!M480"")"),0)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IFERROR(__xludf.DUMMYFUNCTION("IMPORTRANGE(""https://docs.google.com/spreadsheets/d/1XL5vhW3sbDhbH9Cz0tuDiY8C3ctxq1tqvaCgkFb8cCA/edit?usp=sharing"",""ร้อยเอ็ด!M481"")"),0)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IFERROR(__xludf.DUMMYFUNCTION("IMPORTRANGE(""https://docs.google.com/spreadsheets/d/1XL5vhW3sbDhbH9Cz0tuDiY8C3ctxq1tqvaCgkFb8cCA/edit?usp=sharing"",""ร้อยเอ็ด!M482"")"),6435.45)</f>
        <v>6435.45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IFERROR(__xludf.DUMMYFUNCTION("IMPORTRANGE(""https://docs.google.com/spreadsheets/d/1XL5vhW3sbDhbH9Cz0tuDiY8C3ctxq1tqvaCgkFb8cCA/edit?usp=sharing"",""ร้อยเอ็ด!M483"")"),0)</f>
        <v>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IFERROR(__xludf.DUMMYFUNCTION("IMPORTRANGE(""https://docs.google.com/spreadsheets/d/1XL5vhW3sbDhbH9Cz0tuDiY8C3ctxq1tqvaCgkFb8cCA/edit?usp=sharing"",""ร้อยเอ็ด!I484"")"),120)</f>
        <v>120</v>
      </c>
      <c r="J589" s="191">
        <f ca="1">IFERROR(__xludf.DUMMYFUNCTION("IMPORTRANGE(""https://docs.google.com/spreadsheets/d/1XL5vhW3sbDhbH9Cz0tuDiY8C3ctxq1tqvaCgkFb8cCA/edit?usp=sharing"",""ร้อยเอ็ด!J484"")"),8)</f>
        <v>8</v>
      </c>
      <c r="K589" s="168">
        <f t="shared" ref="K589:K596" ca="1" si="125">IF(I589&gt;0,J589*100/I589,0)</f>
        <v>6.666666666666667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IFERROR(__xludf.DUMMYFUNCTION("IMPORTRANGE(""https://docs.google.com/spreadsheets/d/1XL5vhW3sbDhbH9Cz0tuDiY8C3ctxq1tqvaCgkFb8cCA/edit?usp=sharing"",""ร้อยเอ็ด!I485"")"),0)</f>
        <v>0</v>
      </c>
      <c r="J590" s="191">
        <f ca="1">IFERROR(__xludf.DUMMYFUNCTION("IMPORTRANGE(""https://docs.google.com/spreadsheets/d/1XL5vhW3sbDhbH9Cz0tuDiY8C3ctxq1tqvaCgkFb8cCA/edit?usp=sharing"",""ร้อยเอ็ด!J485"")"),5.2)</f>
        <v>5.2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IFERROR(__xludf.DUMMYFUNCTION("IMPORTRANGE(""https://docs.google.com/spreadsheets/d/1XL5vhW3sbDhbH9Cz0tuDiY8C3ctxq1tqvaCgkFb8cCA/edit?usp=sharing"",""ร้อยเอ็ด!I486"")"),120)</f>
        <v>120</v>
      </c>
      <c r="J591" s="191">
        <f ca="1">IFERROR(__xludf.DUMMYFUNCTION("IMPORTRANGE(""https://docs.google.com/spreadsheets/d/1XL5vhW3sbDhbH9Cz0tuDiY8C3ctxq1tqvaCgkFb8cCA/edit?usp=sharing"",""ร้อยเอ็ด!J486"")"),0)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IFERROR(__xludf.DUMMYFUNCTION("IMPORTRANGE(""https://docs.google.com/spreadsheets/d/1XL5vhW3sbDhbH9Cz0tuDiY8C3ctxq1tqvaCgkFb8cCA/edit?usp=sharing"",""ร้อยเอ็ด!I487"")"),0)</f>
        <v>0</v>
      </c>
      <c r="J592" s="191">
        <f ca="1">IFERROR(__xludf.DUMMYFUNCTION("IMPORTRANGE(""https://docs.google.com/spreadsheets/d/1XL5vhW3sbDhbH9Cz0tuDiY8C3ctxq1tqvaCgkFb8cCA/edit?usp=sharing"",""ร้อยเอ็ด!J487"")"),0)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IFERROR(__xludf.DUMMYFUNCTION("IMPORTRANGE(""https://docs.google.com/spreadsheets/d/1XL5vhW3sbDhbH9Cz0tuDiY8C3ctxq1tqvaCgkFb8cCA/edit?usp=sharing"",""ร้อยเอ็ด!I488"")"),120)</f>
        <v>120</v>
      </c>
      <c r="J593" s="191">
        <f ca="1">IFERROR(__xludf.DUMMYFUNCTION("IMPORTRANGE(""https://docs.google.com/spreadsheets/d/1XL5vhW3sbDhbH9Cz0tuDiY8C3ctxq1tqvaCgkFb8cCA/edit?usp=sharing"",""ร้อยเอ็ด!J488"")"),0)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IFERROR(__xludf.DUMMYFUNCTION("IMPORTRANGE(""https://docs.google.com/spreadsheets/d/1XL5vhW3sbDhbH9Cz0tuDiY8C3ctxq1tqvaCgkFb8cCA/edit?usp=sharing"",""ร้อยเอ็ด!I489"")"),0)</f>
        <v>0</v>
      </c>
      <c r="J594" s="191">
        <f ca="1">IFERROR(__xludf.DUMMYFUNCTION("IMPORTRANGE(""https://docs.google.com/spreadsheets/d/1XL5vhW3sbDhbH9Cz0tuDiY8C3ctxq1tqvaCgkFb8cCA/edit?usp=sharing"",""ร้อยเอ็ด!J489"")"),0)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IFERROR(__xludf.DUMMYFUNCTION("IMPORTRANGE(""https://docs.google.com/spreadsheets/d/1XL5vhW3sbDhbH9Cz0tuDiY8C3ctxq1tqvaCgkFb8cCA/edit?usp=sharing"",""ร้อยเอ็ด!I490"")"),120)</f>
        <v>120</v>
      </c>
      <c r="J595" s="191">
        <f ca="1">IFERROR(__xludf.DUMMYFUNCTION("IMPORTRANGE(""https://docs.google.com/spreadsheets/d/1XL5vhW3sbDhbH9Cz0tuDiY8C3ctxq1tqvaCgkFb8cCA/edit?usp=sharing"",""ร้อยเอ็ด!J490"")"),0)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IFERROR(__xludf.DUMMYFUNCTION("IMPORTRANGE(""https://docs.google.com/spreadsheets/d/1XL5vhW3sbDhbH9Cz0tuDiY8C3ctxq1tqvaCgkFb8cCA/edit?usp=sharing"",""ร้อยเอ็ด!I491"")"),0)</f>
        <v>0</v>
      </c>
      <c r="J596" s="238">
        <f ca="1">IFERROR(__xludf.DUMMYFUNCTION("IMPORTRANGE(""https://docs.google.com/spreadsheets/d/1XL5vhW3sbDhbH9Cz0tuDiY8C3ctxq1tqvaCgkFb8cCA/edit?usp=sharing"",""ร้อยเอ็ด!J491"")"),0)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IFERROR(__xludf.DUMMYFUNCTION("IMPORTRANGE(""https://docs.google.com/spreadsheets/d/1XL5vhW3sbDhbH9Cz0tuDiY8C3ctxq1tqvaCgkFb8cCA/edit?usp=sharing"",""ร้อยเอ็ด!I492"")"),100)</f>
        <v>100</v>
      </c>
      <c r="J597" s="464">
        <f ca="1">IFERROR(__xludf.DUMMYFUNCTION("IMPORTRANGE(""https://docs.google.com/spreadsheets/d/1XL5vhW3sbDhbH9Cz0tuDiY8C3ctxq1tqvaCgkFb8cCA/edit?usp=sharing"",""ร้อยเอ็ด!J492"")"),0)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IFERROR(__xludf.DUMMYFUNCTION("IMPORTRANGE(""https://docs.google.com/spreadsheets/d/1XL5vhW3sbDhbH9Cz0tuDiY8C3ctxq1tqvaCgkFb8cCA/edit?usp=sharing"",""ร้อยเอ็ด!L492"")"),7300)</f>
        <v>7300</v>
      </c>
      <c r="M597" s="395"/>
      <c r="N597" s="395">
        <f ca="1">IFERROR(__xludf.DUMMYFUNCTION("IMPORTRANGE(""https://docs.google.com/spreadsheets/d/1XL5vhW3sbDhbH9Cz0tuDiY8C3ctxq1tqvaCgkFb8cCA/edit?usp=sharing"",""ร้อยเอ็ด!M492"")"),1480)</f>
        <v>1480</v>
      </c>
      <c r="O597" s="395">
        <f t="shared" ref="O597:O601" ca="1" si="126">+IF(L597&gt;0,N597*100/L597,0)</f>
        <v>20.273972602739725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IFERROR(__xludf.DUMMYFUNCTION("IMPORTRANGE(""https://docs.google.com/spreadsheets/d/1XL5vhW3sbDhbH9Cz0tuDiY8C3ctxq1tqvaCgkFb8cCA/edit?usp=sharing"",""ร้อยเอ็ด!L493"")"),0)</f>
        <v>0</v>
      </c>
      <c r="M598" s="169"/>
      <c r="N598" s="171">
        <f ca="1">IFERROR(__xludf.DUMMYFUNCTION("IMPORTRANGE(""https://docs.google.com/spreadsheets/d/1XL5vhW3sbDhbH9Cz0tuDiY8C3ctxq1tqvaCgkFb8cCA/edit?usp=sharing"",""ร้อยเอ็ด!M493"")"),0)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IFERROR(__xludf.DUMMYFUNCTION("IMPORTRANGE(""https://docs.google.com/spreadsheets/d/1XL5vhW3sbDhbH9Cz0tuDiY8C3ctxq1tqvaCgkFb8cCA/edit?usp=sharing"",""ร้อยเอ็ด!L494"")"),7300)</f>
        <v>7300</v>
      </c>
      <c r="M599" s="169"/>
      <c r="N599" s="171">
        <f ca="1">IFERROR(__xludf.DUMMYFUNCTION("IMPORTRANGE(""https://docs.google.com/spreadsheets/d/1XL5vhW3sbDhbH9Cz0tuDiY8C3ctxq1tqvaCgkFb8cCA/edit?usp=sharing"",""ร้อยเอ็ด!M494"")"),1480)</f>
        <v>1480</v>
      </c>
      <c r="O599" s="171">
        <f t="shared" ca="1" si="126"/>
        <v>20.273972602739725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IFERROR(__xludf.DUMMYFUNCTION("IMPORTRANGE(""https://docs.google.com/spreadsheets/d/1XL5vhW3sbDhbH9Cz0tuDiY8C3ctxq1tqvaCgkFb8cCA/edit?usp=sharing"",""ร้อยเอ็ด!L495"")"),0)</f>
        <v>0</v>
      </c>
      <c r="M600" s="171"/>
      <c r="N600" s="171">
        <f ca="1">IFERROR(__xludf.DUMMYFUNCTION("IMPORTRANGE(""https://docs.google.com/spreadsheets/d/1XL5vhW3sbDhbH9Cz0tuDiY8C3ctxq1tqvaCgkFb8cCA/edit?usp=sharing"",""ร้อยเอ็ด!M495"")"),0)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IFERROR(__xludf.DUMMYFUNCTION("IMPORTRANGE(""https://docs.google.com/spreadsheets/d/1XL5vhW3sbDhbH9Cz0tuDiY8C3ctxq1tqvaCgkFb8cCA/edit?usp=sharing"",""ร้อยเอ็ด!L496"")"),7300)</f>
        <v>7300</v>
      </c>
      <c r="M601" s="171"/>
      <c r="N601" s="171">
        <f ca="1">IFERROR(__xludf.DUMMYFUNCTION("IMPORTRANGE(""https://docs.google.com/spreadsheets/d/1XL5vhW3sbDhbH9Cz0tuDiY8C3ctxq1tqvaCgkFb8cCA/edit?usp=sharing"",""ร้อยเอ็ด!M496"")"),1480)</f>
        <v>1480</v>
      </c>
      <c r="O601" s="171">
        <f t="shared" ca="1" si="126"/>
        <v>20.273972602739725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IFERROR(__xludf.DUMMYFUNCTION("IMPORTRANGE(""https://docs.google.com/spreadsheets/d/1XL5vhW3sbDhbH9Cz0tuDiY8C3ctxq1tqvaCgkFb8cCA/edit?usp=sharing"",""ร้อยเอ็ด!M497"")"),0)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IFERROR(__xludf.DUMMYFUNCTION("IMPORTRANGE(""https://docs.google.com/spreadsheets/d/1XL5vhW3sbDhbH9Cz0tuDiY8C3ctxq1tqvaCgkFb8cCA/edit?usp=sharing"",""ร้อยเอ็ด!M498"")"),0)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IFERROR(__xludf.DUMMYFUNCTION("IMPORTRANGE(""https://docs.google.com/spreadsheets/d/1XL5vhW3sbDhbH9Cz0tuDiY8C3ctxq1tqvaCgkFb8cCA/edit?usp=sharing"",""ร้อยเอ็ด!M499"")"),0)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IFERROR(__xludf.DUMMYFUNCTION("IMPORTRANGE(""https://docs.google.com/spreadsheets/d/1XL5vhW3sbDhbH9Cz0tuDiY8C3ctxq1tqvaCgkFb8cCA/edit?usp=sharing"",""ร้อยเอ็ด!M500"")"),1480)</f>
        <v>1480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IFERROR(__xludf.DUMMYFUNCTION("IMPORTRANGE(""https://docs.google.com/spreadsheets/d/1XL5vhW3sbDhbH9Cz0tuDiY8C3ctxq1tqvaCgkFb8cCA/edit?usp=sharing"",""ร้อยเอ็ด!J502"")"),0)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IFERROR(__xludf.DUMMYFUNCTION("IMPORTRANGE(""https://docs.google.com/spreadsheets/d/1XL5vhW3sbDhbH9Cz0tuDiY8C3ctxq1tqvaCgkFb8cCA/edit?usp=sharing"",""ร้อยเอ็ด!J503"")"),1)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IFERROR(__xludf.DUMMYFUNCTION("IMPORTRANGE(""https://docs.google.com/spreadsheets/d/1XL5vhW3sbDhbH9Cz0tuDiY8C3ctxq1tqvaCgkFb8cCA/edit?usp=sharing"",""ร้อยเอ็ด!J166"")"),0)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IFERROR(__xludf.DUMMYFUNCTION("IMPORTRANGE(""https://docs.google.com/spreadsheets/d/1XL5vhW3sbDhbH9Cz0tuDiY8C3ctxq1tqvaCgkFb8cCA/edit?usp=sharing"",""ร้อยเอ็ด!J166"")"),0)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IFERROR(__xludf.DUMMYFUNCTION("IMPORTRANGE(""https://docs.google.com/spreadsheets/d/1XL5vhW3sbDhbH9Cz0tuDiY8C3ctxq1tqvaCgkFb8cCA/edit?usp=sharing"",""ร้อยเอ็ด!I506"")"),100)</f>
        <v>100</v>
      </c>
      <c r="J611" s="167">
        <f ca="1">IFERROR(__xludf.DUMMYFUNCTION("IMPORTRANGE(""https://docs.google.com/spreadsheets/d/1XL5vhW3sbDhbH9Cz0tuDiY8C3ctxq1tqvaCgkFb8cCA/edit?usp=sharing"",""ร้อยเอ็ด!J506"")"),0)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IFERROR(__xludf.DUMMYFUNCTION("IMPORTRANGE(""https://docs.google.com/spreadsheets/d/1XL5vhW3sbDhbH9Cz0tuDiY8C3ctxq1tqvaCgkFb8cCA/edit?usp=sharing"",""ร้อยเอ็ด!I507"")"),0)</f>
        <v>0</v>
      </c>
      <c r="J612" s="192">
        <f ca="1">IFERROR(__xludf.DUMMYFUNCTION("IMPORTRANGE(""https://docs.google.com/spreadsheets/d/1XL5vhW3sbDhbH9Cz0tuDiY8C3ctxq1tqvaCgkFb8cCA/edit?usp=sharing"",""ร้อยเอ็ด!J507"")"),100)</f>
        <v>100</v>
      </c>
      <c r="K612" s="168">
        <f t="shared" ca="1" si="127"/>
        <v>100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IFERROR(__xludf.DUMMYFUNCTION("IMPORTRANGE(""https://docs.google.com/spreadsheets/d/1XL5vhW3sbDhbH9Cz0tuDiY8C3ctxq1tqvaCgkFb8cCA/edit?usp=sharing"",""ร้อยเอ็ด!I508"")"),0)</f>
        <v>0</v>
      </c>
      <c r="J613" s="192">
        <f ca="1">IFERROR(__xludf.DUMMYFUNCTION("IMPORTRANGE(""https://docs.google.com/spreadsheets/d/1XL5vhW3sbDhbH9Cz0tuDiY8C3ctxq1tqvaCgkFb8cCA/edit?usp=sharing"",""ร้อยเอ็ด!J508"")"),0)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IFERROR(__xludf.DUMMYFUNCTION("IMPORTRANGE(""https://docs.google.com/spreadsheets/d/1XL5vhW3sbDhbH9Cz0tuDiY8C3ctxq1tqvaCgkFb8cCA/edit?usp=sharing"",""ร้อยเอ็ด!I509"")"),0)</f>
        <v>0</v>
      </c>
      <c r="J614" s="192">
        <f ca="1">IFERROR(__xludf.DUMMYFUNCTION("IMPORTRANGE(""https://docs.google.com/spreadsheets/d/1XL5vhW3sbDhbH9Cz0tuDiY8C3ctxq1tqvaCgkFb8cCA/edit?usp=sharing"",""ร้อยเอ็ด!J509"")"),0)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IFERROR(__xludf.DUMMYFUNCTION("IMPORTRANGE(""https://docs.google.com/spreadsheets/d/1XL5vhW3sbDhbH9Cz0tuDiY8C3ctxq1tqvaCgkFb8cCA/edit?usp=sharing"",""ร้อยเอ็ด!I510"")"),0)</f>
        <v>0</v>
      </c>
      <c r="J615" s="192">
        <f ca="1">IFERROR(__xludf.DUMMYFUNCTION("IMPORTRANGE(""https://docs.google.com/spreadsheets/d/1XL5vhW3sbDhbH9Cz0tuDiY8C3ctxq1tqvaCgkFb8cCA/edit?usp=sharing"",""ร้อยเอ็ด!J510"")"),0)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IFERROR(__xludf.DUMMYFUNCTION("IMPORTRANGE(""https://docs.google.com/spreadsheets/d/1XL5vhW3sbDhbH9Cz0tuDiY8C3ctxq1tqvaCgkFb8cCA/edit?usp=sharing"",""ร้อยเอ็ด!I511"")"),0)</f>
        <v>0</v>
      </c>
      <c r="J616" s="192">
        <f ca="1">IFERROR(__xludf.DUMMYFUNCTION("IMPORTRANGE(""https://docs.google.com/spreadsheets/d/1XL5vhW3sbDhbH9Cz0tuDiY8C3ctxq1tqvaCgkFb8cCA/edit?usp=sharing"",""ร้อยเอ็ด!J511"")"),0)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IFERROR(__xludf.DUMMYFUNCTION("IMPORTRANGE(""https://docs.google.com/spreadsheets/d/1XL5vhW3sbDhbH9Cz0tuDiY8C3ctxq1tqvaCgkFb8cCA/edit?usp=sharing"",""ร้อยเอ็ด!I512"")"),0)</f>
        <v>0</v>
      </c>
      <c r="J617" s="191">
        <f ca="1">IFERROR(__xludf.DUMMYFUNCTION("IMPORTRANGE(""https://docs.google.com/spreadsheets/d/1XL5vhW3sbDhbH9Cz0tuDiY8C3ctxq1tqvaCgkFb8cCA/edit?usp=sharing"",""ร้อยเอ็ด!J512"")"),0)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IFERROR(__xludf.DUMMYFUNCTION("IMPORTRANGE(""https://docs.google.com/spreadsheets/d/1XL5vhW3sbDhbH9Cz0tuDiY8C3ctxq1tqvaCgkFb8cCA/edit?usp=sharing"",""ร้อยเอ็ด!I513"")"),0)</f>
        <v>0</v>
      </c>
      <c r="J618" s="192">
        <f ca="1">IFERROR(__xludf.DUMMYFUNCTION("IMPORTRANGE(""https://docs.google.com/spreadsheets/d/1XL5vhW3sbDhbH9Cz0tuDiY8C3ctxq1tqvaCgkFb8cCA/edit?usp=sharing"",""ร้อยเอ็ด!J513"")"),0)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IFERROR(__xludf.DUMMYFUNCTION("IMPORTRANGE(""https://docs.google.com/spreadsheets/d/1XL5vhW3sbDhbH9Cz0tuDiY8C3ctxq1tqvaCgkFb8cCA/edit?usp=sharing"",""ร้อยเอ็ด!I514"")"),0)</f>
        <v>0</v>
      </c>
      <c r="J619" s="192">
        <f ca="1">IFERROR(__xludf.DUMMYFUNCTION("IMPORTRANGE(""https://docs.google.com/spreadsheets/d/1XL5vhW3sbDhbH9Cz0tuDiY8C3ctxq1tqvaCgkFb8cCA/edit?usp=sharing"",""ร้อยเอ็ด!J514"")"),0)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IFERROR(__xludf.DUMMYFUNCTION("IMPORTRANGE(""https://docs.google.com/spreadsheets/d/1XL5vhW3sbDhbH9Cz0tuDiY8C3ctxq1tqvaCgkFb8cCA/edit?usp=sharing"",""ร้อยเอ็ด!I515"")"),50)</f>
        <v>50</v>
      </c>
      <c r="J620" s="167">
        <f ca="1">IFERROR(__xludf.DUMMYFUNCTION("IMPORTRANGE(""https://docs.google.com/spreadsheets/d/1XL5vhW3sbDhbH9Cz0tuDiY8C3ctxq1tqvaCgkFb8cCA/edit?usp=sharing"",""ร้อยเอ็ด!J515"")"),0)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IFERROR(__xludf.DUMMYFUNCTION("IMPORTRANGE(""https://docs.google.com/spreadsheets/d/1XL5vhW3sbDhbH9Cz0tuDiY8C3ctxq1tqvaCgkFb8cCA/edit?usp=sharing"",""ร้อยเอ็ด!I516"")"),0)</f>
        <v>0</v>
      </c>
      <c r="J621" s="167">
        <f ca="1">IFERROR(__xludf.DUMMYFUNCTION("IMPORTRANGE(""https://docs.google.com/spreadsheets/d/1XL5vhW3sbDhbH9Cz0tuDiY8C3ctxq1tqvaCgkFb8cCA/edit?usp=sharing"",""ร้อยเอ็ด!J516"")"),0)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IFERROR(__xludf.DUMMYFUNCTION("IMPORTRANGE(""https://docs.google.com/spreadsheets/d/1XL5vhW3sbDhbH9Cz0tuDiY8C3ctxq1tqvaCgkFb8cCA/edit?usp=sharing"",""ร้อยเอ็ด!I517"")"),0)</f>
        <v>0</v>
      </c>
      <c r="J622" s="192">
        <f ca="1">IFERROR(__xludf.DUMMYFUNCTION("IMPORTRANGE(""https://docs.google.com/spreadsheets/d/1XL5vhW3sbDhbH9Cz0tuDiY8C3ctxq1tqvaCgkFb8cCA/edit?usp=sharing"",""ร้อยเอ็ด!J517"")"),0)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IFERROR(__xludf.DUMMYFUNCTION("IMPORTRANGE(""https://docs.google.com/spreadsheets/d/1XL5vhW3sbDhbH9Cz0tuDiY8C3ctxq1tqvaCgkFb8cCA/edit?usp=sharing"",""ร้อยเอ็ด!I518"")"),0)</f>
        <v>0</v>
      </c>
      <c r="J623" s="192">
        <f ca="1">IFERROR(__xludf.DUMMYFUNCTION("IMPORTRANGE(""https://docs.google.com/spreadsheets/d/1XL5vhW3sbDhbH9Cz0tuDiY8C3ctxq1tqvaCgkFb8cCA/edit?usp=sharing"",""ร้อยเอ็ด!J518"")"),0)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IFERROR(__xludf.DUMMYFUNCTION("IMPORTRANGE(""https://docs.google.com/spreadsheets/d/1XL5vhW3sbDhbH9Cz0tuDiY8C3ctxq1tqvaCgkFb8cCA/edit?usp=sharing"",""ร้อยเอ็ด!I519"")"),0)</f>
        <v>0</v>
      </c>
      <c r="J624" s="191">
        <f ca="1">IFERROR(__xludf.DUMMYFUNCTION("IMPORTRANGE(""https://docs.google.com/spreadsheets/d/1XL5vhW3sbDhbH9Cz0tuDiY8C3ctxq1tqvaCgkFb8cCA/edit?usp=sharing"",""ร้อยเอ็ด!J519"")"),0)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IFERROR(__xludf.DUMMYFUNCTION("IMPORTRANGE(""https://docs.google.com/spreadsheets/d/1XL5vhW3sbDhbH9Cz0tuDiY8C3ctxq1tqvaCgkFb8cCA/edit?usp=sharing"",""ร้อยเอ็ด!I520"")"),0)</f>
        <v>0</v>
      </c>
      <c r="J625" s="192">
        <f ca="1">IFERROR(__xludf.DUMMYFUNCTION("IMPORTRANGE(""https://docs.google.com/spreadsheets/d/1XL5vhW3sbDhbH9Cz0tuDiY8C3ctxq1tqvaCgkFb8cCA/edit?usp=sharing"",""ร้อยเอ็ด!J520"")"),0)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IFERROR(__xludf.DUMMYFUNCTION("IMPORTRANGE(""https://docs.google.com/spreadsheets/d/1XL5vhW3sbDhbH9Cz0tuDiY8C3ctxq1tqvaCgkFb8cCA/edit?usp=sharing"",""ร้อยเอ็ด!I521"")"),0)</f>
        <v>0</v>
      </c>
      <c r="J626" s="192">
        <f ca="1">IFERROR(__xludf.DUMMYFUNCTION("IMPORTRANGE(""https://docs.google.com/spreadsheets/d/1XL5vhW3sbDhbH9Cz0tuDiY8C3ctxq1tqvaCgkFb8cCA/edit?usp=sharing"",""ร้อยเอ็ด!J521"")"),0)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IFERROR(__xludf.DUMMYFUNCTION("IMPORTRANGE(""https://docs.google.com/spreadsheets/d/1XL5vhW3sbDhbH9Cz0tuDiY8C3ctxq1tqvaCgkFb8cCA/edit?usp=sharing"",""ร้อยเอ็ด!I523"")"),5959465.33)</f>
        <v>5959465.3300000001</v>
      </c>
      <c r="J628" s="332">
        <f ca="1">IFERROR(__xludf.DUMMYFUNCTION("IMPORTRANGE(""https://docs.google.com/spreadsheets/d/1XL5vhW3sbDhbH9Cz0tuDiY8C3ctxq1tqvaCgkFb8cCA/edit?usp=sharing"",""ร้อยเอ็ด!J523"")"),60000)</f>
        <v>60000</v>
      </c>
      <c r="K628" s="333">
        <f t="shared" ref="K628:K635" ca="1" si="129">IF(I628&gt;0,J628*100/I628,0)</f>
        <v>1.0068017293088272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IFERROR(__xludf.DUMMYFUNCTION("IMPORTRANGE(""https://docs.google.com/spreadsheets/d/1XL5vhW3sbDhbH9Cz0tuDiY8C3ctxq1tqvaCgkFb8cCA/edit?usp=sharing"",""ร้อยเอ็ด!I524"")"),610)</f>
        <v>610</v>
      </c>
      <c r="J629" s="332">
        <f ca="1">IFERROR(__xludf.DUMMYFUNCTION("IMPORTRANGE(""https://docs.google.com/spreadsheets/d/1XL5vhW3sbDhbH9Cz0tuDiY8C3ctxq1tqvaCgkFb8cCA/edit?usp=sharing"",""ร้อยเอ็ด!J524"")"),2)</f>
        <v>2</v>
      </c>
      <c r="K629" s="333">
        <f t="shared" ca="1" si="129"/>
        <v>0.32786885245901637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IFERROR(__xludf.DUMMYFUNCTION("IMPORTRANGE(""https://docs.google.com/spreadsheets/d/1XL5vhW3sbDhbH9Cz0tuDiY8C3ctxq1tqvaCgkFb8cCA/edit?usp=sharing"",""ร้อยเอ็ด!I525"")"),34357869.12)</f>
        <v>34357869.119999997</v>
      </c>
      <c r="J630" s="332">
        <f ca="1">IFERROR(__xludf.DUMMYFUNCTION("IMPORTRANGE(""https://docs.google.com/spreadsheets/d/1XL5vhW3sbDhbH9Cz0tuDiY8C3ctxq1tqvaCgkFb8cCA/edit?usp=sharing"",""ร้อยเอ็ด!J525"")"),390107.41)</f>
        <v>390107.41</v>
      </c>
      <c r="K630" s="333">
        <f t="shared" ca="1" si="129"/>
        <v>1.1354237616934029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IFERROR(__xludf.DUMMYFUNCTION("IMPORTRANGE(""https://docs.google.com/spreadsheets/d/1XL5vhW3sbDhbH9Cz0tuDiY8C3ctxq1tqvaCgkFb8cCA/edit?usp=sharing"",""ร้อยเอ็ด!I526"")"),1701)</f>
        <v>1701</v>
      </c>
      <c r="J631" s="332">
        <f ca="1">IFERROR(__xludf.DUMMYFUNCTION("IMPORTRANGE(""https://docs.google.com/spreadsheets/d/1XL5vhW3sbDhbH9Cz0tuDiY8C3ctxq1tqvaCgkFb8cCA/edit?usp=sharing"",""ร้อยเอ็ด!J526"")"),38)</f>
        <v>38</v>
      </c>
      <c r="K631" s="333">
        <f t="shared" ca="1" si="129"/>
        <v>2.2339800117577897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IFERROR(__xludf.DUMMYFUNCTION("IMPORTRANGE(""https://docs.google.com/spreadsheets/d/1XL5vhW3sbDhbH9Cz0tuDiY8C3ctxq1tqvaCgkFb8cCA/edit?usp=sharing"",""ร้อยเอ็ด!I527"")"),0)</f>
        <v>0</v>
      </c>
      <c r="J632" s="332">
        <f ca="1">IFERROR(__xludf.DUMMYFUNCTION("IMPORTRANGE(""https://docs.google.com/spreadsheets/d/1XL5vhW3sbDhbH9Cz0tuDiY8C3ctxq1tqvaCgkFb8cCA/edit?usp=sharing"",""ร้อยเอ็ด!J527"")"),876.5)</f>
        <v>876.5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IFERROR(__xludf.DUMMYFUNCTION("IMPORTRANGE(""https://docs.google.com/spreadsheets/d/1XL5vhW3sbDhbH9Cz0tuDiY8C3ctxq1tqvaCgkFb8cCA/edit?usp=sharing"",""ร้อยเอ็ด!I528"")"),0)</f>
        <v>0</v>
      </c>
      <c r="J633" s="332">
        <f ca="1">IFERROR(__xludf.DUMMYFUNCTION("IMPORTRANGE(""https://docs.google.com/spreadsheets/d/1XL5vhW3sbDhbH9Cz0tuDiY8C3ctxq1tqvaCgkFb8cCA/edit?usp=sharing"",""ร้อยเอ็ด!J528"")"),1)</f>
        <v>1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IFERROR(__xludf.DUMMYFUNCTION("IMPORTRANGE(""https://docs.google.com/spreadsheets/d/1XL5vhW3sbDhbH9Cz0tuDiY8C3ctxq1tqvaCgkFb8cCA/edit?usp=sharing"",""ร้อยเอ็ด!I529"")"),3000000)</f>
        <v>3000000</v>
      </c>
      <c r="J634" s="332">
        <f ca="1">IFERROR(__xludf.DUMMYFUNCTION("IMPORTRANGE(""https://docs.google.com/spreadsheets/d/1XL5vhW3sbDhbH9Cz0tuDiY8C3ctxq1tqvaCgkFb8cCA/edit?usp=sharing"",""ร้อยเอ็ด!J529"")"),0)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IFERROR(__xludf.DUMMYFUNCTION("IMPORTRANGE(""https://docs.google.com/spreadsheets/d/1XL5vhW3sbDhbH9Cz0tuDiY8C3ctxq1tqvaCgkFb8cCA/edit?usp=sharing"",""ร้อยเอ็ด!I530"")"),80)</f>
        <v>80</v>
      </c>
      <c r="J635" s="462">
        <f ca="1">IFERROR(__xludf.DUMMYFUNCTION("IMPORTRANGE(""https://docs.google.com/spreadsheets/d/1XL5vhW3sbDhbH9Cz0tuDiY8C3ctxq1tqvaCgkFb8cCA/edit?usp=sharing"",""ร้อยเอ็ด!J530"")"),0)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zoomScale="70" zoomScaleNormal="70" workbookViewId="0">
      <pane ySplit="6" topLeftCell="A463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55000000000000004">
      <c r="A2" s="509" t="s">
        <v>248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55000000000000004">
      <c r="A3" s="509" t="s">
        <v>258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5500000000000000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6458551</v>
      </c>
      <c r="M8" s="25">
        <f t="shared" ca="1" si="0"/>
        <v>1736155</v>
      </c>
      <c r="N8" s="25">
        <f t="shared" ca="1" si="0"/>
        <v>1093087</v>
      </c>
      <c r="O8" s="24">
        <f t="shared" ref="O8:O16" ca="1" si="1">IF(L8&gt;0,N8*100/L8,0)</f>
        <v>16.924647649294709</v>
      </c>
      <c r="P8" s="24">
        <f t="shared" ref="P8:P16" ca="1" si="2">IF(M8&gt;0,N8*100/M8,0)</f>
        <v>62.960219565649382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6458551</v>
      </c>
      <c r="M10" s="32">
        <f t="shared" ca="1" si="4"/>
        <v>1736155</v>
      </c>
      <c r="N10" s="32">
        <f t="shared" ca="1" si="4"/>
        <v>1093087</v>
      </c>
      <c r="O10" s="31">
        <f t="shared" ca="1" si="1"/>
        <v>16.924647649294709</v>
      </c>
      <c r="P10" s="31">
        <f t="shared" ca="1" si="2"/>
        <v>62.960219565649382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6281551</v>
      </c>
      <c r="M12" s="40">
        <f t="shared" ca="1" si="6"/>
        <v>1736155</v>
      </c>
      <c r="N12" s="40">
        <f t="shared" ca="1" si="6"/>
        <v>916087</v>
      </c>
      <c r="O12" s="40">
        <f t="shared" ca="1" si="1"/>
        <v>14.583770791640472</v>
      </c>
      <c r="P12" s="40">
        <f t="shared" ca="1" si="2"/>
        <v>52.765277293790014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2279400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4002151</v>
      </c>
      <c r="M14" s="40">
        <f t="shared" si="8"/>
        <v>0</v>
      </c>
      <c r="N14" s="40">
        <f t="shared" ca="1" si="8"/>
        <v>43276</v>
      </c>
      <c r="O14" s="43">
        <f t="shared" ca="1" si="1"/>
        <v>1.0813185209653509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177000</v>
      </c>
      <c r="M16" s="40">
        <f t="shared" si="10"/>
        <v>0</v>
      </c>
      <c r="N16" s="40">
        <f t="shared" ca="1" si="10"/>
        <v>177000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3436205</v>
      </c>
      <c r="M18" s="25">
        <f t="shared" ca="1" si="11"/>
        <v>1736155</v>
      </c>
      <c r="N18" s="25">
        <f t="shared" ca="1" si="11"/>
        <v>1049811</v>
      </c>
      <c r="O18" s="24">
        <f t="shared" ref="O18:O20" ca="1" si="12">IF(L18&gt;0,N18*100/L18,0)</f>
        <v>30.551465934075527</v>
      </c>
      <c r="P18" s="24">
        <f t="shared" ref="P18:P26" ca="1" si="13">IF(M18&gt;0,N18*100/M18,0)</f>
        <v>60.467584979451722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3436205</v>
      </c>
      <c r="M20" s="32">
        <f t="shared" ca="1" si="15"/>
        <v>1736155</v>
      </c>
      <c r="N20" s="32">
        <f t="shared" ca="1" si="15"/>
        <v>1049811</v>
      </c>
      <c r="O20" s="31">
        <f t="shared" ca="1" si="12"/>
        <v>30.551465934075527</v>
      </c>
      <c r="P20" s="31">
        <f t="shared" ca="1" si="13"/>
        <v>60.467584979451722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3259205</v>
      </c>
      <c r="M22" s="44">
        <f t="shared" ca="1" si="18"/>
        <v>1736155</v>
      </c>
      <c r="N22" s="43">
        <f t="shared" ca="1" si="18"/>
        <v>872811</v>
      </c>
      <c r="O22" s="43">
        <f t="shared" ca="1" si="17"/>
        <v>26.77987423313354</v>
      </c>
      <c r="P22" s="43">
        <f t="shared" ca="1" si="13"/>
        <v>50.272642707592354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2279400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979805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177000</v>
      </c>
      <c r="M26" s="52">
        <f t="shared" si="22"/>
        <v>0</v>
      </c>
      <c r="N26" s="52">
        <f t="shared" ca="1" si="22"/>
        <v>177000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3022346</v>
      </c>
      <c r="M28" s="25">
        <f t="shared" si="23"/>
        <v>0</v>
      </c>
      <c r="N28" s="25">
        <f t="shared" ca="1" si="23"/>
        <v>43276</v>
      </c>
      <c r="O28" s="24">
        <f t="shared" ref="O28:O30" ca="1" si="24">IF(L28&gt;0,N28*100/L28,0)</f>
        <v>1.4318678271779604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3022346</v>
      </c>
      <c r="M30" s="32">
        <f t="shared" si="27"/>
        <v>0</v>
      </c>
      <c r="N30" s="32">
        <f t="shared" ca="1" si="27"/>
        <v>43276</v>
      </c>
      <c r="O30" s="31">
        <f t="shared" ca="1" si="24"/>
        <v>1.4318678271779604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3022346</v>
      </c>
      <c r="M32" s="43">
        <f t="shared" si="30"/>
        <v>0</v>
      </c>
      <c r="N32" s="43">
        <f t="shared" ca="1" si="30"/>
        <v>43276</v>
      </c>
      <c r="O32" s="43">
        <f t="shared" ca="1" si="29"/>
        <v>1.4318678271779604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3022346</v>
      </c>
      <c r="M34" s="43">
        <f t="shared" si="32"/>
        <v>0</v>
      </c>
      <c r="N34" s="43">
        <f t="shared" ca="1" si="32"/>
        <v>43276</v>
      </c>
      <c r="O34" s="43">
        <f t="shared" ca="1" si="29"/>
        <v>1.4318678271779604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3436205</v>
      </c>
      <c r="M37" s="55">
        <f t="shared" ca="1" si="33"/>
        <v>1736155</v>
      </c>
      <c r="N37" s="55">
        <f t="shared" ca="1" si="33"/>
        <v>1049811</v>
      </c>
      <c r="O37" s="56">
        <f t="shared" ca="1" si="29"/>
        <v>30.551465934075527</v>
      </c>
      <c r="P37" s="56">
        <f t="shared" ca="1" si="25"/>
        <v>60.467584979451722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811700</v>
      </c>
      <c r="M41" s="79">
        <f t="shared" ca="1" si="34"/>
        <v>363500</v>
      </c>
      <c r="N41" s="79">
        <f t="shared" ca="1" si="34"/>
        <v>381018</v>
      </c>
      <c r="O41" s="78">
        <f t="shared" ref="O41:O43" ca="1" si="35">IF(L41&gt;0,N41*100/L41,0)</f>
        <v>46.940741653320195</v>
      </c>
      <c r="P41" s="78">
        <f t="shared" ref="P41:P43" ca="1" si="36">IF(M41&gt;0,N41*100/M41,0)</f>
        <v>104.81925722145805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811700</v>
      </c>
      <c r="M43" s="79">
        <f t="shared" ca="1" si="38"/>
        <v>363500</v>
      </c>
      <c r="N43" s="79">
        <f t="shared" ca="1" si="38"/>
        <v>381018</v>
      </c>
      <c r="O43" s="78">
        <f t="shared" ca="1" si="35"/>
        <v>46.940741653320195</v>
      </c>
      <c r="P43" s="78">
        <f t="shared" ca="1" si="36"/>
        <v>104.81925722145805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727100</v>
      </c>
      <c r="M45" s="91">
        <f ca="1">IFERROR(__xludf.DUMMYFUNCTION("IMPORTRANGE(""https://docs.google.com/spreadsheets/d/1Yj_ptqi66GCucihVvJfMjLAmec39IyEx_6qawtMGysU/edit?usp=sharing"",""สบก!Q49"")"),363500)</f>
        <v>363500</v>
      </c>
      <c r="N45" s="91">
        <f ca="1">IFERROR(__xludf.DUMMYFUNCTION("IMPORTRANGE(""https://docs.google.com/spreadsheets/d/1Yj_ptqi66GCucihVvJfMjLAmec39IyEx_6qawtMGysU/edit?usp=sharing"",""สบก!R49"")"),296418)</f>
        <v>296418</v>
      </c>
      <c r="O45" s="92">
        <f ca="1">IF(L45&gt;0,N45*100/L45,0)</f>
        <v>40.767157199834962</v>
      </c>
      <c r="P45" s="92">
        <f ca="1">IF(M45&gt;0,N45*100/M45,0)</f>
        <v>81.545529573590102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IFERROR(__xludf.DUMMYFUNCTION("IMPORTRANGE(""https://docs.google.com/spreadsheets/d/1Yj_ptqi66GCucihVvJfMjLAmec39IyEx_6qawtMGysU/edit?usp=sharing"",""สบก!M49"")"),727100)</f>
        <v>727100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IFERROR(__xludf.DUMMYFUNCTION("IMPORTRANGE(""https://docs.google.com/spreadsheets/d/1Yj_ptqi66GCucihVvJfMjLAmec39IyEx_6qawtMGysU/edit?usp=sharing"",""สบก!N49"")"),0)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IFERROR(__xludf.DUMMYFUNCTION("IMPORTRANGE(""https://docs.google.com/spreadsheets/d/1Yj_ptqi66GCucihVvJfMjLAmec39IyEx_6qawtMGysU/edit?usp=sharing"",""สบก!O49"")"),84600)</f>
        <v>84600</v>
      </c>
      <c r="M49" s="101"/>
      <c r="N49" s="91">
        <f ca="1">IFERROR(__xludf.DUMMYFUNCTION("IMPORTRANGE(""https://docs.google.com/spreadsheets/d/1Yj_ptqi66GCucihVvJfMjLAmec39IyEx_6qawtMGysU/edit?usp=sharing"",""สบก!S49"")"),84600)</f>
        <v>84600</v>
      </c>
      <c r="O49" s="101">
        <f ca="1">IF(L49&gt;0,N49*100/L49,0)</f>
        <v>100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787200</v>
      </c>
      <c r="M53" s="125">
        <f t="shared" ca="1" si="39"/>
        <v>407100</v>
      </c>
      <c r="N53" s="125">
        <f t="shared" ca="1" si="39"/>
        <v>119428</v>
      </c>
      <c r="O53" s="124">
        <f t="shared" ref="O53:O55" ca="1" si="40">IF(L53&gt;0,N53*100/L53,0)</f>
        <v>15.171239837398375</v>
      </c>
      <c r="P53" s="124">
        <f t="shared" ref="P53:P55" ca="1" si="41">IF(M53&gt;0,N53*100/M53,0)</f>
        <v>29.336281012036356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787200</v>
      </c>
      <c r="M55" s="125">
        <f t="shared" ca="1" si="43"/>
        <v>407100</v>
      </c>
      <c r="N55" s="125">
        <f t="shared" ca="1" si="43"/>
        <v>119428</v>
      </c>
      <c r="O55" s="124">
        <f t="shared" ca="1" si="40"/>
        <v>15.171239837398375</v>
      </c>
      <c r="P55" s="124">
        <f t="shared" ca="1" si="41"/>
        <v>29.336281012036356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787200</v>
      </c>
      <c r="M57" s="91">
        <f ca="1">IFERROR(__xludf.DUMMYFUNCTION("IMPORTRANGE(""https://docs.google.com/spreadsheets/d/1Yj_ptqi66GCucihVvJfMjLAmec39IyEx_6qawtMGysU/edit?usp=sharing"",""สบก!Z49"")"),407100)</f>
        <v>407100</v>
      </c>
      <c r="N57" s="91">
        <f ca="1">IFERROR(__xludf.DUMMYFUNCTION("IMPORTRANGE(""https://docs.google.com/spreadsheets/d/1Yj_ptqi66GCucihVvJfMjLAmec39IyEx_6qawtMGysU/edit?usp=sharing"",""สบก!AA49"")"),119428)</f>
        <v>119428</v>
      </c>
      <c r="O57" s="92">
        <f ca="1">IF(L57&gt;0,N57*100/L57,0)</f>
        <v>15.171239837398375</v>
      </c>
      <c r="P57" s="92">
        <f ca="1">IF(M57&gt;0,N57*100/M57,0)</f>
        <v>29.336281012036356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IFERROR(__xludf.DUMMYFUNCTION("IMPORTRANGE(""https://docs.google.com/spreadsheets/d/1Yj_ptqi66GCucihVvJfMjLAmec39IyEx_6qawtMGysU/edit?usp=sharing"",""สบก!V49"")"),787200)</f>
        <v>787200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IFERROR(__xludf.DUMMYFUNCTION("IMPORTRANGE(""https://docs.google.com/spreadsheets/d/1Yj_ptqi66GCucihVvJfMjLAmec39IyEx_6qawtMGysU/edit?usp=sharing"",""สบก!W49"")"),0)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IFERROR(__xludf.DUMMYFUNCTION("IMPORTRANGE(""https://docs.google.com/spreadsheets/d/1Yj_ptqi66GCucihVvJfMjLAmec39IyEx_6qawtMGysU/edit?usp=sharing"",""สบก!X49"")"),0)</f>
        <v>0</v>
      </c>
      <c r="M61" s="101"/>
      <c r="N61" s="91">
        <f ca="1">IFERROR(__xludf.DUMMYFUNCTION("IMPORTRANGE(""https://docs.google.com/spreadsheets/d/1Yj_ptqi66GCucihVvJfMjLAmec39IyEx_6qawtMGysU/edit?usp=sharing"",""สบก!AB49"")"),0)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IFERROR(__xludf.DUMMYFUNCTION("IMPORTRANGE(""https://docs.google.com/spreadsheets/d/1XL5vhW3sbDhbH9Cz0tuDiY8C3ctxq1tqvaCgkFb8cCA/edit?usp=sharing"",""เลย!I9"")"),0)</f>
        <v>0</v>
      </c>
      <c r="J64" s="146">
        <f ca="1">IFERROR(__xludf.DUMMYFUNCTION("IMPORTRANGE(""https://docs.google.com/spreadsheets/d/1XL5vhW3sbDhbH9Cz0tuDiY8C3ctxq1tqvaCgkFb8cCA/edit?usp=sharing"",""เลย!J9"")"),0)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IFERROR(__xludf.DUMMYFUNCTION("IMPORTRANGE(""https://docs.google.com/spreadsheets/d/1XL5vhW3sbDhbH9Cz0tuDiY8C3ctxq1tqvaCgkFb8cCA/edit?usp=sharing"",""เลย!I10"")"),0)</f>
        <v>0</v>
      </c>
      <c r="J65" s="146">
        <f ca="1">IFERROR(__xludf.DUMMYFUNCTION("IMPORTRANGE(""https://docs.google.com/spreadsheets/d/1XL5vhW3sbDhbH9Cz0tuDiY8C3ctxq1tqvaCgkFb8cCA/edit?usp=sharing"",""เลย!J10"")"),0)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IFERROR(__xludf.DUMMYFUNCTION("IMPORTRANGE(""https://docs.google.com/spreadsheets/d/1Yj_ptqi66GCucihVvJfMjLAmec39IyEx_6qawtMGysU/edit?usp=sharing"",""สบก!AI49"")"),0)</f>
        <v>0</v>
      </c>
      <c r="N70" s="172">
        <f ca="1">IFERROR(__xludf.DUMMYFUNCTION("IMPORTRANGE(""https://docs.google.com/spreadsheets/d/1Yj_ptqi66GCucihVvJfMjLAmec39IyEx_6qawtMGysU/edit?usp=sharing"",""สบก!AJ49"")"),0)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IFERROR(__xludf.DUMMYFUNCTION("IMPORTRANGE(""https://docs.google.com/spreadsheets/d/1Yj_ptqi66GCucihVvJfMjLAmec39IyEx_6qawtMGysU/edit?usp=sharing"",""สบก!AE49"")"),0)</f>
        <v>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IFERROR(__xludf.DUMMYFUNCTION("IMPORTRANGE(""https://docs.google.com/spreadsheets/d/1Yj_ptqi66GCucihVvJfMjLAmec39IyEx_6qawtMGysU/edit?usp=sharing"",""สบก!AF49"")"),0)</f>
        <v>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IFERROR(__xludf.DUMMYFUNCTION("IMPORTRANGE(""https://docs.google.com/spreadsheets/d/1Yj_ptqi66GCucihVvJfMjLAmec39IyEx_6qawtMGysU/edit?usp=sharing"",""สบก!AG49"")"),0)</f>
        <v>0</v>
      </c>
      <c r="M74" s="101"/>
      <c r="N74" s="91">
        <f ca="1">IFERROR(__xludf.DUMMYFUNCTION("IMPORTRANGE(""https://docs.google.com/spreadsheets/d/1Yj_ptqi66GCucihVvJfMjLAmec39IyEx_6qawtMGysU/edit?usp=sharing"",""สบก!AK49"")"),0)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IFERROR(__xludf.DUMMYFUNCTION("IMPORTRANGE(""https://docs.google.com/spreadsheets/d/1XL5vhW3sbDhbH9Cz0tuDiY8C3ctxq1tqvaCgkFb8cCA/edit?usp=sharing"",""เลย!J16"")"),0)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IFERROR(__xludf.DUMMYFUNCTION("IMPORTRANGE(""https://docs.google.com/spreadsheets/d/1XL5vhW3sbDhbH9Cz0tuDiY8C3ctxq1tqvaCgkFb8cCA/edit?usp=sharing"",""เลย!J17"")"),0)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IFERROR(__xludf.DUMMYFUNCTION("IMPORTRANGE(""https://docs.google.com/spreadsheets/d/1XL5vhW3sbDhbH9Cz0tuDiY8C3ctxq1tqvaCgkFb8cCA/edit?usp=sharing"",""เลย!J18"")"),0)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IFERROR(__xludf.DUMMYFUNCTION("IMPORTRANGE(""https://docs.google.com/spreadsheets/d/1XL5vhW3sbDhbH9Cz0tuDiY8C3ctxq1tqvaCgkFb8cCA/edit?usp=sharing"",""เลย!J19"")"),0)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IFERROR(__xludf.DUMMYFUNCTION("IMPORTRANGE(""https://docs.google.com/spreadsheets/d/1XL5vhW3sbDhbH9Cz0tuDiY8C3ctxq1tqvaCgkFb8cCA/edit?usp=sharing"",""เลย!I20"")"),0)</f>
        <v>0</v>
      </c>
      <c r="J80" s="203">
        <f ca="1">IFERROR(__xludf.DUMMYFUNCTION("IMPORTRANGE(""https://docs.google.com/spreadsheets/d/1XL5vhW3sbDhbH9Cz0tuDiY8C3ctxq1tqvaCgkFb8cCA/edit?usp=sharing"",""เลย!J20"")"),0)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IFERROR(__xludf.DUMMYFUNCTION("IMPORTRANGE(""https://docs.google.com/spreadsheets/d/1XL5vhW3sbDhbH9Cz0tuDiY8C3ctxq1tqvaCgkFb8cCA/edit?usp=sharing"",""เลย!I21"")"),0)</f>
        <v>0</v>
      </c>
      <c r="J81" s="203">
        <f ca="1">IFERROR(__xludf.DUMMYFUNCTION("IMPORTRANGE(""https://docs.google.com/spreadsheets/d/1XL5vhW3sbDhbH9Cz0tuDiY8C3ctxq1tqvaCgkFb8cCA/edit?usp=sharing"",""เลย!J21"")"),0)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IFERROR(__xludf.DUMMYFUNCTION("IMPORTRANGE(""https://docs.google.com/spreadsheets/d/1XL5vhW3sbDhbH9Cz0tuDiY8C3ctxq1tqvaCgkFb8cCA/edit?usp=sharing"",""เลย!I22"")"),0)</f>
        <v>0</v>
      </c>
      <c r="J82" s="191">
        <f ca="1">IFERROR(__xludf.DUMMYFUNCTION("IMPORTRANGE(""https://docs.google.com/spreadsheets/d/1XL5vhW3sbDhbH9Cz0tuDiY8C3ctxq1tqvaCgkFb8cCA/edit?usp=sharing"",""เลย!J22"")"),0)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IFERROR(__xludf.DUMMYFUNCTION("IMPORTRANGE(""https://docs.google.com/spreadsheets/d/1XL5vhW3sbDhbH9Cz0tuDiY8C3ctxq1tqvaCgkFb8cCA/edit?usp=sharing"",""เลย!I23"")"),0)</f>
        <v>0</v>
      </c>
      <c r="J83" s="191">
        <f ca="1">IFERROR(__xludf.DUMMYFUNCTION("IMPORTRANGE(""https://docs.google.com/spreadsheets/d/1XL5vhW3sbDhbH9Cz0tuDiY8C3ctxq1tqvaCgkFb8cCA/edit?usp=sharing"",""เลย!J23"")"),0)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IFERROR(__xludf.DUMMYFUNCTION("IMPORTRANGE(""https://docs.google.com/spreadsheets/d/1XL5vhW3sbDhbH9Cz0tuDiY8C3ctxq1tqvaCgkFb8cCA/edit?usp=sharing"",""เลย!I24"")"),0)</f>
        <v>0</v>
      </c>
      <c r="J84" s="192">
        <f ca="1">IFERROR(__xludf.DUMMYFUNCTION("IMPORTRANGE(""https://docs.google.com/spreadsheets/d/1XL5vhW3sbDhbH9Cz0tuDiY8C3ctxq1tqvaCgkFb8cCA/edit?usp=sharing"",""เลย!J24"")"),0)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IFERROR(__xludf.DUMMYFUNCTION("IMPORTRANGE(""https://docs.google.com/spreadsheets/d/1XL5vhW3sbDhbH9Cz0tuDiY8C3ctxq1tqvaCgkFb8cCA/edit?usp=sharing"",""เลย!I25"")"),0)</f>
        <v>0</v>
      </c>
      <c r="J85" s="192">
        <f ca="1">IFERROR(__xludf.DUMMYFUNCTION("IMPORTRANGE(""https://docs.google.com/spreadsheets/d/1XL5vhW3sbDhbH9Cz0tuDiY8C3ctxq1tqvaCgkFb8cCA/edit?usp=sharing"",""เลย!J25"")"),0)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IFERROR(__xludf.DUMMYFUNCTION("IMPORTRANGE(""https://docs.google.com/spreadsheets/d/1XL5vhW3sbDhbH9Cz0tuDiY8C3ctxq1tqvaCgkFb8cCA/edit?usp=sharing"",""เลย!I26"")"),0)</f>
        <v>0</v>
      </c>
      <c r="J86" s="191">
        <f ca="1">IFERROR(__xludf.DUMMYFUNCTION("IMPORTRANGE(""https://docs.google.com/spreadsheets/d/1XL5vhW3sbDhbH9Cz0tuDiY8C3ctxq1tqvaCgkFb8cCA/edit?usp=sharing"",""เลย!J26"")"),0)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IFERROR(__xludf.DUMMYFUNCTION("IMPORTRANGE(""https://docs.google.com/spreadsheets/d/1XL5vhW3sbDhbH9Cz0tuDiY8C3ctxq1tqvaCgkFb8cCA/edit?usp=sharing"",""เลย!I27"")"),0)</f>
        <v>0</v>
      </c>
      <c r="J87" s="191">
        <f ca="1">IFERROR(__xludf.DUMMYFUNCTION("IMPORTRANGE(""https://docs.google.com/spreadsheets/d/1XL5vhW3sbDhbH9Cz0tuDiY8C3ctxq1tqvaCgkFb8cCA/edit?usp=sharing"",""เลย!J27"")"),0)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IFERROR(__xludf.DUMMYFUNCTION("IMPORTRANGE(""https://docs.google.com/spreadsheets/d/1XL5vhW3sbDhbH9Cz0tuDiY8C3ctxq1tqvaCgkFb8cCA/edit?usp=sharing"",""เลย!I28"")"),0)</f>
        <v>0</v>
      </c>
      <c r="J88" s="191">
        <f ca="1">IFERROR(__xludf.DUMMYFUNCTION("IMPORTRANGE(""https://docs.google.com/spreadsheets/d/1XL5vhW3sbDhbH9Cz0tuDiY8C3ctxq1tqvaCgkFb8cCA/edit?usp=sharing"",""เลย!J28"")"),0)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IFERROR(__xludf.DUMMYFUNCTION("IMPORTRANGE(""https://docs.google.com/spreadsheets/d/1XL5vhW3sbDhbH9Cz0tuDiY8C3ctxq1tqvaCgkFb8cCA/edit?usp=sharing"",""เลย!J29"")"),0)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IFERROR(__xludf.DUMMYFUNCTION("IMPORTRANGE(""https://docs.google.com/spreadsheets/d/1XL5vhW3sbDhbH9Cz0tuDiY8C3ctxq1tqvaCgkFb8cCA/edit?usp=sharing"",""เลย!J30"")"),0)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IFERROR(__xludf.DUMMYFUNCTION("IMPORTRANGE(""https://docs.google.com/spreadsheets/d/1XL5vhW3sbDhbH9Cz0tuDiY8C3ctxq1tqvaCgkFb8cCA/edit?usp=sharing"",""เลย!I32"")"),4)</f>
        <v>4</v>
      </c>
      <c r="J92" s="146">
        <f ca="1">IFERROR(__xludf.DUMMYFUNCTION("IMPORTRANGE(""https://docs.google.com/spreadsheets/d/1XL5vhW3sbDhbH9Cz0tuDiY8C3ctxq1tqvaCgkFb8cCA/edit?usp=sharing"",""เลย!J32"")"),0)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IFERROR(__xludf.DUMMYFUNCTION("IMPORTRANGE(""https://docs.google.com/spreadsheets/d/1XL5vhW3sbDhbH9Cz0tuDiY8C3ctxq1tqvaCgkFb8cCA/edit?usp=sharing"",""เลย!I33"")"),1)</f>
        <v>1</v>
      </c>
      <c r="J93" s="146">
        <f ca="1">IFERROR(__xludf.DUMMYFUNCTION("IMPORTRANGE(""https://docs.google.com/spreadsheets/d/1XL5vhW3sbDhbH9Cz0tuDiY8C3ctxq1tqvaCgkFb8cCA/edit?usp=sharing"",""เลย!J33"")"),0)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214500</v>
      </c>
      <c r="M94" s="155">
        <f t="shared" ca="1" si="52"/>
        <v>68730</v>
      </c>
      <c r="N94" s="155">
        <f t="shared" ca="1" si="52"/>
        <v>98320</v>
      </c>
      <c r="O94" s="154">
        <f t="shared" ref="O94:O96" ca="1" si="53">IF(L94&gt;0,N94*100/L94,0)</f>
        <v>45.836829836829835</v>
      </c>
      <c r="P94" s="154">
        <f t="shared" ref="P94:P96" ca="1" si="54">IF(M94&gt;0,N94*100/M94,0)</f>
        <v>143.05252437072602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214500</v>
      </c>
      <c r="M96" s="160">
        <f t="shared" ca="1" si="56"/>
        <v>68730</v>
      </c>
      <c r="N96" s="160">
        <f t="shared" ca="1" si="56"/>
        <v>98320</v>
      </c>
      <c r="O96" s="159">
        <f t="shared" ca="1" si="53"/>
        <v>45.836829836829835</v>
      </c>
      <c r="P96" s="159">
        <f t="shared" ca="1" si="54"/>
        <v>143.05252437072602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122100</v>
      </c>
      <c r="M98" s="172">
        <f ca="1">IFERROR(__xludf.DUMMYFUNCTION("IMPORTRANGE(""https://docs.google.com/spreadsheets/d/1Yj_ptqi66GCucihVvJfMjLAmec39IyEx_6qawtMGysU/edit?usp=sharing"",""สบก!AR49"")"),68730)</f>
        <v>68730</v>
      </c>
      <c r="N98" s="172">
        <f ca="1">IFERROR(__xludf.DUMMYFUNCTION("IMPORTRANGE(""https://docs.google.com/spreadsheets/d/1Yj_ptqi66GCucihVvJfMjLAmec39IyEx_6qawtMGysU/edit?usp=sharing"",""สบก!AS49"")"),5920)</f>
        <v>5920</v>
      </c>
      <c r="O98" s="171">
        <f ca="1">IF(L98&gt;0,N98*100/L98,0)</f>
        <v>4.8484848484848486</v>
      </c>
      <c r="P98" s="171">
        <f ca="1">IF(M98&gt;0,N98*100/M98,0)</f>
        <v>8.613414811581551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IFERROR(__xludf.DUMMYFUNCTION("IMPORTRANGE(""https://docs.google.com/spreadsheets/d/1Yj_ptqi66GCucihVvJfMjLAmec39IyEx_6qawtMGysU/edit?usp=sharing"",""สบก!AN49"")"),0)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IFERROR(__xludf.DUMMYFUNCTION("IMPORTRANGE(""https://docs.google.com/spreadsheets/d/1Yj_ptqi66GCucihVvJfMjLAmec39IyEx_6qawtMGysU/edit?usp=sharing"",""สบก!AO49"")"),122100)</f>
        <v>122100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IFERROR(__xludf.DUMMYFUNCTION("IMPORTRANGE(""https://docs.google.com/spreadsheets/d/1Yj_ptqi66GCucihVvJfMjLAmec39IyEx_6qawtMGysU/edit?usp=sharing"",""สบก!AP49"")"),92400)</f>
        <v>92400</v>
      </c>
      <c r="M102" s="101"/>
      <c r="N102" s="91">
        <f ca="1">IFERROR(__xludf.DUMMYFUNCTION("IMPORTRANGE(""https://docs.google.com/spreadsheets/d/1Yj_ptqi66GCucihVvJfMjLAmec39IyEx_6qawtMGysU/edit?usp=sharing"",""สบก!AT49"")"),92400)</f>
        <v>92400</v>
      </c>
      <c r="O102" s="101">
        <f ca="1">IF(L102&gt;0,N102*100/L102,0)</f>
        <v>100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IFERROR(__xludf.DUMMYFUNCTION("IMPORTRANGE(""https://docs.google.com/spreadsheets/d/1XL5vhW3sbDhbH9Cz0tuDiY8C3ctxq1tqvaCgkFb8cCA/edit?usp=sharing"",""เลย!J39"")"),0)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IFERROR(__xludf.DUMMYFUNCTION("IMPORTRANGE(""https://docs.google.com/spreadsheets/d/1XL5vhW3sbDhbH9Cz0tuDiY8C3ctxq1tqvaCgkFb8cCA/edit?usp=sharing"",""เลย!J40"")"),1)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IFERROR(__xludf.DUMMYFUNCTION("IMPORTRANGE(""https://docs.google.com/spreadsheets/d/1XL5vhW3sbDhbH9Cz0tuDiY8C3ctxq1tqvaCgkFb8cCA/edit?usp=sharing"",""เลย!J41"")"),1)</f>
        <v>1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IFERROR(__xludf.DUMMYFUNCTION("IMPORTRANGE(""https://docs.google.com/spreadsheets/d/1XL5vhW3sbDhbH9Cz0tuDiY8C3ctxq1tqvaCgkFb8cCA/edit?usp=sharing"",""เลย!J42"")"),0)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IFERROR(__xludf.DUMMYFUNCTION("IMPORTRANGE(""https://docs.google.com/spreadsheets/d/1XL5vhW3sbDhbH9Cz0tuDiY8C3ctxq1tqvaCgkFb8cCA/edit?usp=sharing"",""เลย!I43"")"),1)</f>
        <v>1</v>
      </c>
      <c r="J108" s="191">
        <f ca="1">IFERROR(__xludf.DUMMYFUNCTION("IMPORTRANGE(""https://docs.google.com/spreadsheets/d/1XL5vhW3sbDhbH9Cz0tuDiY8C3ctxq1tqvaCgkFb8cCA/edit?usp=sharing"",""เลย!J43"")"),0)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IFERROR(__xludf.DUMMYFUNCTION("IMPORTRANGE(""https://docs.google.com/spreadsheets/d/1XL5vhW3sbDhbH9Cz0tuDiY8C3ctxq1tqvaCgkFb8cCA/edit?usp=sharing"",""เลย!I44"")"),4)</f>
        <v>4</v>
      </c>
      <c r="J109" s="191">
        <f ca="1">IFERROR(__xludf.DUMMYFUNCTION("IMPORTRANGE(""https://docs.google.com/spreadsheets/d/1XL5vhW3sbDhbH9Cz0tuDiY8C3ctxq1tqvaCgkFb8cCA/edit?usp=sharing"",""เลย!J44"")"),0)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IFERROR(__xludf.DUMMYFUNCTION("IMPORTRANGE(""https://docs.google.com/spreadsheets/d/1XL5vhW3sbDhbH9Cz0tuDiY8C3ctxq1tqvaCgkFb8cCA/edit?usp=sharing"",""เลย!I45"")"),4)</f>
        <v>4</v>
      </c>
      <c r="J110" s="191">
        <f ca="1">IFERROR(__xludf.DUMMYFUNCTION("IMPORTRANGE(""https://docs.google.com/spreadsheets/d/1XL5vhW3sbDhbH9Cz0tuDiY8C3ctxq1tqvaCgkFb8cCA/edit?usp=sharing"",""เลย!J45"")"),0)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IFERROR(__xludf.DUMMYFUNCTION("IMPORTRANGE(""https://docs.google.com/spreadsheets/d/1XL5vhW3sbDhbH9Cz0tuDiY8C3ctxq1tqvaCgkFb8cCA/edit?usp=sharing"",""เลย!I46"")"),4)</f>
        <v>4</v>
      </c>
      <c r="J111" s="191">
        <f ca="1">IFERROR(__xludf.DUMMYFUNCTION("IMPORTRANGE(""https://docs.google.com/spreadsheets/d/1XL5vhW3sbDhbH9Cz0tuDiY8C3ctxq1tqvaCgkFb8cCA/edit?usp=sharing"",""เลย!J46"")"),0)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IFERROR(__xludf.DUMMYFUNCTION("IMPORTRANGE(""https://docs.google.com/spreadsheets/d/1XL5vhW3sbDhbH9Cz0tuDiY8C3ctxq1tqvaCgkFb8cCA/edit?usp=sharing"",""เลย!I47"")"),4)</f>
        <v>4</v>
      </c>
      <c r="J112" s="191">
        <f ca="1">IFERROR(__xludf.DUMMYFUNCTION("IMPORTRANGE(""https://docs.google.com/spreadsheets/d/1XL5vhW3sbDhbH9Cz0tuDiY8C3ctxq1tqvaCgkFb8cCA/edit?usp=sharing"",""เลย!J47"")"),0)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IFERROR(__xludf.DUMMYFUNCTION("IMPORTRANGE(""https://docs.google.com/spreadsheets/d/1XL5vhW3sbDhbH9Cz0tuDiY8C3ctxq1tqvaCgkFb8cCA/edit?usp=sharing"",""เลย!I48"")"),1)</f>
        <v>1</v>
      </c>
      <c r="J113" s="191">
        <f ca="1">IFERROR(__xludf.DUMMYFUNCTION("IMPORTRANGE(""https://docs.google.com/spreadsheets/d/1XL5vhW3sbDhbH9Cz0tuDiY8C3ctxq1tqvaCgkFb8cCA/edit?usp=sharing"",""เลย!J48"")"),0)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IFERROR(__xludf.DUMMYFUNCTION("IMPORTRANGE(""https://docs.google.com/spreadsheets/d/1XL5vhW3sbDhbH9Cz0tuDiY8C3ctxq1tqvaCgkFb8cCA/edit?usp=sharing"",""เลย!J49"")"),0)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IFERROR(__xludf.DUMMYFUNCTION("IMPORTRANGE(""https://docs.google.com/spreadsheets/d/1XL5vhW3sbDhbH9Cz0tuDiY8C3ctxq1tqvaCgkFb8cCA/edit?usp=sharing"",""เลย!J50"")"),0)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IFERROR(__xludf.DUMMYFUNCTION("IMPORTRANGE(""https://docs.google.com/spreadsheets/d/1XL5vhW3sbDhbH9Cz0tuDiY8C3ctxq1tqvaCgkFb8cCA/edit?usp=sharing"",""เลย!I52"")"),0)</f>
        <v>0</v>
      </c>
      <c r="J117" s="146">
        <f ca="1">IFERROR(__xludf.DUMMYFUNCTION("IMPORTRANGE(""https://docs.google.com/spreadsheets/d/1XL5vhW3sbDhbH9Cz0tuDiY8C3ctxq1tqvaCgkFb8cCA/edit?usp=sharing"",""เลย!J52"")"),0)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IFERROR(__xludf.DUMMYFUNCTION("IMPORTRANGE(""https://docs.google.com/spreadsheets/d/1Yj_ptqi66GCucihVvJfMjLAmec39IyEx_6qawtMGysU/edit?usp=sharing"",""สบก!BA49"")"),0)</f>
        <v>0</v>
      </c>
      <c r="N122" s="172">
        <f ca="1">IFERROR(__xludf.DUMMYFUNCTION("IMPORTRANGE(""https://docs.google.com/spreadsheets/d/1Yj_ptqi66GCucihVvJfMjLAmec39IyEx_6qawtMGysU/edit?usp=sharing"",""สบก!BB49"")"),0)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IFERROR(__xludf.DUMMYFUNCTION("IMPORTRANGE(""https://docs.google.com/spreadsheets/d/1Yj_ptqi66GCucihVvJfMjLAmec39IyEx_6qawtMGysU/edit?usp=sharing"",""สบก!AW49"")"),0)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IFERROR(__xludf.DUMMYFUNCTION("IMPORTRANGE(""https://docs.google.com/spreadsheets/d/1Yj_ptqi66GCucihVvJfMjLAmec39IyEx_6qawtMGysU/edit?usp=sharing"",""สบก!AX49"")"),0)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IFERROR(__xludf.DUMMYFUNCTION("IMPORTRANGE(""https://docs.google.com/spreadsheets/d/1Yj_ptqi66GCucihVvJfMjLAmec39IyEx_6qawtMGysU/edit?usp=sharing"",""สบก!AY49"")"),0)</f>
        <v>0</v>
      </c>
      <c r="M126" s="101"/>
      <c r="N126" s="91">
        <f ca="1">IFERROR(__xludf.DUMMYFUNCTION("IMPORTRANGE(""https://docs.google.com/spreadsheets/d/1Yj_ptqi66GCucihVvJfMjLAmec39IyEx_6qawtMGysU/edit?usp=sharing"",""สบก!BC49"")"),0)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257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IFERROR(__xludf.DUMMYFUNCTION("IMPORTRANGE(""https://docs.google.com/spreadsheets/d/1XL5vhW3sbDhbH9Cz0tuDiY8C3ctxq1tqvaCgkFb8cCA/edit?usp=sharing"",""เลย!J58"")"),0)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IFERROR(__xludf.DUMMYFUNCTION("IMPORTRANGE(""https://docs.google.com/spreadsheets/d/1XL5vhW3sbDhbH9Cz0tuDiY8C3ctxq1tqvaCgkFb8cCA/edit?usp=sharing"",""เลย!J59"")"),0)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IFERROR(__xludf.DUMMYFUNCTION("IMPORTRANGE(""https://docs.google.com/spreadsheets/d/1XL5vhW3sbDhbH9Cz0tuDiY8C3ctxq1tqvaCgkFb8cCA/edit?usp=sharing"",""เลย!J60"")"),0)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IFERROR(__xludf.DUMMYFUNCTION("IMPORTRANGE(""https://docs.google.com/spreadsheets/d/1XL5vhW3sbDhbH9Cz0tuDiY8C3ctxq1tqvaCgkFb8cCA/edit?usp=sharing"",""เลย!J61"")"),0)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IFERROR(__xludf.DUMMYFUNCTION("IMPORTRANGE(""https://docs.google.com/spreadsheets/d/1XL5vhW3sbDhbH9Cz0tuDiY8C3ctxq1tqvaCgkFb8cCA/edit?usp=sharing"",""เลย!I62"")"),0)</f>
        <v>0</v>
      </c>
      <c r="J132" s="191">
        <f ca="1">IFERROR(__xludf.DUMMYFUNCTION("IMPORTRANGE(""https://docs.google.com/spreadsheets/d/1XL5vhW3sbDhbH9Cz0tuDiY8C3ctxq1tqvaCgkFb8cCA/edit?usp=sharing"",""เลย!J62"")"),0)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IFERROR(__xludf.DUMMYFUNCTION("IMPORTRANGE(""https://docs.google.com/spreadsheets/d/1XL5vhW3sbDhbH9Cz0tuDiY8C3ctxq1tqvaCgkFb8cCA/edit?usp=sharing"",""เลย!I63"")"),0)</f>
        <v>0</v>
      </c>
      <c r="J133" s="191">
        <f ca="1">IFERROR(__xludf.DUMMYFUNCTION("IMPORTRANGE(""https://docs.google.com/spreadsheets/d/1XL5vhW3sbDhbH9Cz0tuDiY8C3ctxq1tqvaCgkFb8cCA/edit?usp=sharing"",""เลย!J63"")"),0)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IFERROR(__xludf.DUMMYFUNCTION("IMPORTRANGE(""https://docs.google.com/spreadsheets/d/1XL5vhW3sbDhbH9Cz0tuDiY8C3ctxq1tqvaCgkFb8cCA/edit?usp=sharing"",""เลย!J64"")"),0)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IFERROR(__xludf.DUMMYFUNCTION("IMPORTRANGE(""https://docs.google.com/spreadsheets/d/1XL5vhW3sbDhbH9Cz0tuDiY8C3ctxq1tqvaCgkFb8cCA/edit?usp=sharing"",""เลย!J65"")"),0)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IFERROR(__xludf.DUMMYFUNCTION("IMPORTRANGE(""https://docs.google.com/spreadsheets/d/1XL5vhW3sbDhbH9Cz0tuDiY8C3ctxq1tqvaCgkFb8cCA/edit?usp=sharing"",""เลย!I68"")"),15)</f>
        <v>15</v>
      </c>
      <c r="J138" s="264">
        <f ca="1">IFERROR(__xludf.DUMMYFUNCTION("IMPORTRANGE(""https://docs.google.com/spreadsheets/d/1XL5vhW3sbDhbH9Cz0tuDiY8C3ctxq1tqvaCgkFb8cCA/edit?usp=sharing"",""เลย!J68"")"),0)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581800</v>
      </c>
      <c r="M140" s="155">
        <f t="shared" ca="1" si="64"/>
        <v>296350</v>
      </c>
      <c r="N140" s="155">
        <f t="shared" ca="1" si="64"/>
        <v>142077</v>
      </c>
      <c r="O140" s="154">
        <f t="shared" ref="O140:O142" ca="1" si="65">IF(L140&gt;0,N140*100/L140,0)</f>
        <v>24.420247507734615</v>
      </c>
      <c r="P140" s="154">
        <f t="shared" ref="P140:P142" ca="1" si="66">IF(M140&gt;0,N140*100/M140,0)</f>
        <v>47.942297958495026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581800</v>
      </c>
      <c r="M142" s="160">
        <f t="shared" ca="1" si="68"/>
        <v>296350</v>
      </c>
      <c r="N142" s="160">
        <f t="shared" ca="1" si="68"/>
        <v>142077</v>
      </c>
      <c r="O142" s="159">
        <f t="shared" ca="1" si="65"/>
        <v>24.420247507734615</v>
      </c>
      <c r="P142" s="159">
        <f t="shared" ca="1" si="66"/>
        <v>47.942297958495026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581800</v>
      </c>
      <c r="M144" s="172">
        <f ca="1">IFERROR(__xludf.DUMMYFUNCTION("IMPORTRANGE(""https://docs.google.com/spreadsheets/d/1Yj_ptqi66GCucihVvJfMjLAmec39IyEx_6qawtMGysU/edit?usp=sharing"",""สบก!BJ49"")"),296350)</f>
        <v>296350</v>
      </c>
      <c r="N144" s="172">
        <f ca="1">IFERROR(__xludf.DUMMYFUNCTION("IMPORTRANGE(""https://docs.google.com/spreadsheets/d/1Yj_ptqi66GCucihVvJfMjLAmec39IyEx_6qawtMGysU/edit?usp=sharing"",""สบก!BK49"")"),142077)</f>
        <v>142077</v>
      </c>
      <c r="O144" s="171">
        <f ca="1">IF(L144&gt;0,N144*100/L144,0)</f>
        <v>24.420247507734615</v>
      </c>
      <c r="P144" s="171">
        <f ca="1">IF(M144&gt;0,N144*100/M144,0)</f>
        <v>47.942297958495026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IFERROR(__xludf.DUMMYFUNCTION("IMPORTRANGE(""https://docs.google.com/spreadsheets/d/1Yj_ptqi66GCucihVvJfMjLAmec39IyEx_6qawtMGysU/edit?usp=sharing"",""สบก!BF49"")"),459100)</f>
        <v>459100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IFERROR(__xludf.DUMMYFUNCTION("IMPORTRANGE(""https://docs.google.com/spreadsheets/d/1Yj_ptqi66GCucihVvJfMjLAmec39IyEx_6qawtMGysU/edit?usp=sharing"",""สบก!BG49"")"),122700)</f>
        <v>122700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IFERROR(__xludf.DUMMYFUNCTION("IMPORTRANGE(""https://docs.google.com/spreadsheets/d/1Yj_ptqi66GCucihVvJfMjLAmec39IyEx_6qawtMGysU/edit?usp=sharing"",""สบก!BH49"")"),0)</f>
        <v>0</v>
      </c>
      <c r="M148" s="101"/>
      <c r="N148" s="91">
        <f ca="1">IFERROR(__xludf.DUMMYFUNCTION("IMPORTRANGE(""https://docs.google.com/spreadsheets/d/1Yj_ptqi66GCucihVvJfMjLAmec39IyEx_6qawtMGysU/edit?usp=sharing"",""สบก!BL49"")"),0)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IFERROR(__xludf.DUMMYFUNCTION("IMPORTRANGE(""https://docs.google.com/spreadsheets/d/1XL5vhW3sbDhbH9Cz0tuDiY8C3ctxq1tqvaCgkFb8cCA/edit?usp=sharing"",""เลย!I74"")"),4)</f>
        <v>4</v>
      </c>
      <c r="J149" s="272">
        <f ca="1">IFERROR(__xludf.DUMMYFUNCTION("IMPORTRANGE(""https://docs.google.com/spreadsheets/d/1XL5vhW3sbDhbH9Cz0tuDiY8C3ctxq1tqvaCgkFb8cCA/edit?usp=sharing"",""เลย!J74"")"),1)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IFERROR(__xludf.DUMMYFUNCTION("IMPORTRANGE(""https://docs.google.com/spreadsheets/d/1XL5vhW3sbDhbH9Cz0tuDiY8C3ctxq1tqvaCgkFb8cCA/edit?usp=sharing"",""เลย!J79"")"),0)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IFERROR(__xludf.DUMMYFUNCTION("IMPORTRANGE(""https://docs.google.com/spreadsheets/d/1XL5vhW3sbDhbH9Cz0tuDiY8C3ctxq1tqvaCgkFb8cCA/edit?usp=sharing"",""เลย!J80"")"),1)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IFERROR(__xludf.DUMMYFUNCTION("IMPORTRANGE(""https://docs.google.com/spreadsheets/d/1XL5vhW3sbDhbH9Cz0tuDiY8C3ctxq1tqvaCgkFb8cCA/edit?usp=sharing"",""เลย!J81"")"),0)</f>
        <v>0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IFERROR(__xludf.DUMMYFUNCTION("IMPORTRANGE(""https://docs.google.com/spreadsheets/d/1XL5vhW3sbDhbH9Cz0tuDiY8C3ctxq1tqvaCgkFb8cCA/edit?usp=sharing"",""เลย!J82"")"),0)</f>
        <v>0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IFERROR(__xludf.DUMMYFUNCTION("IMPORTRANGE(""https://docs.google.com/spreadsheets/d/1XL5vhW3sbDhbH9Cz0tuDiY8C3ctxq1tqvaCgkFb8cCA/edit?usp=sharing"",""เลย!I83"")"),4)</f>
        <v>4</v>
      </c>
      <c r="J158" s="192">
        <f ca="1">IFERROR(__xludf.DUMMYFUNCTION("IMPORTRANGE(""https://docs.google.com/spreadsheets/d/1XL5vhW3sbDhbH9Cz0tuDiY8C3ctxq1tqvaCgkFb8cCA/edit?usp=sharing"",""เลย!J83"")"),1)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IFERROR(__xludf.DUMMYFUNCTION("IMPORTRANGE(""https://docs.google.com/spreadsheets/d/1XL5vhW3sbDhbH9Cz0tuDiY8C3ctxq1tqvaCgkFb8cCA/edit?usp=sharing"",""เลย!J84"")"),77)</f>
        <v>77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IFERROR(__xludf.DUMMYFUNCTION("IMPORTRANGE(""https://docs.google.com/spreadsheets/d/1XL5vhW3sbDhbH9Cz0tuDiY8C3ctxq1tqvaCgkFb8cCA/edit?usp=sharing"",""เลย!J85"")"),77)</f>
        <v>77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IFERROR(__xludf.DUMMYFUNCTION("IMPORTRANGE(""https://docs.google.com/spreadsheets/d/1XL5vhW3sbDhbH9Cz0tuDiY8C3ctxq1tqvaCgkFb8cCA/edit?usp=sharing"",""เลย!J86"")"),0)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IFERROR(__xludf.DUMMYFUNCTION("IMPORTRANGE(""https://docs.google.com/spreadsheets/d/1XL5vhW3sbDhbH9Cz0tuDiY8C3ctxq1tqvaCgkFb8cCA/edit?usp=sharing"",""เลย!J88"")"),0)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IFERROR(__xludf.DUMMYFUNCTION("IMPORTRANGE(""https://docs.google.com/spreadsheets/d/1XL5vhW3sbDhbH9Cz0tuDiY8C3ctxq1tqvaCgkFb8cCA/edit?usp=sharing"",""เลย!I89"")"),2)</f>
        <v>2</v>
      </c>
      <c r="J164" s="277">
        <f ca="1">IFERROR(__xludf.DUMMYFUNCTION("IMPORTRANGE(""https://docs.google.com/spreadsheets/d/1XL5vhW3sbDhbH9Cz0tuDiY8C3ctxq1tqvaCgkFb8cCA/edit?usp=sharing"",""เลย!J89"")"),0)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IFERROR(__xludf.DUMMYFUNCTION("IMPORTRANGE(""https://docs.google.com/spreadsheets/d/1XL5vhW3sbDhbH9Cz0tuDiY8C3ctxq1tqvaCgkFb8cCA/edit?usp=sharing"",""เลย!J94"")"),0)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IFERROR(__xludf.DUMMYFUNCTION("IMPORTRANGE(""https://docs.google.com/spreadsheets/d/1XL5vhW3sbDhbH9Cz0tuDiY8C3ctxq1tqvaCgkFb8cCA/edit?usp=sharing"",""เลย!J95"")"),1)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IFERROR(__xludf.DUMMYFUNCTION("IMPORTRANGE(""https://docs.google.com/spreadsheets/d/1XL5vhW3sbDhbH9Cz0tuDiY8C3ctxq1tqvaCgkFb8cCA/edit?usp=sharing"",""เลย!J96"")"),1)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IFERROR(__xludf.DUMMYFUNCTION("IMPORTRANGE(""https://docs.google.com/spreadsheets/d/1XL5vhW3sbDhbH9Cz0tuDiY8C3ctxq1tqvaCgkFb8cCA/edit?usp=sharing"",""เลย!J97"")"),0)</f>
        <v>0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IFERROR(__xludf.DUMMYFUNCTION("IMPORTRANGE(""https://docs.google.com/spreadsheets/d/1XL5vhW3sbDhbH9Cz0tuDiY8C3ctxq1tqvaCgkFb8cCA/edit?usp=sharing"",""เลย!I98"")"),2)</f>
        <v>2</v>
      </c>
      <c r="J173" s="192">
        <f ca="1">IFERROR(__xludf.DUMMYFUNCTION("IMPORTRANGE(""https://docs.google.com/spreadsheets/d/1XL5vhW3sbDhbH9Cz0tuDiY8C3ctxq1tqvaCgkFb8cCA/edit?usp=sharing"",""เลย!J98"")"),0)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IFERROR(__xludf.DUMMYFUNCTION("IMPORTRANGE(""https://docs.google.com/spreadsheets/d/1XL5vhW3sbDhbH9Cz0tuDiY8C3ctxq1tqvaCgkFb8cCA/edit?usp=sharing"",""เลย!J99"")"),0)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IFERROR(__xludf.DUMMYFUNCTION("IMPORTRANGE(""https://docs.google.com/spreadsheets/d/1XL5vhW3sbDhbH9Cz0tuDiY8C3ctxq1tqvaCgkFb8cCA/edit?usp=sharing"",""เลย!J100"")"),0)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IFERROR(__xludf.DUMMYFUNCTION("IMPORTRANGE(""https://docs.google.com/spreadsheets/d/1XL5vhW3sbDhbH9Cz0tuDiY8C3ctxq1tqvaCgkFb8cCA/edit?usp=sharing"",""เลย!I101"")"),2)</f>
        <v>2</v>
      </c>
      <c r="J176" s="277">
        <f ca="1">IFERROR(__xludf.DUMMYFUNCTION("IMPORTRANGE(""https://docs.google.com/spreadsheets/d/1XL5vhW3sbDhbH9Cz0tuDiY8C3ctxq1tqvaCgkFb8cCA/edit?usp=sharing"",""เลย!J101"")"),0)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IFERROR(__xludf.DUMMYFUNCTION("IMPORTRANGE(""https://docs.google.com/spreadsheets/d/1XL5vhW3sbDhbH9Cz0tuDiY8C3ctxq1tqvaCgkFb8cCA/edit?usp=sharing"",""เลย!J106"")"),0)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IFERROR(__xludf.DUMMYFUNCTION("IMPORTRANGE(""https://docs.google.com/spreadsheets/d/1XL5vhW3sbDhbH9Cz0tuDiY8C3ctxq1tqvaCgkFb8cCA/edit?usp=sharing"",""เลย!J107"")"),1)</f>
        <v>1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IFERROR(__xludf.DUMMYFUNCTION("IMPORTRANGE(""https://docs.google.com/spreadsheets/d/1XL5vhW3sbDhbH9Cz0tuDiY8C3ctxq1tqvaCgkFb8cCA/edit?usp=sharing"",""เลย!J108"")"),1)</f>
        <v>1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IFERROR(__xludf.DUMMYFUNCTION("IMPORTRANGE(""https://docs.google.com/spreadsheets/d/1XL5vhW3sbDhbH9Cz0tuDiY8C3ctxq1tqvaCgkFb8cCA/edit?usp=sharing"",""เลย!J109"")"),0)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IFERROR(__xludf.DUMMYFUNCTION("IMPORTRANGE(""https://docs.google.com/spreadsheets/d/1XL5vhW3sbDhbH9Cz0tuDiY8C3ctxq1tqvaCgkFb8cCA/edit?usp=sharing"",""เลย!I110"")"),2)</f>
        <v>2</v>
      </c>
      <c r="J185" s="191">
        <f ca="1">IFERROR(__xludf.DUMMYFUNCTION("IMPORTRANGE(""https://docs.google.com/spreadsheets/d/1XL5vhW3sbDhbH9Cz0tuDiY8C3ctxq1tqvaCgkFb8cCA/edit?usp=sharing"",""เลย!J110"")"),0)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IFERROR(__xludf.DUMMYFUNCTION("IMPORTRANGE(""https://docs.google.com/spreadsheets/d/1XL5vhW3sbDhbH9Cz0tuDiY8C3ctxq1tqvaCgkFb8cCA/edit?usp=sharing"",""เลย!I111"")"),2)</f>
        <v>2</v>
      </c>
      <c r="J186" s="191">
        <f ca="1">IFERROR(__xludf.DUMMYFUNCTION("IMPORTRANGE(""https://docs.google.com/spreadsheets/d/1XL5vhW3sbDhbH9Cz0tuDiY8C3ctxq1tqvaCgkFb8cCA/edit?usp=sharing"",""เลย!J111"")"),0)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IFERROR(__xludf.DUMMYFUNCTION("IMPORTRANGE(""https://docs.google.com/spreadsheets/d/1XL5vhW3sbDhbH9Cz0tuDiY8C3ctxq1tqvaCgkFb8cCA/edit?usp=sharing"",""เลย!J112"")"),0)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IFERROR(__xludf.DUMMYFUNCTION("IMPORTRANGE(""https://docs.google.com/spreadsheets/d/1XL5vhW3sbDhbH9Cz0tuDiY8C3ctxq1tqvaCgkFb8cCA/edit?usp=sharing"",""เลย!J113"")"),0)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IFERROR(__xludf.DUMMYFUNCTION("IMPORTRANGE(""https://docs.google.com/spreadsheets/d/1XL5vhW3sbDhbH9Cz0tuDiY8C3ctxq1tqvaCgkFb8cCA/edit?usp=sharing"",""เลย!I114"")"),128000)</f>
        <v>128000</v>
      </c>
      <c r="J189" s="277">
        <f ca="1">IFERROR(__xludf.DUMMYFUNCTION("IMPORTRANGE(""https://docs.google.com/spreadsheets/d/1XL5vhW3sbDhbH9Cz0tuDiY8C3ctxq1tqvaCgkFb8cCA/edit?usp=sharing"",""เลย!J114"")"),0)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IFERROR(__xludf.DUMMYFUNCTION("IMPORTRANGE(""https://docs.google.com/spreadsheets/d/1XL5vhW3sbDhbH9Cz0tuDiY8C3ctxq1tqvaCgkFb8cCA/edit?usp=sharing"",""เลย!J119"")"),0)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IFERROR(__xludf.DUMMYFUNCTION("IMPORTRANGE(""https://docs.google.com/spreadsheets/d/1XL5vhW3sbDhbH9Cz0tuDiY8C3ctxq1tqvaCgkFb8cCA/edit?usp=sharing"",""เลย!J120"")"),1)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IFERROR(__xludf.DUMMYFUNCTION("IMPORTRANGE(""https://docs.google.com/spreadsheets/d/1XL5vhW3sbDhbH9Cz0tuDiY8C3ctxq1tqvaCgkFb8cCA/edit?usp=sharing"",""เลย!J121"")"),1)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IFERROR(__xludf.DUMMYFUNCTION("IMPORTRANGE(""https://docs.google.com/spreadsheets/d/1XL5vhW3sbDhbH9Cz0tuDiY8C3ctxq1tqvaCgkFb8cCA/edit?usp=sharing"",""เลย!J122"")"),0)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IFERROR(__xludf.DUMMYFUNCTION("IMPORTRANGE(""https://docs.google.com/spreadsheets/d/1XL5vhW3sbDhbH9Cz0tuDiY8C3ctxq1tqvaCgkFb8cCA/edit?usp=sharing"",""เลย!I124"")"),128000)</f>
        <v>128000</v>
      </c>
      <c r="J199" s="192">
        <f ca="1">IFERROR(__xludf.DUMMYFUNCTION("IMPORTRANGE(""https://docs.google.com/spreadsheets/d/1XL5vhW3sbDhbH9Cz0tuDiY8C3ctxq1tqvaCgkFb8cCA/edit?usp=sharing"",""เลย!J124"")"),0)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IFERROR(__xludf.DUMMYFUNCTION("IMPORTRANGE(""https://docs.google.com/spreadsheets/d/1XL5vhW3sbDhbH9Cz0tuDiY8C3ctxq1tqvaCgkFb8cCA/edit?usp=sharing"",""เลย!I125"")"),128000)</f>
        <v>128000</v>
      </c>
      <c r="J200" s="192">
        <f ca="1">IFERROR(__xludf.DUMMYFUNCTION("IMPORTRANGE(""https://docs.google.com/spreadsheets/d/1XL5vhW3sbDhbH9Cz0tuDiY8C3ctxq1tqvaCgkFb8cCA/edit?usp=sharing"",""เลย!J125"")"),0)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IFERROR(__xludf.DUMMYFUNCTION("IMPORTRANGE(""https://docs.google.com/spreadsheets/d/1XL5vhW3sbDhbH9Cz0tuDiY8C3ctxq1tqvaCgkFb8cCA/edit?usp=sharing"",""เลย!I126"")"),15)</f>
        <v>15</v>
      </c>
      <c r="J201" s="192">
        <f ca="1">IFERROR(__xludf.DUMMYFUNCTION("IMPORTRANGE(""https://docs.google.com/spreadsheets/d/1XL5vhW3sbDhbH9Cz0tuDiY8C3ctxq1tqvaCgkFb8cCA/edit?usp=sharing"",""เลย!J126"")"),0)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IFERROR(__xludf.DUMMYFUNCTION("IMPORTRANGE(""https://docs.google.com/spreadsheets/d/1XL5vhW3sbDhbH9Cz0tuDiY8C3ctxq1tqvaCgkFb8cCA/edit?usp=sharing"",""เลย!J127"")"),0)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IFERROR(__xludf.DUMMYFUNCTION("IMPORTRANGE(""https://docs.google.com/spreadsheets/d/1XL5vhW3sbDhbH9Cz0tuDiY8C3ctxq1tqvaCgkFb8cCA/edit?usp=sharing"",""เลย!J128"")"),0)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IFERROR(__xludf.DUMMYFUNCTION("IMPORTRANGE(""https://docs.google.com/spreadsheets/d/1XL5vhW3sbDhbH9Cz0tuDiY8C3ctxq1tqvaCgkFb8cCA/edit?usp=sharing"",""เลย!I129"")"),0)</f>
        <v>0</v>
      </c>
      <c r="J204" s="277">
        <f ca="1">IFERROR(__xludf.DUMMYFUNCTION("IMPORTRANGE(""https://docs.google.com/spreadsheets/d/1XL5vhW3sbDhbH9Cz0tuDiY8C3ctxq1tqvaCgkFb8cCA/edit?usp=sharing"",""เลย!J129"")"),0)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IFERROR(__xludf.DUMMYFUNCTION("IMPORTRANGE(""https://docs.google.com/spreadsheets/d/1XL5vhW3sbDhbH9Cz0tuDiY8C3ctxq1tqvaCgkFb8cCA/edit?usp=sharing"",""เลย!J134"")"),0)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IFERROR(__xludf.DUMMYFUNCTION("IMPORTRANGE(""https://docs.google.com/spreadsheets/d/1XL5vhW3sbDhbH9Cz0tuDiY8C3ctxq1tqvaCgkFb8cCA/edit?usp=sharing"",""เลย!J135"")"),0)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IFERROR(__xludf.DUMMYFUNCTION("IMPORTRANGE(""https://docs.google.com/spreadsheets/d/1XL5vhW3sbDhbH9Cz0tuDiY8C3ctxq1tqvaCgkFb8cCA/edit?usp=sharing"",""เลย!J136"")"),0)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IFERROR(__xludf.DUMMYFUNCTION("IMPORTRANGE(""https://docs.google.com/spreadsheets/d/1XL5vhW3sbDhbH9Cz0tuDiY8C3ctxq1tqvaCgkFb8cCA/edit?usp=sharing"",""เลย!J137"")"),0)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IFERROR(__xludf.DUMMYFUNCTION("IMPORTRANGE(""https://docs.google.com/spreadsheets/d/1XL5vhW3sbDhbH9Cz0tuDiY8C3ctxq1tqvaCgkFb8cCA/edit?usp=sharing"",""เลย!I138"")"),0)</f>
        <v>0</v>
      </c>
      <c r="J213" s="191">
        <f ca="1">IFERROR(__xludf.DUMMYFUNCTION("IMPORTRANGE(""https://docs.google.com/spreadsheets/d/1XL5vhW3sbDhbH9Cz0tuDiY8C3ctxq1tqvaCgkFb8cCA/edit?usp=sharing"",""เลย!J138"")"),0)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IFERROR(__xludf.DUMMYFUNCTION("IMPORTRANGE(""https://docs.google.com/spreadsheets/d/1XL5vhW3sbDhbH9Cz0tuDiY8C3ctxq1tqvaCgkFb8cCA/edit?usp=sharing"",""เลย!I140"")"),0)</f>
        <v>0</v>
      </c>
      <c r="J215" s="191">
        <f ca="1">IFERROR(__xludf.DUMMYFUNCTION("IMPORTRANGE(""https://docs.google.com/spreadsheets/d/1XL5vhW3sbDhbH9Cz0tuDiY8C3ctxq1tqvaCgkFb8cCA/edit?usp=sharing"",""เลย!J140"")"),0)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IFERROR(__xludf.DUMMYFUNCTION("IMPORTRANGE(""https://docs.google.com/spreadsheets/d/1XL5vhW3sbDhbH9Cz0tuDiY8C3ctxq1tqvaCgkFb8cCA/edit?usp=sharing"",""เลย!I141"")"),0)</f>
        <v>0</v>
      </c>
      <c r="J216" s="191">
        <f ca="1">IFERROR(__xludf.DUMMYFUNCTION("IMPORTRANGE(""https://docs.google.com/spreadsheets/d/1XL5vhW3sbDhbH9Cz0tuDiY8C3ctxq1tqvaCgkFb8cCA/edit?usp=sharing"",""เลย!J141"")"),0)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IFERROR(__xludf.DUMMYFUNCTION("IMPORTRANGE(""https://docs.google.com/spreadsheets/d/1XL5vhW3sbDhbH9Cz0tuDiY8C3ctxq1tqvaCgkFb8cCA/edit?usp=sharing"",""เลย!J142"")"),0)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IFERROR(__xludf.DUMMYFUNCTION("IMPORTRANGE(""https://docs.google.com/spreadsheets/d/1XL5vhW3sbDhbH9Cz0tuDiY8C3ctxq1tqvaCgkFb8cCA/edit?usp=sharing"",""เลย!J143"")"),0)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IFERROR(__xludf.DUMMYFUNCTION("IMPORTRANGE(""https://docs.google.com/spreadsheets/d/1XL5vhW3sbDhbH9Cz0tuDiY8C3ctxq1tqvaCgkFb8cCA/edit?usp=sharing"",""เลย!I144"")"),15)</f>
        <v>15</v>
      </c>
      <c r="J219" s="264">
        <f ca="1">IFERROR(__xludf.DUMMYFUNCTION("IMPORTRANGE(""https://docs.google.com/spreadsheets/d/1XL5vhW3sbDhbH9Cz0tuDiY8C3ctxq1tqvaCgkFb8cCA/edit?usp=sharing"",""เลย!J144"")"),0)</f>
        <v>0</v>
      </c>
      <c r="K219" s="265">
        <f ca="1">IF(I219&gt;0,J219*100/I219,0)</f>
        <v>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0</v>
      </c>
      <c r="O220" s="154">
        <f t="shared" ref="O220:O222" ca="1" si="73">IF(L220&gt;0,N220*100/L220,0)</f>
        <v>0</v>
      </c>
      <c r="P220" s="154">
        <f t="shared" ref="P220:P222" ca="1" si="74">IF(M220&gt;0,N220*100/M220,0)</f>
        <v>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0</v>
      </c>
      <c r="O222" s="159">
        <f t="shared" ca="1" si="73"/>
        <v>0</v>
      </c>
      <c r="P222" s="159">
        <f t="shared" ca="1" si="74"/>
        <v>0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IFERROR(__xludf.DUMMYFUNCTION("IMPORTRANGE(""https://docs.google.com/spreadsheets/d/1Yj_ptqi66GCucihVvJfMjLAmec39IyEx_6qawtMGysU/edit?usp=sharing"",""สบก!BS49"")"),21125)</f>
        <v>21125</v>
      </c>
      <c r="N224" s="172">
        <f ca="1">IFERROR(__xludf.DUMMYFUNCTION("IMPORTRANGE(""https://docs.google.com/spreadsheets/d/1Yj_ptqi66GCucihVvJfMjLAmec39IyEx_6qawtMGysU/edit?usp=sharing"",""สบก!BT49"")"),0)</f>
        <v>0</v>
      </c>
      <c r="O224" s="171">
        <f ca="1">IF(L224&gt;0,N224*100/L224,0)</f>
        <v>0</v>
      </c>
      <c r="P224" s="171">
        <f ca="1">IF(M224&gt;0,N224*100/M224,0)</f>
        <v>0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IFERROR(__xludf.DUMMYFUNCTION("IMPORTRANGE(""https://docs.google.com/spreadsheets/d/1Yj_ptqi66GCucihVvJfMjLAmec39IyEx_6qawtMGysU/edit?usp=sharing"",""สบก!BO49"")"),0)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IFERROR(__xludf.DUMMYFUNCTION("IMPORTRANGE(""https://docs.google.com/spreadsheets/d/1Yj_ptqi66GCucihVvJfMjLAmec39IyEx_6qawtMGysU/edit?usp=sharing"",""สบก!BP49"")"),21125)</f>
        <v>21125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IFERROR(__xludf.DUMMYFUNCTION("IMPORTRANGE(""https://docs.google.com/spreadsheets/d/1Yj_ptqi66GCucihVvJfMjLAmec39IyEx_6qawtMGysU/edit?usp=sharing"",""สบก!BQ49"")"),0)</f>
        <v>0</v>
      </c>
      <c r="M228" s="101"/>
      <c r="N228" s="91">
        <f ca="1">IFERROR(__xludf.DUMMYFUNCTION("IMPORTRANGE(""https://docs.google.com/spreadsheets/d/1Yj_ptqi66GCucihVvJfMjLAmec39IyEx_6qawtMGysU/edit?usp=sharing"",""สบก!BU49"")"),0)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IFERROR(__xludf.DUMMYFUNCTION("IMPORTRANGE(""https://docs.google.com/spreadsheets/d/1XL5vhW3sbDhbH9Cz0tuDiY8C3ctxq1tqvaCgkFb8cCA/edit?usp=sharing"",""เลย!I149"")"),15)</f>
        <v>15</v>
      </c>
      <c r="J229" s="264">
        <f ca="1">IFERROR(__xludf.DUMMYFUNCTION("IMPORTRANGE(""https://docs.google.com/spreadsheets/d/1XL5vhW3sbDhbH9Cz0tuDiY8C3ctxq1tqvaCgkFb8cCA/edit?usp=sharing"",""เลย!J149"")"),0)</f>
        <v>0</v>
      </c>
      <c r="K229" s="265">
        <f ca="1">IF(I229&gt;0,J229*100/I229,0)</f>
        <v>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IFERROR(__xludf.DUMMYFUNCTION("IMPORTRANGE(""https://docs.google.com/spreadsheets/d/1XL5vhW3sbDhbH9Cz0tuDiY8C3ctxq1tqvaCgkFb8cCA/edit?usp=sharing"",""เลย!J151"")"),0)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IFERROR(__xludf.DUMMYFUNCTION("IMPORTRANGE(""https://docs.google.com/spreadsheets/d/1XL5vhW3sbDhbH9Cz0tuDiY8C3ctxq1tqvaCgkFb8cCA/edit?usp=sharing"",""เลย!J152"")"),1)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IFERROR(__xludf.DUMMYFUNCTION("IMPORTRANGE(""https://docs.google.com/spreadsheets/d/1XL5vhW3sbDhbH9Cz0tuDiY8C3ctxq1tqvaCgkFb8cCA/edit?usp=sharing"",""เลย!J153"")"),1)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IFERROR(__xludf.DUMMYFUNCTION("IMPORTRANGE(""https://docs.google.com/spreadsheets/d/1XL5vhW3sbDhbH9Cz0tuDiY8C3ctxq1tqvaCgkFb8cCA/edit?usp=sharing"",""เลย!J154"")"),0)</f>
        <v>0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IFERROR(__xludf.DUMMYFUNCTION("IMPORTRANGE(""https://docs.google.com/spreadsheets/d/1XL5vhW3sbDhbH9Cz0tuDiY8C3ctxq1tqvaCgkFb8cCA/edit?usp=sharing"",""เลย!I155"")"),15)</f>
        <v>15</v>
      </c>
      <c r="J235" s="192">
        <f ca="1">IFERROR(__xludf.DUMMYFUNCTION("IMPORTRANGE(""https://docs.google.com/spreadsheets/d/1XL5vhW3sbDhbH9Cz0tuDiY8C3ctxq1tqvaCgkFb8cCA/edit?usp=sharing"",""เลย!J155"")"),0)</f>
        <v>0</v>
      </c>
      <c r="K235" s="168">
        <f ca="1">IF(I235&gt;0,J235*100/I235,0)</f>
        <v>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IFERROR(__xludf.DUMMYFUNCTION("IMPORTRANGE(""https://docs.google.com/spreadsheets/d/1XL5vhW3sbDhbH9Cz0tuDiY8C3ctxq1tqvaCgkFb8cCA/edit?usp=sharing"",""เลย!J156"")"),0)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IFERROR(__xludf.DUMMYFUNCTION("IMPORTRANGE(""https://docs.google.com/spreadsheets/d/1XL5vhW3sbDhbH9Cz0tuDiY8C3ctxq1tqvaCgkFb8cCA/edit?usp=sharing"",""เลย!J157"")"),0)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IFERROR(__xludf.DUMMYFUNCTION("IMPORTRANGE(""https://docs.google.com/spreadsheets/d/1XL5vhW3sbDhbH9Cz0tuDiY8C3ctxq1tqvaCgkFb8cCA/edit?usp=sharing"",""เลย!I158"")"),0)</f>
        <v>0</v>
      </c>
      <c r="J238" s="264">
        <f ca="1">IFERROR(__xludf.DUMMYFUNCTION("IMPORTRANGE(""https://docs.google.com/spreadsheets/d/1XL5vhW3sbDhbH9Cz0tuDiY8C3ctxq1tqvaCgkFb8cCA/edit?usp=sharing"",""เลย!J158"")"),0)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IFERROR(__xludf.DUMMYFUNCTION("IMPORTRANGE(""https://docs.google.com/spreadsheets/d/1XL5vhW3sbDhbH9Cz0tuDiY8C3ctxq1tqvaCgkFb8cCA/edit?usp=sharing"",""เลย!J159"")"),"")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IFERROR(__xludf.DUMMYFUNCTION("IMPORTRANGE(""https://docs.google.com/spreadsheets/d/1XL5vhW3sbDhbH9Cz0tuDiY8C3ctxq1tqvaCgkFb8cCA/edit?usp=sharing"",""เลย!J161"")"),0)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IFERROR(__xludf.DUMMYFUNCTION("IMPORTRANGE(""https://docs.google.com/spreadsheets/d/1XL5vhW3sbDhbH9Cz0tuDiY8C3ctxq1tqvaCgkFb8cCA/edit?usp=sharing"",""เลย!J162"")"),0)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IFERROR(__xludf.DUMMYFUNCTION("IMPORTRANGE(""https://docs.google.com/spreadsheets/d/1XL5vhW3sbDhbH9Cz0tuDiY8C3ctxq1tqvaCgkFb8cCA/edit?usp=sharing"",""เลย!J163"")"),0)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IFERROR(__xludf.DUMMYFUNCTION("IMPORTRANGE(""https://docs.google.com/spreadsheets/d/1XL5vhW3sbDhbH9Cz0tuDiY8C3ctxq1tqvaCgkFb8cCA/edit?usp=sharing"",""เลย!I164"")"),0)</f>
        <v>0</v>
      </c>
      <c r="J244" s="191">
        <f ca="1">IFERROR(__xludf.DUMMYFUNCTION("IMPORTRANGE(""https://docs.google.com/spreadsheets/d/1XL5vhW3sbDhbH9Cz0tuDiY8C3ctxq1tqvaCgkFb8cCA/edit?usp=sharing"",""เลย!J164"")"),0)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IFERROR(__xludf.DUMMYFUNCTION("IMPORTRANGE(""https://docs.google.com/spreadsheets/d/1XL5vhW3sbDhbH9Cz0tuDiY8C3ctxq1tqvaCgkFb8cCA/edit?usp=sharing"",""เลย!J165"")"),0)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IFERROR(__xludf.DUMMYFUNCTION("IMPORTRANGE(""https://docs.google.com/spreadsheets/d/1XL5vhW3sbDhbH9Cz0tuDiY8C3ctxq1tqvaCgkFb8cCA/edit?usp=sharing"",""เลย!J166"")"),0)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IFERROR(__xludf.DUMMYFUNCTION("IMPORTRANGE(""https://docs.google.com/spreadsheets/d/1XL5vhW3sbDhbH9Cz0tuDiY8C3ctxq1tqvaCgkFb8cCA/edit?usp=sharing"",""เลย!I169"")"),0)</f>
        <v>0</v>
      </c>
      <c r="J249" s="308">
        <f ca="1">IFERROR(__xludf.DUMMYFUNCTION("IMPORTRANGE(""https://docs.google.com/spreadsheets/d/1XL5vhW3sbDhbH9Cz0tuDiY8C3ctxq1tqvaCgkFb8cCA/edit?usp=sharing"",""เลย!J169"")"),0)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IFERROR(__xludf.DUMMYFUNCTION("IMPORTRANGE(""https://docs.google.com/spreadsheets/d/1Yj_ptqi66GCucihVvJfMjLAmec39IyEx_6qawtMGysU/edit?usp=sharing"",""สบก!CB49"")"),0)</f>
        <v>0</v>
      </c>
      <c r="N254" s="172">
        <f ca="1">IFERROR(__xludf.DUMMYFUNCTION("IMPORTRANGE(""https://docs.google.com/spreadsheets/d/1Yj_ptqi66GCucihVvJfMjLAmec39IyEx_6qawtMGysU/edit?usp=sharing"",""สบก!CC49"")"),0)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IFERROR(__xludf.DUMMYFUNCTION("IMPORTRANGE(""https://docs.google.com/spreadsheets/d/1Yj_ptqi66GCucihVvJfMjLAmec39IyEx_6qawtMGysU/edit?usp=sharing"",""สบก!BX49"")"),0)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IFERROR(__xludf.DUMMYFUNCTION("IMPORTRANGE(""https://docs.google.com/spreadsheets/d/1Yj_ptqi66GCucihVvJfMjLAmec39IyEx_6qawtMGysU/edit?usp=sharing"",""สบก!BY49"")"),0)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IFERROR(__xludf.DUMMYFUNCTION("IMPORTRANGE(""https://docs.google.com/spreadsheets/d/1Yj_ptqi66GCucihVvJfMjLAmec39IyEx_6qawtMGysU/edit?usp=sharing"",""สบก!BZ49"")"),0)</f>
        <v>0</v>
      </c>
      <c r="M258" s="101"/>
      <c r="N258" s="91">
        <f ca="1">IFERROR(__xludf.DUMMYFUNCTION("IMPORTRANGE(""https://docs.google.com/spreadsheets/d/1Yj_ptqi66GCucihVvJfMjLAmec39IyEx_6qawtMGysU/edit?usp=sharing"",""สบก!CD49"")"),0)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IFERROR(__xludf.DUMMYFUNCTION("IMPORTRANGE(""https://docs.google.com/spreadsheets/d/1XL5vhW3sbDhbH9Cz0tuDiY8C3ctxq1tqvaCgkFb8cCA/edit?usp=sharing"",""เลย!J175"")"),0)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IFERROR(__xludf.DUMMYFUNCTION("IMPORTRANGE(""https://docs.google.com/spreadsheets/d/1XL5vhW3sbDhbH9Cz0tuDiY8C3ctxq1tqvaCgkFb8cCA/edit?usp=sharing"",""เลย!J176"")"),0)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IFERROR(__xludf.DUMMYFUNCTION("IMPORTRANGE(""https://docs.google.com/spreadsheets/d/1XL5vhW3sbDhbH9Cz0tuDiY8C3ctxq1tqvaCgkFb8cCA/edit?usp=sharing"",""เลย!J177"")"),0)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IFERROR(__xludf.DUMMYFUNCTION("IMPORTRANGE(""https://docs.google.com/spreadsheets/d/1XL5vhW3sbDhbH9Cz0tuDiY8C3ctxq1tqvaCgkFb8cCA/edit?usp=sharing"",""เลย!J178"")"),0)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IFERROR(__xludf.DUMMYFUNCTION("IMPORTRANGE(""https://docs.google.com/spreadsheets/d/1XL5vhW3sbDhbH9Cz0tuDiY8C3ctxq1tqvaCgkFb8cCA/edit?usp=sharing"",""เลย!I179"")"),0)</f>
        <v>0</v>
      </c>
      <c r="J264" s="192">
        <f ca="1">IFERROR(__xludf.DUMMYFUNCTION("IMPORTRANGE(""https://docs.google.com/spreadsheets/d/1XL5vhW3sbDhbH9Cz0tuDiY8C3ctxq1tqvaCgkFb8cCA/edit?usp=sharing"",""เลย!J179"")"),0)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IFERROR(__xludf.DUMMYFUNCTION("IMPORTRANGE(""https://docs.google.com/spreadsheets/d/1XL5vhW3sbDhbH9Cz0tuDiY8C3ctxq1tqvaCgkFb8cCA/edit?usp=sharing"",""เลย!I180"")"),0)</f>
        <v>0</v>
      </c>
      <c r="J265" s="192">
        <f ca="1">IFERROR(__xludf.DUMMYFUNCTION("IMPORTRANGE(""https://docs.google.com/spreadsheets/d/1XL5vhW3sbDhbH9Cz0tuDiY8C3ctxq1tqvaCgkFb8cCA/edit?usp=sharing"",""เลย!J180"")"),0)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IFERROR(__xludf.DUMMYFUNCTION("IMPORTRANGE(""https://docs.google.com/spreadsheets/d/1XL5vhW3sbDhbH9Cz0tuDiY8C3ctxq1tqvaCgkFb8cCA/edit?usp=sharing"",""เลย!I181"")"),0)</f>
        <v>0</v>
      </c>
      <c r="J266" s="192">
        <f ca="1">IFERROR(__xludf.DUMMYFUNCTION("IMPORTRANGE(""https://docs.google.com/spreadsheets/d/1XL5vhW3sbDhbH9Cz0tuDiY8C3ctxq1tqvaCgkFb8cCA/edit?usp=sharing"",""เลย!J181"")"),0)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IFERROR(__xludf.DUMMYFUNCTION("IMPORTRANGE(""https://docs.google.com/spreadsheets/d/1XL5vhW3sbDhbH9Cz0tuDiY8C3ctxq1tqvaCgkFb8cCA/edit?usp=sharing"",""เลย!I182"")"),0)</f>
        <v>0</v>
      </c>
      <c r="J267" s="192">
        <f ca="1">IFERROR(__xludf.DUMMYFUNCTION("IMPORTRANGE(""https://docs.google.com/spreadsheets/d/1XL5vhW3sbDhbH9Cz0tuDiY8C3ctxq1tqvaCgkFb8cCA/edit?usp=sharing"",""เลย!J182"")"),0)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IFERROR(__xludf.DUMMYFUNCTION("IMPORTRANGE(""https://docs.google.com/spreadsheets/d/1XL5vhW3sbDhbH9Cz0tuDiY8C3ctxq1tqvaCgkFb8cCA/edit?usp=sharing"",""เลย!J183"")"),0)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IFERROR(__xludf.DUMMYFUNCTION("IMPORTRANGE(""https://docs.google.com/spreadsheets/d/1XL5vhW3sbDhbH9Cz0tuDiY8C3ctxq1tqvaCgkFb8cCA/edit?usp=sharing"",""เลย!J184"")"),0)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IFERROR(__xludf.DUMMYFUNCTION("IMPORTRANGE(""https://docs.google.com/spreadsheets/d/1XL5vhW3sbDhbH9Cz0tuDiY8C3ctxq1tqvaCgkFb8cCA/edit?usp=sharing"",""เลย!I185"")"),15)</f>
        <v>15</v>
      </c>
      <c r="J270" s="308">
        <f ca="1">IFERROR(__xludf.DUMMYFUNCTION("IMPORTRANGE(""https://docs.google.com/spreadsheets/d/1XL5vhW3sbDhbH9Cz0tuDiY8C3ctxq1tqvaCgkFb8cCA/edit?usp=sharing"",""เลย!J185"")"),0)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55200</v>
      </c>
      <c r="M271" s="155">
        <f t="shared" ca="1" si="83"/>
        <v>32250</v>
      </c>
      <c r="N271" s="155">
        <f t="shared" ca="1" si="83"/>
        <v>0</v>
      </c>
      <c r="O271" s="154">
        <f t="shared" ref="O271:O273" ca="1" si="84">IF(L271&gt;0,N271*100/L271,0)</f>
        <v>0</v>
      </c>
      <c r="P271" s="154">
        <f t="shared" ref="P271:P273" ca="1" si="85">IF(M271&gt;0,N271*100/M271,0)</f>
        <v>0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55200</v>
      </c>
      <c r="M273" s="160">
        <f t="shared" ca="1" si="87"/>
        <v>32250</v>
      </c>
      <c r="N273" s="160">
        <f t="shared" ca="1" si="87"/>
        <v>0</v>
      </c>
      <c r="O273" s="159">
        <f t="shared" ca="1" si="84"/>
        <v>0</v>
      </c>
      <c r="P273" s="159">
        <f t="shared" ca="1" si="85"/>
        <v>0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55200</v>
      </c>
      <c r="M275" s="172">
        <f ca="1">IFERROR(__xludf.DUMMYFUNCTION("IMPORTRANGE(""https://docs.google.com/spreadsheets/d/1Yj_ptqi66GCucihVvJfMjLAmec39IyEx_6qawtMGysU/edit?usp=sharing"",""สบก!CK49"")"),32250)</f>
        <v>32250</v>
      </c>
      <c r="N275" s="172">
        <f ca="1">IFERROR(__xludf.DUMMYFUNCTION("IMPORTRANGE(""https://docs.google.com/spreadsheets/d/1Yj_ptqi66GCucihVvJfMjLAmec39IyEx_6qawtMGysU/edit?usp=sharing"",""สบก!CL49"")"),0)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IFERROR(__xludf.DUMMYFUNCTION("IMPORTRANGE(""https://docs.google.com/spreadsheets/d/1Yj_ptqi66GCucihVvJfMjLAmec39IyEx_6qawtMGysU/edit?usp=sharing"",""สบก!CG49"")"),0)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IFERROR(__xludf.DUMMYFUNCTION("IMPORTRANGE(""https://docs.google.com/spreadsheets/d/1Yj_ptqi66GCucihVvJfMjLAmec39IyEx_6qawtMGysU/edit?usp=sharing"",""สบก!CH49"")"),55200)</f>
        <v>55200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IFERROR(__xludf.DUMMYFUNCTION("IMPORTRANGE(""https://docs.google.com/spreadsheets/d/1Yj_ptqi66GCucihVvJfMjLAmec39IyEx_6qawtMGysU/edit?usp=sharing"",""สบก!CI49"")"),0)</f>
        <v>0</v>
      </c>
      <c r="M279" s="101"/>
      <c r="N279" s="91">
        <f ca="1">IFERROR(__xludf.DUMMYFUNCTION("IMPORTRANGE(""https://docs.google.com/spreadsheets/d/1Yj_ptqi66GCucihVvJfMjLAmec39IyEx_6qawtMGysU/edit?usp=sharing"",""สบก!CM49"")"),0)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IFERROR(__xludf.DUMMYFUNCTION("IMPORTRANGE(""https://docs.google.com/spreadsheets/d/1XL5vhW3sbDhbH9Cz0tuDiY8C3ctxq1tqvaCgkFb8cCA/edit?usp=sharing"",""เลย!J191"")"),0)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IFERROR(__xludf.DUMMYFUNCTION("IMPORTRANGE(""https://docs.google.com/spreadsheets/d/1XL5vhW3sbDhbH9Cz0tuDiY8C3ctxq1tqvaCgkFb8cCA/edit?usp=sharing"",""เลย!J192"")"),1)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IFERROR(__xludf.DUMMYFUNCTION("IMPORTRANGE(""https://docs.google.com/spreadsheets/d/1XL5vhW3sbDhbH9Cz0tuDiY8C3ctxq1tqvaCgkFb8cCA/edit?usp=sharing"",""เลย!J193"")"),1)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IFERROR(__xludf.DUMMYFUNCTION("IMPORTRANGE(""https://docs.google.com/spreadsheets/d/1XL5vhW3sbDhbH9Cz0tuDiY8C3ctxq1tqvaCgkFb8cCA/edit?usp=sharing"",""เลย!J194"")"),0)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IFERROR(__xludf.DUMMYFUNCTION("IMPORTRANGE(""https://docs.google.com/spreadsheets/d/1XL5vhW3sbDhbH9Cz0tuDiY8C3ctxq1tqvaCgkFb8cCA/edit?usp=sharing"",""เลย!I195"")"),15)</f>
        <v>15</v>
      </c>
      <c r="J285" s="192">
        <f ca="1">IFERROR(__xludf.DUMMYFUNCTION("IMPORTRANGE(""https://docs.google.com/spreadsheets/d/1XL5vhW3sbDhbH9Cz0tuDiY8C3ctxq1tqvaCgkFb8cCA/edit?usp=sharing"",""เลย!J195"")"),0)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IFERROR(__xludf.DUMMYFUNCTION("IMPORTRANGE(""https://docs.google.com/spreadsheets/d/1XL5vhW3sbDhbH9Cz0tuDiY8C3ctxq1tqvaCgkFb8cCA/edit?usp=sharing"",""เลย!J196"")"),0)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IFERROR(__xludf.DUMMYFUNCTION("IMPORTRANGE(""https://docs.google.com/spreadsheets/d/1XL5vhW3sbDhbH9Cz0tuDiY8C3ctxq1tqvaCgkFb8cCA/edit?usp=sharing"",""เลย!J197"")"),0)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IFERROR(__xludf.DUMMYFUNCTION("IMPORTRANGE(""https://docs.google.com/spreadsheets/d/1XL5vhW3sbDhbH9Cz0tuDiY8C3ctxq1tqvaCgkFb8cCA/edit?usp=sharing"",""เลย!I199"")"),0)</f>
        <v>0</v>
      </c>
      <c r="J289" s="308">
        <f ca="1">IFERROR(__xludf.DUMMYFUNCTION("IMPORTRANGE(""https://docs.google.com/spreadsheets/d/1XL5vhW3sbDhbH9Cz0tuDiY8C3ctxq1tqvaCgkFb8cCA/edit?usp=sharing"",""เลย!J199"")"),0)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IFERROR(__xludf.DUMMYFUNCTION("IMPORTRANGE(""https://docs.google.com/spreadsheets/d/1Yj_ptqi66GCucihVvJfMjLAmec39IyEx_6qawtMGysU/edit?usp=sharing"",""สบก!CT49"")"),0)</f>
        <v>0</v>
      </c>
      <c r="N294" s="172">
        <f ca="1">IFERROR(__xludf.DUMMYFUNCTION("IMPORTRANGE(""https://docs.google.com/spreadsheets/d/1Yj_ptqi66GCucihVvJfMjLAmec39IyEx_6qawtMGysU/edit?usp=sharing"",""สบก!CU49"")"),0)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IFERROR(__xludf.DUMMYFUNCTION("IMPORTRANGE(""https://docs.google.com/spreadsheets/d/1Yj_ptqi66GCucihVvJfMjLAmec39IyEx_6qawtMGysU/edit?usp=sharing"",""สบก!CP49"")"),0)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IFERROR(__xludf.DUMMYFUNCTION("IMPORTRANGE(""https://docs.google.com/spreadsheets/d/1Yj_ptqi66GCucihVvJfMjLAmec39IyEx_6qawtMGysU/edit?usp=sharing"",""สบก!CQ49"")"),0)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IFERROR(__xludf.DUMMYFUNCTION("IMPORTRANGE(""https://docs.google.com/spreadsheets/d/1Yj_ptqi66GCucihVvJfMjLAmec39IyEx_6qawtMGysU/edit?usp=sharing"",""สบก!CR49"")"),0)</f>
        <v>0</v>
      </c>
      <c r="M298" s="101"/>
      <c r="N298" s="91">
        <f ca="1">IFERROR(__xludf.DUMMYFUNCTION("IMPORTRANGE(""https://docs.google.com/spreadsheets/d/1Yj_ptqi66GCucihVvJfMjLAmec39IyEx_6qawtMGysU/edit?usp=sharing"",""สบก!CV49"")"),0)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IFERROR(__xludf.DUMMYFUNCTION("IMPORTRANGE(""https://docs.google.com/spreadsheets/d/1XL5vhW3sbDhbH9Cz0tuDiY8C3ctxq1tqvaCgkFb8cCA/edit?usp=sharing"",""เลย!J205"")"),0)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IFERROR(__xludf.DUMMYFUNCTION("IMPORTRANGE(""https://docs.google.com/spreadsheets/d/1XL5vhW3sbDhbH9Cz0tuDiY8C3ctxq1tqvaCgkFb8cCA/edit?usp=sharing"",""เลย!J206"")"),0)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IFERROR(__xludf.DUMMYFUNCTION("IMPORTRANGE(""https://docs.google.com/spreadsheets/d/1XL5vhW3sbDhbH9Cz0tuDiY8C3ctxq1tqvaCgkFb8cCA/edit?usp=sharing"",""เลย!J207"")"),0)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IFERROR(__xludf.DUMMYFUNCTION("IMPORTRANGE(""https://docs.google.com/spreadsheets/d/1XL5vhW3sbDhbH9Cz0tuDiY8C3ctxq1tqvaCgkFb8cCA/edit?usp=sharing"",""เลย!J208"")"),0)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IFERROR(__xludf.DUMMYFUNCTION("IMPORTRANGE(""https://docs.google.com/spreadsheets/d/1XL5vhW3sbDhbH9Cz0tuDiY8C3ctxq1tqvaCgkFb8cCA/edit?usp=sharing"",""เลย!I209"")"),0)</f>
        <v>0</v>
      </c>
      <c r="J304" s="191">
        <f ca="1">IFERROR(__xludf.DUMMYFUNCTION("IMPORTRANGE(""https://docs.google.com/spreadsheets/d/1XL5vhW3sbDhbH9Cz0tuDiY8C3ctxq1tqvaCgkFb8cCA/edit?usp=sharing"",""เลย!J209"")"),0)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IFERROR(__xludf.DUMMYFUNCTION("IMPORTRANGE(""https://docs.google.com/spreadsheets/d/1XL5vhW3sbDhbH9Cz0tuDiY8C3ctxq1tqvaCgkFb8cCA/edit?usp=sharing"",""เลย!I211"")"),0)</f>
        <v>0</v>
      </c>
      <c r="J306" s="191">
        <f ca="1">IFERROR(__xludf.DUMMYFUNCTION("IMPORTRANGE(""https://docs.google.com/spreadsheets/d/1XL5vhW3sbDhbH9Cz0tuDiY8C3ctxq1tqvaCgkFb8cCA/edit?usp=sharing"",""เลย!J211"")"),0)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IFERROR(__xludf.DUMMYFUNCTION("IMPORTRANGE(""https://docs.google.com/spreadsheets/d/1XL5vhW3sbDhbH9Cz0tuDiY8C3ctxq1tqvaCgkFb8cCA/edit?usp=sharing"",""เลย!J212"")"),0)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IFERROR(__xludf.DUMMYFUNCTION("IMPORTRANGE(""https://docs.google.com/spreadsheets/d/1XL5vhW3sbDhbH9Cz0tuDiY8C3ctxq1tqvaCgkFb8cCA/edit?usp=sharing"",""เลย!J213"")"),0)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IFERROR(__xludf.DUMMYFUNCTION("IMPORTRANGE(""https://docs.google.com/spreadsheets/d/1XL5vhW3sbDhbH9Cz0tuDiY8C3ctxq1tqvaCgkFb8cCA/edit?usp=sharing"",""เลย!I214"")"),0)</f>
        <v>0</v>
      </c>
      <c r="J309" s="325">
        <f ca="1">IFERROR(__xludf.DUMMYFUNCTION("IMPORTRANGE(""https://docs.google.com/spreadsheets/d/1XL5vhW3sbDhbH9Cz0tuDiY8C3ctxq1tqvaCgkFb8cCA/edit?usp=sharing"",""เลย!J214"")"),0)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IFERROR(__xludf.DUMMYFUNCTION("IMPORTRANGE(""https://docs.google.com/spreadsheets/d/1Yj_ptqi66GCucihVvJfMjLAmec39IyEx_6qawtMGysU/edit?usp=sharing"",""สบก!DC49"")"),0)</f>
        <v>0</v>
      </c>
      <c r="N314" s="172">
        <f ca="1">IFERROR(__xludf.DUMMYFUNCTION("IMPORTRANGE(""https://docs.google.com/spreadsheets/d/1Yj_ptqi66GCucihVvJfMjLAmec39IyEx_6qawtMGysU/edit?usp=sharing"",""สบก!DD49"")"),0)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IFERROR(__xludf.DUMMYFUNCTION("IMPORTRANGE(""https://docs.google.com/spreadsheets/d/1Yj_ptqi66GCucihVvJfMjLAmec39IyEx_6qawtMGysU/edit?usp=sharing"",""สบก!CY49"")"),0)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IFERROR(__xludf.DUMMYFUNCTION("IMPORTRANGE(""https://docs.google.com/spreadsheets/d/1Yj_ptqi66GCucihVvJfMjLAmec39IyEx_6qawtMGysU/edit?usp=sharing"",""สบก!CZ49"")"),0)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IFERROR(__xludf.DUMMYFUNCTION("IMPORTRANGE(""https://docs.google.com/spreadsheets/d/1Yj_ptqi66GCucihVvJfMjLAmec39IyEx_6qawtMGysU/edit?usp=sharing"",""สบก!DA49"")"),0)</f>
        <v>0</v>
      </c>
      <c r="M318" s="101"/>
      <c r="N318" s="91">
        <f ca="1">IFERROR(__xludf.DUMMYFUNCTION("IMPORTRANGE(""https://docs.google.com/spreadsheets/d/1Yj_ptqi66GCucihVvJfMjLAmec39IyEx_6qawtMGysU/edit?usp=sharing"",""สบก!DE49"")"),0)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IFERROR(__xludf.DUMMYFUNCTION("IMPORTRANGE(""https://docs.google.com/spreadsheets/d/1XL5vhW3sbDhbH9Cz0tuDiY8C3ctxq1tqvaCgkFb8cCA/edit?usp=sharing"",""เลย!J220"")"),0)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IFERROR(__xludf.DUMMYFUNCTION("IMPORTRANGE(""https://docs.google.com/spreadsheets/d/1XL5vhW3sbDhbH9Cz0tuDiY8C3ctxq1tqvaCgkFb8cCA/edit?usp=sharing"",""เลย!J221"")"),0)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IFERROR(__xludf.DUMMYFUNCTION("IMPORTRANGE(""https://docs.google.com/spreadsheets/d/1XL5vhW3sbDhbH9Cz0tuDiY8C3ctxq1tqvaCgkFb8cCA/edit?usp=sharing"",""เลย!J222"")"),0)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IFERROR(__xludf.DUMMYFUNCTION("IMPORTRANGE(""https://docs.google.com/spreadsheets/d/1XL5vhW3sbDhbH9Cz0tuDiY8C3ctxq1tqvaCgkFb8cCA/edit?usp=sharing"",""เลย!J223"")"),0)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IFERROR(__xludf.DUMMYFUNCTION("IMPORTRANGE(""https://docs.google.com/spreadsheets/d/1XL5vhW3sbDhbH9Cz0tuDiY8C3ctxq1tqvaCgkFb8cCA/edit?usp=sharing"",""เลย!I224"")"),0)</f>
        <v>0</v>
      </c>
      <c r="J324" s="191">
        <f ca="1">IFERROR(__xludf.DUMMYFUNCTION("IMPORTRANGE(""https://docs.google.com/spreadsheets/d/1XL5vhW3sbDhbH9Cz0tuDiY8C3ctxq1tqvaCgkFb8cCA/edit?usp=sharing"",""เลย!J224"")"),0)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IFERROR(__xludf.DUMMYFUNCTION("IMPORTRANGE(""https://docs.google.com/spreadsheets/d/1XL5vhW3sbDhbH9Cz0tuDiY8C3ctxq1tqvaCgkFb8cCA/edit?usp=sharing"",""เลย!J225"")"),0)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IFERROR(__xludf.DUMMYFUNCTION("IMPORTRANGE(""https://docs.google.com/spreadsheets/d/1XL5vhW3sbDhbH9Cz0tuDiY8C3ctxq1tqvaCgkFb8cCA/edit?usp=sharing"",""เลย!J226"")"),0)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IFERROR(__xludf.DUMMYFUNCTION("IMPORTRANGE(""https://docs.google.com/spreadsheets/d/1XL5vhW3sbDhbH9Cz0tuDiY8C3ctxq1tqvaCgkFb8cCA/edit?usp=sharing"",""เลย!I228"")"),410)</f>
        <v>410</v>
      </c>
      <c r="J328" s="330">
        <f ca="1">IFERROR(__xludf.DUMMYFUNCTION("IMPORTRANGE(""https://docs.google.com/spreadsheets/d/1XL5vhW3sbDhbH9Cz0tuDiY8C3ctxq1tqvaCgkFb8cCA/edit?usp=sharing"",""เลย!J228"")"),150)</f>
        <v>150</v>
      </c>
      <c r="K328" s="309">
        <f ca="1">IF(I328&gt;0,J328*100/I328,0)</f>
        <v>36.585365853658537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964680</v>
      </c>
      <c r="M329" s="155">
        <f t="shared" ca="1" si="98"/>
        <v>547100</v>
      </c>
      <c r="N329" s="155">
        <f t="shared" ca="1" si="98"/>
        <v>308968</v>
      </c>
      <c r="O329" s="154">
        <f t="shared" ref="O329:O331" ca="1" si="99">IF(L329&gt;0,N329*100/L329,0)</f>
        <v>32.028030020317615</v>
      </c>
      <c r="P329" s="154">
        <f t="shared" ref="P329:P331" ca="1" si="100">IF(M329&gt;0,N329*100/M329,0)</f>
        <v>56.473770791445808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964680</v>
      </c>
      <c r="M331" s="160">
        <f t="shared" ca="1" si="102"/>
        <v>547100</v>
      </c>
      <c r="N331" s="160">
        <f t="shared" ca="1" si="102"/>
        <v>308968</v>
      </c>
      <c r="O331" s="159">
        <f t="shared" ca="1" si="99"/>
        <v>32.028030020317615</v>
      </c>
      <c r="P331" s="159">
        <f t="shared" ca="1" si="100"/>
        <v>56.473770791445808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964680</v>
      </c>
      <c r="M333" s="172">
        <f ca="1">IFERROR(__xludf.DUMMYFUNCTION("IMPORTRANGE(""https://docs.google.com/spreadsheets/d/1Yj_ptqi66GCucihVvJfMjLAmec39IyEx_6qawtMGysU/edit?usp=sharing"",""สบก!DL49"")"),547100)</f>
        <v>547100</v>
      </c>
      <c r="N333" s="172">
        <f ca="1">IFERROR(__xludf.DUMMYFUNCTION("IMPORTRANGE(""https://docs.google.com/spreadsheets/d/1Yj_ptqi66GCucihVvJfMjLAmec39IyEx_6qawtMGysU/edit?usp=sharing"",""สบก!DM49"")"),308968)</f>
        <v>308968</v>
      </c>
      <c r="O333" s="171">
        <f ca="1">IF(L333&gt;0,N333*100/L333,0)</f>
        <v>32.028030020317615</v>
      </c>
      <c r="P333" s="171">
        <f ca="1">IF(M333&gt;0,N333*100/M333,0)</f>
        <v>56.473770791445808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IFERROR(__xludf.DUMMYFUNCTION("IMPORTRANGE(""https://docs.google.com/spreadsheets/d/1Yj_ptqi66GCucihVvJfMjLAmec39IyEx_6qawtMGysU/edit?usp=sharing"",""สบก!DH49"")"),306000)</f>
        <v>306000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IFERROR(__xludf.DUMMYFUNCTION("IMPORTRANGE(""https://docs.google.com/spreadsheets/d/1Yj_ptqi66GCucihVvJfMjLAmec39IyEx_6qawtMGysU/edit?usp=sharing"",""สบก!DI49"")"),658680)</f>
        <v>658680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IFERROR(__xludf.DUMMYFUNCTION("IMPORTRANGE(""https://docs.google.com/spreadsheets/d/1Yj_ptqi66GCucihVvJfMjLAmec39IyEx_6qawtMGysU/edit?usp=sharing"",""สบก!DJ49"")"),0)</f>
        <v>0</v>
      </c>
      <c r="M337" s="101"/>
      <c r="N337" s="91">
        <f ca="1">IFERROR(__xludf.DUMMYFUNCTION("IMPORTRANGE(""https://docs.google.com/spreadsheets/d/1Yj_ptqi66GCucihVvJfMjLAmec39IyEx_6qawtMGysU/edit?usp=sharing"",""สบก!DN49"")"),0)</f>
        <v>0</v>
      </c>
      <c r="O337" s="101">
        <f ca="1">IF(L337&gt;0,N337*100/L337,0)</f>
        <v>0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IFERROR(__xludf.DUMMYFUNCTION("IMPORTRANGE(""https://docs.google.com/spreadsheets/d/1XL5vhW3sbDhbH9Cz0tuDiY8C3ctxq1tqvaCgkFb8cCA/edit?usp=sharing"",""เลย!I234"")"),0)</f>
        <v>0</v>
      </c>
      <c r="J339" s="191">
        <f ca="1">IFERROR(__xludf.DUMMYFUNCTION("IMPORTRANGE(""https://docs.google.com/spreadsheets/d/1XL5vhW3sbDhbH9Cz0tuDiY8C3ctxq1tqvaCgkFb8cCA/edit?usp=sharing"",""เลย!J234"")"),33)</f>
        <v>33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IFERROR(__xludf.DUMMYFUNCTION("IMPORTRANGE(""https://docs.google.com/spreadsheets/d/1XL5vhW3sbDhbH9Cz0tuDiY8C3ctxq1tqvaCgkFb8cCA/edit?usp=sharing"",""เลย!I235"")"),4040)</f>
        <v>4040</v>
      </c>
      <c r="J340" s="191">
        <f ca="1">IFERROR(__xludf.DUMMYFUNCTION("IMPORTRANGE(""https://docs.google.com/spreadsheets/d/1XL5vhW3sbDhbH9Cz0tuDiY8C3ctxq1tqvaCgkFb8cCA/edit?usp=sharing"",""เลย!J235"")"),386.94)</f>
        <v>386.94</v>
      </c>
      <c r="K340" s="333">
        <f t="shared" ca="1" si="103"/>
        <v>9.5777227722772285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IFERROR(__xludf.DUMMYFUNCTION("IMPORTRANGE(""https://docs.google.com/spreadsheets/d/1XL5vhW3sbDhbH9Cz0tuDiY8C3ctxq1tqvaCgkFb8cCA/edit?usp=sharing"",""เลย!I236"")"),410)</f>
        <v>410</v>
      </c>
      <c r="J341" s="191">
        <f ca="1">IFERROR(__xludf.DUMMYFUNCTION("IMPORTRANGE(""https://docs.google.com/spreadsheets/d/1XL5vhW3sbDhbH9Cz0tuDiY8C3ctxq1tqvaCgkFb8cCA/edit?usp=sharing"",""เลย!J236"")"),153)</f>
        <v>153</v>
      </c>
      <c r="K341" s="333">
        <f t="shared" ca="1" si="103"/>
        <v>37.31707317073171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IFERROR(__xludf.DUMMYFUNCTION("IMPORTRANGE(""https://docs.google.com/spreadsheets/d/1XL5vhW3sbDhbH9Cz0tuDiY8C3ctxq1tqvaCgkFb8cCA/edit?usp=sharing"",""เลย!I237"")"),0)</f>
        <v>0</v>
      </c>
      <c r="J342" s="191">
        <f ca="1">IFERROR(__xludf.DUMMYFUNCTION("IMPORTRANGE(""https://docs.google.com/spreadsheets/d/1XL5vhW3sbDhbH9Cz0tuDiY8C3ctxq1tqvaCgkFb8cCA/edit?usp=sharing"",""เลย!J237"")"),2361.61)</f>
        <v>2361.61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IFERROR(__xludf.DUMMYFUNCTION("IMPORTRANGE(""https://docs.google.com/spreadsheets/d/1XL5vhW3sbDhbH9Cz0tuDiY8C3ctxq1tqvaCgkFb8cCA/edit?usp=sharing"",""เลย!I238"")"),410)</f>
        <v>410</v>
      </c>
      <c r="J343" s="191">
        <f ca="1">IFERROR(__xludf.DUMMYFUNCTION("IMPORTRANGE(""https://docs.google.com/spreadsheets/d/1XL5vhW3sbDhbH9Cz0tuDiY8C3ctxq1tqvaCgkFb8cCA/edit?usp=sharing"",""เลย!J238"")"),0)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IFERROR(__xludf.DUMMYFUNCTION("IMPORTRANGE(""https://docs.google.com/spreadsheets/d/1XL5vhW3sbDhbH9Cz0tuDiY8C3ctxq1tqvaCgkFb8cCA/edit?usp=sharing"",""เลย!I239"")"),0)</f>
        <v>0</v>
      </c>
      <c r="J344" s="191">
        <f ca="1">IFERROR(__xludf.DUMMYFUNCTION("IMPORTRANGE(""https://docs.google.com/spreadsheets/d/1XL5vhW3sbDhbH9Cz0tuDiY8C3ctxq1tqvaCgkFb8cCA/edit?usp=sharing"",""เลย!J239"")"),0)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IFERROR(__xludf.DUMMYFUNCTION("IMPORTRANGE(""https://docs.google.com/spreadsheets/d/1XL5vhW3sbDhbH9Cz0tuDiY8C3ctxq1tqvaCgkFb8cCA/edit?usp=sharing"",""เลย!I240"")"),410)</f>
        <v>410</v>
      </c>
      <c r="J345" s="191">
        <f ca="1">IFERROR(__xludf.DUMMYFUNCTION("IMPORTRANGE(""https://docs.google.com/spreadsheets/d/1XL5vhW3sbDhbH9Cz0tuDiY8C3ctxq1tqvaCgkFb8cCA/edit?usp=sharing"",""เลย!J240"")"),150)</f>
        <v>150</v>
      </c>
      <c r="K345" s="333">
        <f t="shared" ca="1" si="103"/>
        <v>36.585365853658537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IFERROR(__xludf.DUMMYFUNCTION("IMPORTRANGE(""https://docs.google.com/spreadsheets/d/1XL5vhW3sbDhbH9Cz0tuDiY8C3ctxq1tqvaCgkFb8cCA/edit?usp=sharing"",""เลย!I241"")"),0)</f>
        <v>0</v>
      </c>
      <c r="J346" s="191">
        <f ca="1">IFERROR(__xludf.DUMMYFUNCTION("IMPORTRANGE(""https://docs.google.com/spreadsheets/d/1XL5vhW3sbDhbH9Cz0tuDiY8C3ctxq1tqvaCgkFb8cCA/edit?usp=sharing"",""เลย!J241"")"),2293.35)</f>
        <v>2293.35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IFERROR(__xludf.DUMMYFUNCTION("IMPORTRANGE(""https://docs.google.com/spreadsheets/d/1XL5vhW3sbDhbH9Cz0tuDiY8C3ctxq1tqvaCgkFb8cCA/edit?usp=sharing"",""เลย!L242"")"),3022346)</f>
        <v>3022346</v>
      </c>
      <c r="M347" s="347"/>
      <c r="N347" s="347">
        <f ca="1">IFERROR(__xludf.DUMMYFUNCTION("IMPORTRANGE(""https://docs.google.com/spreadsheets/d/1XL5vhW3sbDhbH9Cz0tuDiY8C3ctxq1tqvaCgkFb8cCA/edit?usp=sharing"",""เลย!M242"")"),43276)</f>
        <v>43276</v>
      </c>
      <c r="O347" s="347">
        <f ca="1">+IF(L347&gt;0,N347*100/L347,0)</f>
        <v>1.4318678271779604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IFERROR(__xludf.DUMMYFUNCTION("IMPORTRANGE(""https://docs.google.com/spreadsheets/d/1XL5vhW3sbDhbH9Cz0tuDiY8C3ctxq1tqvaCgkFb8cCA/edit?usp=sharing"",""เลย!I244"")"),235)</f>
        <v>235</v>
      </c>
      <c r="J349" s="360">
        <f ca="1">IFERROR(__xludf.DUMMYFUNCTION("IMPORTRANGE(""https://docs.google.com/spreadsheets/d/1XL5vhW3sbDhbH9Cz0tuDiY8C3ctxq1tqvaCgkFb8cCA/edit?usp=sharing"",""เลย!J244"")"),0)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IFERROR(__xludf.DUMMYFUNCTION("IMPORTRANGE(""https://docs.google.com/spreadsheets/d/1XL5vhW3sbDhbH9Cz0tuDiY8C3ctxq1tqvaCgkFb8cCA/edit?usp=sharing"",""เลย!L244"")"),509680)</f>
        <v>509680</v>
      </c>
      <c r="M349" s="362"/>
      <c r="N349" s="362">
        <f ca="1">IFERROR(__xludf.DUMMYFUNCTION("IMPORTRANGE(""https://docs.google.com/spreadsheets/d/1XL5vhW3sbDhbH9Cz0tuDiY8C3ctxq1tqvaCgkFb8cCA/edit?usp=sharing"",""เลย!M244"")"),11000)</f>
        <v>11000</v>
      </c>
      <c r="O349" s="362">
        <f ca="1">+IF(L349&gt;0,N349*100/L349,0)</f>
        <v>2.158216920420656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IFERROR(__xludf.DUMMYFUNCTION("IMPORTRANGE(""https://docs.google.com/spreadsheets/d/1XL5vhW3sbDhbH9Cz0tuDiY8C3ctxq1tqvaCgkFb8cCA/edit?usp=sharing"",""เลย!I245"")"),90)</f>
        <v>90</v>
      </c>
      <c r="J350" s="360">
        <f ca="1">IFERROR(__xludf.DUMMYFUNCTION("IMPORTRANGE(""https://docs.google.com/spreadsheets/d/1XL5vhW3sbDhbH9Cz0tuDiY8C3ctxq1tqvaCgkFb8cCA/edit?usp=sharing"",""เลย!J245"")"),0)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IFERROR(__xludf.DUMMYFUNCTION("IMPORTRANGE(""https://docs.google.com/spreadsheets/d/1XL5vhW3sbDhbH9Cz0tuDiY8C3ctxq1tqvaCgkFb8cCA/edit?usp=sharing"",""เลย!L246"")"),0)</f>
        <v>0</v>
      </c>
      <c r="M351" s="169"/>
      <c r="N351" s="169">
        <f ca="1">IFERROR(__xludf.DUMMYFUNCTION("IMPORTRANGE(""https://docs.google.com/spreadsheets/d/1XL5vhW3sbDhbH9Cz0tuDiY8C3ctxq1tqvaCgkFb8cCA/edit?usp=sharing"",""เลย!M246"")"),0)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IFERROR(__xludf.DUMMYFUNCTION("IMPORTRANGE(""https://docs.google.com/spreadsheets/d/1XL5vhW3sbDhbH9Cz0tuDiY8C3ctxq1tqvaCgkFb8cCA/edit?usp=sharing"",""เลย!L247"")"),509680)</f>
        <v>509680</v>
      </c>
      <c r="M352" s="169"/>
      <c r="N352" s="169">
        <f ca="1">IFERROR(__xludf.DUMMYFUNCTION("IMPORTRANGE(""https://docs.google.com/spreadsheets/d/1XL5vhW3sbDhbH9Cz0tuDiY8C3ctxq1tqvaCgkFb8cCA/edit?usp=sharing"",""เลย!M247"")"),11000)</f>
        <v>11000</v>
      </c>
      <c r="O352" s="169">
        <f t="shared" ca="1" si="105"/>
        <v>2.158216920420656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IFERROR(__xludf.DUMMYFUNCTION("IMPORTRANGE(""https://docs.google.com/spreadsheets/d/1XL5vhW3sbDhbH9Cz0tuDiY8C3ctxq1tqvaCgkFb8cCA/edit?usp=sharing"",""เลย!L248"")"),0)</f>
        <v>0</v>
      </c>
      <c r="M353" s="171"/>
      <c r="N353" s="171">
        <f ca="1">IFERROR(__xludf.DUMMYFUNCTION("IMPORTRANGE(""https://docs.google.com/spreadsheets/d/1XL5vhW3sbDhbH9Cz0tuDiY8C3ctxq1tqvaCgkFb8cCA/edit?usp=sharing"",""เลย!M248"")"),0)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IFERROR(__xludf.DUMMYFUNCTION("IMPORTRANGE(""https://docs.google.com/spreadsheets/d/1XL5vhW3sbDhbH9Cz0tuDiY8C3ctxq1tqvaCgkFb8cCA/edit?usp=sharing"",""เลย!L249"")"),509680)</f>
        <v>509680</v>
      </c>
      <c r="M354" s="171"/>
      <c r="N354" s="171">
        <f ca="1">IFERROR(__xludf.DUMMYFUNCTION("IMPORTRANGE(""https://docs.google.com/spreadsheets/d/1XL5vhW3sbDhbH9Cz0tuDiY8C3ctxq1tqvaCgkFb8cCA/edit?usp=sharing"",""เลย!M249"")"),11000)</f>
        <v>11000</v>
      </c>
      <c r="O354" s="171">
        <f t="shared" ca="1" si="105"/>
        <v>2.158216920420656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IFERROR(__xludf.DUMMYFUNCTION("IMPORTRANGE(""https://docs.google.com/spreadsheets/d/1XL5vhW3sbDhbH9Cz0tuDiY8C3ctxq1tqvaCgkFb8cCA/edit?usp=sharing"",""เลย!M250"")"),0)</f>
        <v>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IFERROR(__xludf.DUMMYFUNCTION("IMPORTRANGE(""https://docs.google.com/spreadsheets/d/1XL5vhW3sbDhbH9Cz0tuDiY8C3ctxq1tqvaCgkFb8cCA/edit?usp=sharing"",""เลย!M251"")"),0)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IFERROR(__xludf.DUMMYFUNCTION("IMPORTRANGE(""https://docs.google.com/spreadsheets/d/1XL5vhW3sbDhbH9Cz0tuDiY8C3ctxq1tqvaCgkFb8cCA/edit?usp=sharing"",""เลย!M252"")"),11000)</f>
        <v>11000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IFERROR(__xludf.DUMMYFUNCTION("IMPORTRANGE(""https://docs.google.com/spreadsheets/d/1XL5vhW3sbDhbH9Cz0tuDiY8C3ctxq1tqvaCgkFb8cCA/edit?usp=sharing"",""เลย!M253"")"),0)</f>
        <v>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IFERROR(__xludf.DUMMYFUNCTION("IMPORTRANGE(""https://docs.google.com/spreadsheets/d/1XL5vhW3sbDhbH9Cz0tuDiY8C3ctxq1tqvaCgkFb8cCA/edit?usp=sharing"",""เลย!J255"")"),0)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IFERROR(__xludf.DUMMYFUNCTION("IMPORTRANGE(""https://docs.google.com/spreadsheets/d/1XL5vhW3sbDhbH9Cz0tuDiY8C3ctxq1tqvaCgkFb8cCA/edit?usp=sharing"",""เลย!J256"")"),1)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IFERROR(__xludf.DUMMYFUNCTION("IMPORTRANGE(""https://docs.google.com/spreadsheets/d/1XL5vhW3sbDhbH9Cz0tuDiY8C3ctxq1tqvaCgkFb8cCA/edit?usp=sharing"",""เลย!J257"")"),1)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IFERROR(__xludf.DUMMYFUNCTION("IMPORTRANGE(""https://docs.google.com/spreadsheets/d/1XL5vhW3sbDhbH9Cz0tuDiY8C3ctxq1tqvaCgkFb8cCA/edit?usp=sharing"",""เลย!J258"")"),0)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IFERROR(__xludf.DUMMYFUNCTION("IMPORTRANGE(""https://docs.google.com/spreadsheets/d/1XL5vhW3sbDhbH9Cz0tuDiY8C3ctxq1tqvaCgkFb8cCA/edit?usp=sharing"",""เลย!J166"")"),0)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IFERROR(__xludf.DUMMYFUNCTION("IMPORTRANGE(""https://docs.google.com/spreadsheets/d/1XL5vhW3sbDhbH9Cz0tuDiY8C3ctxq1tqvaCgkFb8cCA/edit?usp=sharing"",""เลย!J166"")"),0)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IFERROR(__xludf.DUMMYFUNCTION("IMPORTRANGE(""https://docs.google.com/spreadsheets/d/1XL5vhW3sbDhbH9Cz0tuDiY8C3ctxq1tqvaCgkFb8cCA/edit?usp=sharing"",""เลย!J166"")"),0)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IFERROR(__xludf.DUMMYFUNCTION("IMPORTRANGE(""https://docs.google.com/spreadsheets/d/1XL5vhW3sbDhbH9Cz0tuDiY8C3ctxq1tqvaCgkFb8cCA/edit?usp=sharing"",""เลย!J166"")"),0)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IFERROR(__xludf.DUMMYFUNCTION("IMPORTRANGE(""https://docs.google.com/spreadsheets/d/1XL5vhW3sbDhbH9Cz0tuDiY8C3ctxq1tqvaCgkFb8cCA/edit?usp=sharing"",""เลย!I263"")"),90)</f>
        <v>90</v>
      </c>
      <c r="J368" s="191">
        <f ca="1">IFERROR(__xludf.DUMMYFUNCTION("IMPORTRANGE(""https://docs.google.com/spreadsheets/d/1XL5vhW3sbDhbH9Cz0tuDiY8C3ctxq1tqvaCgkFb8cCA/edit?usp=sharing"",""เลย!J263"")"),0)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IFERROR(__xludf.DUMMYFUNCTION("IMPORTRANGE(""https://docs.google.com/spreadsheets/d/1XL5vhW3sbDhbH9Cz0tuDiY8C3ctxq1tqvaCgkFb8cCA/edit?usp=sharing"",""เลย!I164"")"),0)</f>
        <v>0</v>
      </c>
      <c r="J369" s="191">
        <f ca="1">IFERROR(__xludf.DUMMYFUNCTION("IMPORTRANGE(""https://docs.google.com/spreadsheets/d/1XL5vhW3sbDhbH9Cz0tuDiY8C3ctxq1tqvaCgkFb8cCA/edit?usp=sharing"",""เลย!J164"")"),0)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IFERROR(__xludf.DUMMYFUNCTION("IMPORTRANGE(""https://docs.google.com/spreadsheets/d/1XL5vhW3sbDhbH9Cz0tuDiY8C3ctxq1tqvaCgkFb8cCA/edit?usp=sharing"",""เลย!I265"")"),90)</f>
        <v>90</v>
      </c>
      <c r="J370" s="191">
        <f ca="1">IFERROR(__xludf.DUMMYFUNCTION("IMPORTRANGE(""https://docs.google.com/spreadsheets/d/1XL5vhW3sbDhbH9Cz0tuDiY8C3ctxq1tqvaCgkFb8cCA/edit?usp=sharing"",""เลย!J265"")"),0)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IFERROR(__xludf.DUMMYFUNCTION("IMPORTRANGE(""https://docs.google.com/spreadsheets/d/1XL5vhW3sbDhbH9Cz0tuDiY8C3ctxq1tqvaCgkFb8cCA/edit?usp=sharing"",""เลย!I164"")"),0)</f>
        <v>0</v>
      </c>
      <c r="J371" s="192">
        <f ca="1">IFERROR(__xludf.DUMMYFUNCTION("IMPORTRANGE(""https://docs.google.com/spreadsheets/d/1XL5vhW3sbDhbH9Cz0tuDiY8C3ctxq1tqvaCgkFb8cCA/edit?usp=sharing"",""เลย!J164"")"),0)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IFERROR(__xludf.DUMMYFUNCTION("IMPORTRANGE(""https://docs.google.com/spreadsheets/d/1XL5vhW3sbDhbH9Cz0tuDiY8C3ctxq1tqvaCgkFb8cCA/edit?usp=sharing"",""เลย!I267"")"),90)</f>
        <v>90</v>
      </c>
      <c r="J372" s="192">
        <f ca="1">IFERROR(__xludf.DUMMYFUNCTION("IMPORTRANGE(""https://docs.google.com/spreadsheets/d/1XL5vhW3sbDhbH9Cz0tuDiY8C3ctxq1tqvaCgkFb8cCA/edit?usp=sharing"",""เลย!J267"")"),0)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IFERROR(__xludf.DUMMYFUNCTION("IMPORTRANGE(""https://docs.google.com/spreadsheets/d/1XL5vhW3sbDhbH9Cz0tuDiY8C3ctxq1tqvaCgkFb8cCA/edit?usp=sharing"",""เลย!I164"")"),0)</f>
        <v>0</v>
      </c>
      <c r="J373" s="191">
        <f ca="1">IFERROR(__xludf.DUMMYFUNCTION("IMPORTRANGE(""https://docs.google.com/spreadsheets/d/1XL5vhW3sbDhbH9Cz0tuDiY8C3ctxq1tqvaCgkFb8cCA/edit?usp=sharing"",""เลย!J164"")"),0)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IFERROR(__xludf.DUMMYFUNCTION("IMPORTRANGE(""https://docs.google.com/spreadsheets/d/1XL5vhW3sbDhbH9Cz0tuDiY8C3ctxq1tqvaCgkFb8cCA/edit?usp=sharing"",""เลย!I164"")"),0)</f>
        <v>0</v>
      </c>
      <c r="J374" s="191">
        <f ca="1">IFERROR(__xludf.DUMMYFUNCTION("IMPORTRANGE(""https://docs.google.com/spreadsheets/d/1XL5vhW3sbDhbH9Cz0tuDiY8C3ctxq1tqvaCgkFb8cCA/edit?usp=sharing"",""เลย!J164"")"),0)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IFERROR(__xludf.DUMMYFUNCTION("IMPORTRANGE(""https://docs.google.com/spreadsheets/d/1XL5vhW3sbDhbH9Cz0tuDiY8C3ctxq1tqvaCgkFb8cCA/edit?usp=sharing"",""เลย!I270"")"),235)</f>
        <v>235</v>
      </c>
      <c r="J375" s="191">
        <f ca="1">IFERROR(__xludf.DUMMYFUNCTION("IMPORTRANGE(""https://docs.google.com/spreadsheets/d/1XL5vhW3sbDhbH9Cz0tuDiY8C3ctxq1tqvaCgkFb8cCA/edit?usp=sharing"",""เลย!J270"")"),0)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IFERROR(__xludf.DUMMYFUNCTION("IMPORTRANGE(""https://docs.google.com/spreadsheets/d/1XL5vhW3sbDhbH9Cz0tuDiY8C3ctxq1tqvaCgkFb8cCA/edit?usp=sharing"",""เลย!I271"")"),100)</f>
        <v>100</v>
      </c>
      <c r="J376" s="192">
        <f ca="1">IFERROR(__xludf.DUMMYFUNCTION("IMPORTRANGE(""https://docs.google.com/spreadsheets/d/1XL5vhW3sbDhbH9Cz0tuDiY8C3ctxq1tqvaCgkFb8cCA/edit?usp=sharing"",""เลย!J271"")"),0)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IFERROR(__xludf.DUMMYFUNCTION("IMPORTRANGE(""https://docs.google.com/spreadsheets/d/1XL5vhW3sbDhbH9Cz0tuDiY8C3ctxq1tqvaCgkFb8cCA/edit?usp=sharing"",""เลย!I272"")"),135)</f>
        <v>135</v>
      </c>
      <c r="J377" s="191">
        <f ca="1">IFERROR(__xludf.DUMMYFUNCTION("IMPORTRANGE(""https://docs.google.com/spreadsheets/d/1XL5vhW3sbDhbH9Cz0tuDiY8C3ctxq1tqvaCgkFb8cCA/edit?usp=sharing"",""เลย!J272"")"),0)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IFERROR(__xludf.DUMMYFUNCTION("IMPORTRANGE(""https://docs.google.com/spreadsheets/d/1XL5vhW3sbDhbH9Cz0tuDiY8C3ctxq1tqvaCgkFb8cCA/edit?usp=sharing"",""เลย!J273"")"),0)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IFERROR(__xludf.DUMMYFUNCTION("IMPORTRANGE(""https://docs.google.com/spreadsheets/d/1XL5vhW3sbDhbH9Cz0tuDiY8C3ctxq1tqvaCgkFb8cCA/edit?usp=sharing"",""เลย!J274"")"),0)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IFERROR(__xludf.DUMMYFUNCTION("IMPORTRANGE(""https://docs.google.com/spreadsheets/d/1XL5vhW3sbDhbH9Cz0tuDiY8C3ctxq1tqvaCgkFb8cCA/edit?usp=sharing"",""เลย!I275"")"),1000)</f>
        <v>1000</v>
      </c>
      <c r="J380" s="360">
        <f ca="1">IFERROR(__xludf.DUMMYFUNCTION("IMPORTRANGE(""https://docs.google.com/spreadsheets/d/1XL5vhW3sbDhbH9Cz0tuDiY8C3ctxq1tqvaCgkFb8cCA/edit?usp=sharing"",""เลย!J275"")"),0)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IFERROR(__xludf.DUMMYFUNCTION("IMPORTRANGE(""https://docs.google.com/spreadsheets/d/1XL5vhW3sbDhbH9Cz0tuDiY8C3ctxq1tqvaCgkFb8cCA/edit?usp=sharing"",""เลย!L275"")"),1028520)</f>
        <v>1028520</v>
      </c>
      <c r="M380" s="362"/>
      <c r="N380" s="362">
        <f ca="1">IFERROR(__xludf.DUMMYFUNCTION("IMPORTRANGE(""https://docs.google.com/spreadsheets/d/1XL5vhW3sbDhbH9Cz0tuDiY8C3ctxq1tqvaCgkFb8cCA/edit?usp=sharing"",""เลย!M275"")"),11000)</f>
        <v>11000</v>
      </c>
      <c r="O380" s="362">
        <f ca="1">+IF(L380&gt;0,N380*100/L380,0)</f>
        <v>1.0694979193404115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IFERROR(__xludf.DUMMYFUNCTION("IMPORTRANGE(""https://docs.google.com/spreadsheets/d/1XL5vhW3sbDhbH9Cz0tuDiY8C3ctxq1tqvaCgkFb8cCA/edit?usp=sharing"",""เลย!I276"")"),100)</f>
        <v>100</v>
      </c>
      <c r="J381" s="360">
        <f ca="1">IFERROR(__xludf.DUMMYFUNCTION("IMPORTRANGE(""https://docs.google.com/spreadsheets/d/1XL5vhW3sbDhbH9Cz0tuDiY8C3ctxq1tqvaCgkFb8cCA/edit?usp=sharing"",""เลย!J276"")"),0)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IFERROR(__xludf.DUMMYFUNCTION("IMPORTRANGE(""https://docs.google.com/spreadsheets/d/1XL5vhW3sbDhbH9Cz0tuDiY8C3ctxq1tqvaCgkFb8cCA/edit?usp=sharing"",""เลย!L277"")"),0)</f>
        <v>0</v>
      </c>
      <c r="M382" s="169"/>
      <c r="N382" s="169">
        <f ca="1">IFERROR(__xludf.DUMMYFUNCTION("IMPORTRANGE(""https://docs.google.com/spreadsheets/d/1XL5vhW3sbDhbH9Cz0tuDiY8C3ctxq1tqvaCgkFb8cCA/edit?usp=sharing"",""เลย!M277"")"),0)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IFERROR(__xludf.DUMMYFUNCTION("IMPORTRANGE(""https://docs.google.com/spreadsheets/d/1XL5vhW3sbDhbH9Cz0tuDiY8C3ctxq1tqvaCgkFb8cCA/edit?usp=sharing"",""เลย!L278"")"),1028520)</f>
        <v>1028520</v>
      </c>
      <c r="M383" s="169"/>
      <c r="N383" s="169">
        <f ca="1">IFERROR(__xludf.DUMMYFUNCTION("IMPORTRANGE(""https://docs.google.com/spreadsheets/d/1XL5vhW3sbDhbH9Cz0tuDiY8C3ctxq1tqvaCgkFb8cCA/edit?usp=sharing"",""เลย!M278"")"),11000)</f>
        <v>11000</v>
      </c>
      <c r="O383" s="169">
        <f t="shared" ca="1" si="109"/>
        <v>1.0694979193404115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IFERROR(__xludf.DUMMYFUNCTION("IMPORTRANGE(""https://docs.google.com/spreadsheets/d/1XL5vhW3sbDhbH9Cz0tuDiY8C3ctxq1tqvaCgkFb8cCA/edit?usp=sharing"",""เลย!L279"")"),0)</f>
        <v>0</v>
      </c>
      <c r="M384" s="171"/>
      <c r="N384" s="171">
        <f ca="1">IFERROR(__xludf.DUMMYFUNCTION("IMPORTRANGE(""https://docs.google.com/spreadsheets/d/1XL5vhW3sbDhbH9Cz0tuDiY8C3ctxq1tqvaCgkFb8cCA/edit?usp=sharing"",""เลย!M279"")"),0)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IFERROR(__xludf.DUMMYFUNCTION("IMPORTRANGE(""https://docs.google.com/spreadsheets/d/1XL5vhW3sbDhbH9Cz0tuDiY8C3ctxq1tqvaCgkFb8cCA/edit?usp=sharing"",""เลย!L280"")"),1028520)</f>
        <v>1028520</v>
      </c>
      <c r="M385" s="171"/>
      <c r="N385" s="171">
        <f ca="1">IFERROR(__xludf.DUMMYFUNCTION("IMPORTRANGE(""https://docs.google.com/spreadsheets/d/1XL5vhW3sbDhbH9Cz0tuDiY8C3ctxq1tqvaCgkFb8cCA/edit?usp=sharing"",""เลย!M280"")"),11000)</f>
        <v>11000</v>
      </c>
      <c r="O385" s="171">
        <f t="shared" ca="1" si="109"/>
        <v>1.0694979193404115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IFERROR(__xludf.DUMMYFUNCTION("IMPORTRANGE(""https://docs.google.com/spreadsheets/d/1XL5vhW3sbDhbH9Cz0tuDiY8C3ctxq1tqvaCgkFb8cCA/edit?usp=sharing"",""เลย!M281"")"),0)</f>
        <v>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IFERROR(__xludf.DUMMYFUNCTION("IMPORTRANGE(""https://docs.google.com/spreadsheets/d/1XL5vhW3sbDhbH9Cz0tuDiY8C3ctxq1tqvaCgkFb8cCA/edit?usp=sharing"",""เลย!M282"")"),0)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IFERROR(__xludf.DUMMYFUNCTION("IMPORTRANGE(""https://docs.google.com/spreadsheets/d/1XL5vhW3sbDhbH9Cz0tuDiY8C3ctxq1tqvaCgkFb8cCA/edit?usp=sharing"",""เลย!M283"")"),11000)</f>
        <v>11000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IFERROR(__xludf.DUMMYFUNCTION("IMPORTRANGE(""https://docs.google.com/spreadsheets/d/1XL5vhW3sbDhbH9Cz0tuDiY8C3ctxq1tqvaCgkFb8cCA/edit?usp=sharing"",""เลย!M284"")"),0)</f>
        <v>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IFERROR(__xludf.DUMMYFUNCTION("IMPORTRANGE(""https://docs.google.com/spreadsheets/d/1XL5vhW3sbDhbH9Cz0tuDiY8C3ctxq1tqvaCgkFb8cCA/edit?usp=sharing"",""เลย!J286"")"),0)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IFERROR(__xludf.DUMMYFUNCTION("IMPORTRANGE(""https://docs.google.com/spreadsheets/d/1XL5vhW3sbDhbH9Cz0tuDiY8C3ctxq1tqvaCgkFb8cCA/edit?usp=sharing"",""เลย!J287"")"),1)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IFERROR(__xludf.DUMMYFUNCTION("IMPORTRANGE(""https://docs.google.com/spreadsheets/d/1XL5vhW3sbDhbH9Cz0tuDiY8C3ctxq1tqvaCgkFb8cCA/edit?usp=sharing"",""เลย!J288"")"),1)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IFERROR(__xludf.DUMMYFUNCTION("IMPORTRANGE(""https://docs.google.com/spreadsheets/d/1XL5vhW3sbDhbH9Cz0tuDiY8C3ctxq1tqvaCgkFb8cCA/edit?usp=sharing"",""เลย!J289"")"),0)</f>
        <v>0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IFERROR(__xludf.DUMMYFUNCTION("IMPORTRANGE(""https://docs.google.com/spreadsheets/d/1XL5vhW3sbDhbH9Cz0tuDiY8C3ctxq1tqvaCgkFb8cCA/edit?usp=sharing"",""เลย!I291"")"),100)</f>
        <v>100</v>
      </c>
      <c r="J396" s="192">
        <f ca="1">IFERROR(__xludf.DUMMYFUNCTION("IMPORTRANGE(""https://docs.google.com/spreadsheets/d/1XL5vhW3sbDhbH9Cz0tuDiY8C3ctxq1tqvaCgkFb8cCA/edit?usp=sharing"",""เลย!J291"")"),0)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IFERROR(__xludf.DUMMYFUNCTION("IMPORTRANGE(""https://docs.google.com/spreadsheets/d/1XL5vhW3sbDhbH9Cz0tuDiY8C3ctxq1tqvaCgkFb8cCA/edit?usp=sharing"",""เลย!I292"")"),1000)</f>
        <v>1000</v>
      </c>
      <c r="J397" s="192">
        <f ca="1">IFERROR(__xludf.DUMMYFUNCTION("IMPORTRANGE(""https://docs.google.com/spreadsheets/d/1XL5vhW3sbDhbH9Cz0tuDiY8C3ctxq1tqvaCgkFb8cCA/edit?usp=sharing"",""เลย!J292"")"),0)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IFERROR(__xludf.DUMMYFUNCTION("IMPORTRANGE(""https://docs.google.com/spreadsheets/d/1XL5vhW3sbDhbH9Cz0tuDiY8C3ctxq1tqvaCgkFb8cCA/edit?usp=sharing"",""เลย!I293"")"),100)</f>
        <v>100</v>
      </c>
      <c r="J398" s="192">
        <f ca="1">IFERROR(__xludf.DUMMYFUNCTION("IMPORTRANGE(""https://docs.google.com/spreadsheets/d/1XL5vhW3sbDhbH9Cz0tuDiY8C3ctxq1tqvaCgkFb8cCA/edit?usp=sharing"",""เลย!J293"")"),0)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IFERROR(__xludf.DUMMYFUNCTION("IMPORTRANGE(""https://docs.google.com/spreadsheets/d/1XL5vhW3sbDhbH9Cz0tuDiY8C3ctxq1tqvaCgkFb8cCA/edit?usp=sharing"",""เลย!J294"")"),0)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IFERROR(__xludf.DUMMYFUNCTION("IMPORTRANGE(""https://docs.google.com/spreadsheets/d/1XL5vhW3sbDhbH9Cz0tuDiY8C3ctxq1tqvaCgkFb8cCA/edit?usp=sharing"",""เลย!J295"")"),0)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IFERROR(__xludf.DUMMYFUNCTION("IMPORTRANGE(""https://docs.google.com/spreadsheets/d/1XL5vhW3sbDhbH9Cz0tuDiY8C3ctxq1tqvaCgkFb8cCA/edit?usp=sharing"",""เลย!I296"")"),120)</f>
        <v>120</v>
      </c>
      <c r="J401" s="360">
        <f ca="1">IFERROR(__xludf.DUMMYFUNCTION("IMPORTRANGE(""https://docs.google.com/spreadsheets/d/1XL5vhW3sbDhbH9Cz0tuDiY8C3ctxq1tqvaCgkFb8cCA/edit?usp=sharing"",""เลย!J296"")"),0)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IFERROR(__xludf.DUMMYFUNCTION("IMPORTRANGE(""https://docs.google.com/spreadsheets/d/1XL5vhW3sbDhbH9Cz0tuDiY8C3ctxq1tqvaCgkFb8cCA/edit?usp=sharing"",""เลย!L296"")"),147110)</f>
        <v>147110</v>
      </c>
      <c r="M401" s="362"/>
      <c r="N401" s="362">
        <f ca="1">IFERROR(__xludf.DUMMYFUNCTION("IMPORTRANGE(""https://docs.google.com/spreadsheets/d/1XL5vhW3sbDhbH9Cz0tuDiY8C3ctxq1tqvaCgkFb8cCA/edit?usp=sharing"",""เลย!M296"")"),0)</f>
        <v>0</v>
      </c>
      <c r="O401" s="362">
        <f ca="1">+IF(L401&gt;0,N401*100/L401,0)</f>
        <v>0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IFERROR(__xludf.DUMMYFUNCTION("IMPORTRANGE(""https://docs.google.com/spreadsheets/d/1XL5vhW3sbDhbH9Cz0tuDiY8C3ctxq1tqvaCgkFb8cCA/edit?usp=sharing"",""เลย!I297"")"),40)</f>
        <v>40</v>
      </c>
      <c r="J402" s="360">
        <f ca="1">IFERROR(__xludf.DUMMYFUNCTION("IMPORTRANGE(""https://docs.google.com/spreadsheets/d/1XL5vhW3sbDhbH9Cz0tuDiY8C3ctxq1tqvaCgkFb8cCA/edit?usp=sharing"",""เลย!J297"")"),0)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IFERROR(__xludf.DUMMYFUNCTION("IMPORTRANGE(""https://docs.google.com/spreadsheets/d/1XL5vhW3sbDhbH9Cz0tuDiY8C3ctxq1tqvaCgkFb8cCA/edit?usp=sharing"",""เลย!L298"")"),0)</f>
        <v>0</v>
      </c>
      <c r="M403" s="169"/>
      <c r="N403" s="171">
        <f ca="1">IFERROR(__xludf.DUMMYFUNCTION("IMPORTRANGE(""https://docs.google.com/spreadsheets/d/1XL5vhW3sbDhbH9Cz0tuDiY8C3ctxq1tqvaCgkFb8cCA/edit?usp=sharing"",""เลย!M298"")"),0)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IFERROR(__xludf.DUMMYFUNCTION("IMPORTRANGE(""https://docs.google.com/spreadsheets/d/1XL5vhW3sbDhbH9Cz0tuDiY8C3ctxq1tqvaCgkFb8cCA/edit?usp=sharing"",""เลย!L299"")"),147110)</f>
        <v>147110</v>
      </c>
      <c r="M404" s="169"/>
      <c r="N404" s="171">
        <f ca="1">IFERROR(__xludf.DUMMYFUNCTION("IMPORTRANGE(""https://docs.google.com/spreadsheets/d/1XL5vhW3sbDhbH9Cz0tuDiY8C3ctxq1tqvaCgkFb8cCA/edit?usp=sharing"",""เลย!M299"")"),0)</f>
        <v>0</v>
      </c>
      <c r="O404" s="171">
        <f t="shared" ca="1" si="112"/>
        <v>0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IFERROR(__xludf.DUMMYFUNCTION("IMPORTRANGE(""https://docs.google.com/spreadsheets/d/1XL5vhW3sbDhbH9Cz0tuDiY8C3ctxq1tqvaCgkFb8cCA/edit?usp=sharing"",""เลย!L300"")"),0)</f>
        <v>0</v>
      </c>
      <c r="M405" s="171"/>
      <c r="N405" s="171">
        <f ca="1">IFERROR(__xludf.DUMMYFUNCTION("IMPORTRANGE(""https://docs.google.com/spreadsheets/d/1XL5vhW3sbDhbH9Cz0tuDiY8C3ctxq1tqvaCgkFb8cCA/edit?usp=sharing"",""เลย!M300"")"),0)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IFERROR(__xludf.DUMMYFUNCTION("IMPORTRANGE(""https://docs.google.com/spreadsheets/d/1XL5vhW3sbDhbH9Cz0tuDiY8C3ctxq1tqvaCgkFb8cCA/edit?usp=sharing"",""เลย!L301"")"),147110)</f>
        <v>147110</v>
      </c>
      <c r="M406" s="171"/>
      <c r="N406" s="171">
        <f ca="1">IFERROR(__xludf.DUMMYFUNCTION("IMPORTRANGE(""https://docs.google.com/spreadsheets/d/1XL5vhW3sbDhbH9Cz0tuDiY8C3ctxq1tqvaCgkFb8cCA/edit?usp=sharing"",""เลย!M301"")"),0)</f>
        <v>0</v>
      </c>
      <c r="O406" s="171">
        <f t="shared" ca="1" si="112"/>
        <v>0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IFERROR(__xludf.DUMMYFUNCTION("IMPORTRANGE(""https://docs.google.com/spreadsheets/d/1XL5vhW3sbDhbH9Cz0tuDiY8C3ctxq1tqvaCgkFb8cCA/edit?usp=sharing"",""เลย!M302"")"),0)</f>
        <v>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IFERROR(__xludf.DUMMYFUNCTION("IMPORTRANGE(""https://docs.google.com/spreadsheets/d/1XL5vhW3sbDhbH9Cz0tuDiY8C3ctxq1tqvaCgkFb8cCA/edit?usp=sharing"",""เลย!M303"")"),0)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IFERROR(__xludf.DUMMYFUNCTION("IMPORTRANGE(""https://docs.google.com/spreadsheets/d/1XL5vhW3sbDhbH9Cz0tuDiY8C3ctxq1tqvaCgkFb8cCA/edit?usp=sharing"",""เลย!M304"")"),0)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IFERROR(__xludf.DUMMYFUNCTION("IMPORTRANGE(""https://docs.google.com/spreadsheets/d/1XL5vhW3sbDhbH9Cz0tuDiY8C3ctxq1tqvaCgkFb8cCA/edit?usp=sharing"",""เลย!M305"")"),0)</f>
        <v>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IFERROR(__xludf.DUMMYFUNCTION("IMPORTRANGE(""https://docs.google.com/spreadsheets/d/1XL5vhW3sbDhbH9Cz0tuDiY8C3ctxq1tqvaCgkFb8cCA/edit?usp=sharing"",""เลย!J307"")"),0)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IFERROR(__xludf.DUMMYFUNCTION("IMPORTRANGE(""https://docs.google.com/spreadsheets/d/1XL5vhW3sbDhbH9Cz0tuDiY8C3ctxq1tqvaCgkFb8cCA/edit?usp=sharing"",""เลย!J308"")"),1)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IFERROR(__xludf.DUMMYFUNCTION("IMPORTRANGE(""https://docs.google.com/spreadsheets/d/1XL5vhW3sbDhbH9Cz0tuDiY8C3ctxq1tqvaCgkFb8cCA/edit?usp=sharing"",""เลย!J309"")"),1)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IFERROR(__xludf.DUMMYFUNCTION("IMPORTRANGE(""https://docs.google.com/spreadsheets/d/1XL5vhW3sbDhbH9Cz0tuDiY8C3ctxq1tqvaCgkFb8cCA/edit?usp=sharing"",""เลย!J310"")"),0)</f>
        <v>0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IFERROR(__xludf.DUMMYFUNCTION("IMPORTRANGE(""https://docs.google.com/spreadsheets/d/1XL5vhW3sbDhbH9Cz0tuDiY8C3ctxq1tqvaCgkFb8cCA/edit?usp=sharing"",""เลย!I311"")"),40)</f>
        <v>40</v>
      </c>
      <c r="J416" s="203">
        <f ca="1">IFERROR(__xludf.DUMMYFUNCTION("IMPORTRANGE(""https://docs.google.com/spreadsheets/d/1XL5vhW3sbDhbH9Cz0tuDiY8C3ctxq1tqvaCgkFb8cCA/edit?usp=sharing"",""เลย!J311"")"),0)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IFERROR(__xludf.DUMMYFUNCTION("IMPORTRANGE(""https://docs.google.com/spreadsheets/d/1XL5vhW3sbDhbH9Cz0tuDiY8C3ctxq1tqvaCgkFb8cCA/edit?usp=sharing"",""เลย!I312"")"),15)</f>
        <v>15</v>
      </c>
      <c r="J417" s="379">
        <f ca="1">IFERROR(__xludf.DUMMYFUNCTION("IMPORTRANGE(""https://docs.google.com/spreadsheets/d/1XL5vhW3sbDhbH9Cz0tuDiY8C3ctxq1tqvaCgkFb8cCA/edit?usp=sharing"",""เลย!J312"")"),0)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IFERROR(__xludf.DUMMYFUNCTION("IMPORTRANGE(""https://docs.google.com/spreadsheets/d/1XL5vhW3sbDhbH9Cz0tuDiY8C3ctxq1tqvaCgkFb8cCA/edit?usp=sharing"",""เลย!I313"")"),45)</f>
        <v>45</v>
      </c>
      <c r="J418" s="380">
        <f ca="1">IFERROR(__xludf.DUMMYFUNCTION("IMPORTRANGE(""https://docs.google.com/spreadsheets/d/1XL5vhW3sbDhbH9Cz0tuDiY8C3ctxq1tqvaCgkFb8cCA/edit?usp=sharing"",""เลย!J313"")"),0)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IFERROR(__xludf.DUMMYFUNCTION("IMPORTRANGE(""https://docs.google.com/spreadsheets/d/1XL5vhW3sbDhbH9Cz0tuDiY8C3ctxq1tqvaCgkFb8cCA/edit?usp=sharing"",""เลย!I314"")"),15)</f>
        <v>15</v>
      </c>
      <c r="J419" s="275">
        <f ca="1">IFERROR(__xludf.DUMMYFUNCTION("IMPORTRANGE(""https://docs.google.com/spreadsheets/d/1XL5vhW3sbDhbH9Cz0tuDiY8C3ctxq1tqvaCgkFb8cCA/edit?usp=sharing"",""เลย!J314"")"),0)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IFERROR(__xludf.DUMMYFUNCTION("IMPORTRANGE(""https://docs.google.com/spreadsheets/d/1XL5vhW3sbDhbH9Cz0tuDiY8C3ctxq1tqvaCgkFb8cCA/edit?usp=sharing"",""เลย!I315"")"),15)</f>
        <v>15</v>
      </c>
      <c r="J420" s="275">
        <f ca="1">IFERROR(__xludf.DUMMYFUNCTION("IMPORTRANGE(""https://docs.google.com/spreadsheets/d/1XL5vhW3sbDhbH9Cz0tuDiY8C3ctxq1tqvaCgkFb8cCA/edit?usp=sharing"",""เลย!J315"")"),0)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IFERROR(__xludf.DUMMYFUNCTION("IMPORTRANGE(""https://docs.google.com/spreadsheets/d/1XL5vhW3sbDhbH9Cz0tuDiY8C3ctxq1tqvaCgkFb8cCA/edit?usp=sharing"",""เลย!I316"")"),15)</f>
        <v>15</v>
      </c>
      <c r="J421" s="379">
        <f ca="1">IFERROR(__xludf.DUMMYFUNCTION("IMPORTRANGE(""https://docs.google.com/spreadsheets/d/1XL5vhW3sbDhbH9Cz0tuDiY8C3ctxq1tqvaCgkFb8cCA/edit?usp=sharing"",""เลย!J316"")"),0)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IFERROR(__xludf.DUMMYFUNCTION("IMPORTRANGE(""https://docs.google.com/spreadsheets/d/1XL5vhW3sbDhbH9Cz0tuDiY8C3ctxq1tqvaCgkFb8cCA/edit?usp=sharing"",""เลย!I317"")"),45)</f>
        <v>45</v>
      </c>
      <c r="J422" s="380">
        <f ca="1">IFERROR(__xludf.DUMMYFUNCTION("IMPORTRANGE(""https://docs.google.com/spreadsheets/d/1XL5vhW3sbDhbH9Cz0tuDiY8C3ctxq1tqvaCgkFb8cCA/edit?usp=sharing"",""เลย!J317"")"),0)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IFERROR(__xludf.DUMMYFUNCTION("IMPORTRANGE(""https://docs.google.com/spreadsheets/d/1XL5vhW3sbDhbH9Cz0tuDiY8C3ctxq1tqvaCgkFb8cCA/edit?usp=sharing"",""เลย!I318"")"),15)</f>
        <v>15</v>
      </c>
      <c r="J423" s="275">
        <f ca="1">IFERROR(__xludf.DUMMYFUNCTION("IMPORTRANGE(""https://docs.google.com/spreadsheets/d/1XL5vhW3sbDhbH9Cz0tuDiY8C3ctxq1tqvaCgkFb8cCA/edit?usp=sharing"",""เลย!J318"")"),0)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IFERROR(__xludf.DUMMYFUNCTION("IMPORTRANGE(""https://docs.google.com/spreadsheets/d/1XL5vhW3sbDhbH9Cz0tuDiY8C3ctxq1tqvaCgkFb8cCA/edit?usp=sharing"",""เลย!I319"")"),15)</f>
        <v>15</v>
      </c>
      <c r="J424" s="275">
        <f ca="1">IFERROR(__xludf.DUMMYFUNCTION("IMPORTRANGE(""https://docs.google.com/spreadsheets/d/1XL5vhW3sbDhbH9Cz0tuDiY8C3ctxq1tqvaCgkFb8cCA/edit?usp=sharing"",""เลย!J319"")"),0)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IFERROR(__xludf.DUMMYFUNCTION("IMPORTRANGE(""https://docs.google.com/spreadsheets/d/1XL5vhW3sbDhbH9Cz0tuDiY8C3ctxq1tqvaCgkFb8cCA/edit?usp=sharing"",""เลย!I320"")"),15)</f>
        <v>15</v>
      </c>
      <c r="J425" s="275">
        <f ca="1">IFERROR(__xludf.DUMMYFUNCTION("IMPORTRANGE(""https://docs.google.com/spreadsheets/d/1XL5vhW3sbDhbH9Cz0tuDiY8C3ctxq1tqvaCgkFb8cCA/edit?usp=sharing"",""เลย!J320"")"),0)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IFERROR(__xludf.DUMMYFUNCTION("IMPORTRANGE(""https://docs.google.com/spreadsheets/d/1XL5vhW3sbDhbH9Cz0tuDiY8C3ctxq1tqvaCgkFb8cCA/edit?usp=sharing"",""เลย!I321"")"),10)</f>
        <v>10</v>
      </c>
      <c r="J426" s="379">
        <f ca="1">IFERROR(__xludf.DUMMYFUNCTION("IMPORTRANGE(""https://docs.google.com/spreadsheets/d/1XL5vhW3sbDhbH9Cz0tuDiY8C3ctxq1tqvaCgkFb8cCA/edit?usp=sharing"",""เลย!J321"")"),0)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IFERROR(__xludf.DUMMYFUNCTION("IMPORTRANGE(""https://docs.google.com/spreadsheets/d/1XL5vhW3sbDhbH9Cz0tuDiY8C3ctxq1tqvaCgkFb8cCA/edit?usp=sharing"",""เลย!I322"")"),30)</f>
        <v>30</v>
      </c>
      <c r="J427" s="380">
        <f ca="1">IFERROR(__xludf.DUMMYFUNCTION("IMPORTRANGE(""https://docs.google.com/spreadsheets/d/1XL5vhW3sbDhbH9Cz0tuDiY8C3ctxq1tqvaCgkFb8cCA/edit?usp=sharing"",""เลย!J322"")"),0)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IFERROR(__xludf.DUMMYFUNCTION("IMPORTRANGE(""https://docs.google.com/spreadsheets/d/1XL5vhW3sbDhbH9Cz0tuDiY8C3ctxq1tqvaCgkFb8cCA/edit?usp=sharing"",""เลย!I323"")"),10)</f>
        <v>10</v>
      </c>
      <c r="J428" s="275">
        <f ca="1">IFERROR(__xludf.DUMMYFUNCTION("IMPORTRANGE(""https://docs.google.com/spreadsheets/d/1XL5vhW3sbDhbH9Cz0tuDiY8C3ctxq1tqvaCgkFb8cCA/edit?usp=sharing"",""เลย!J323"")"),0)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IFERROR(__xludf.DUMMYFUNCTION("IMPORTRANGE(""https://docs.google.com/spreadsheets/d/1XL5vhW3sbDhbH9Cz0tuDiY8C3ctxq1tqvaCgkFb8cCA/edit?usp=sharing"",""เลย!I324"")"),10)</f>
        <v>10</v>
      </c>
      <c r="J429" s="275">
        <f ca="1">IFERROR(__xludf.DUMMYFUNCTION("IMPORTRANGE(""https://docs.google.com/spreadsheets/d/1XL5vhW3sbDhbH9Cz0tuDiY8C3ctxq1tqvaCgkFb8cCA/edit?usp=sharing"",""เลย!J324"")"),0)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IFERROR(__xludf.DUMMYFUNCTION("IMPORTRANGE(""https://docs.google.com/spreadsheets/d/1XL5vhW3sbDhbH9Cz0tuDiY8C3ctxq1tqvaCgkFb8cCA/edit?usp=sharing"",""เลย!I325"")"),30)</f>
        <v>30</v>
      </c>
      <c r="J430" s="379">
        <f ca="1">IFERROR(__xludf.DUMMYFUNCTION("IMPORTRANGE(""https://docs.google.com/spreadsheets/d/1XL5vhW3sbDhbH9Cz0tuDiY8C3ctxq1tqvaCgkFb8cCA/edit?usp=sharing"",""เลย!J325"")"),0)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IFERROR(__xludf.DUMMYFUNCTION("IMPORTRANGE(""https://docs.google.com/spreadsheets/d/1XL5vhW3sbDhbH9Cz0tuDiY8C3ctxq1tqvaCgkFb8cCA/edit?usp=sharing"",""เลย!I326"")"),15)</f>
        <v>15</v>
      </c>
      <c r="J431" s="275">
        <f ca="1">IFERROR(__xludf.DUMMYFUNCTION("IMPORTRANGE(""https://docs.google.com/spreadsheets/d/1XL5vhW3sbDhbH9Cz0tuDiY8C3ctxq1tqvaCgkFb8cCA/edit?usp=sharing"",""เลย!J326"")"),0)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IFERROR(__xludf.DUMMYFUNCTION("IMPORTRANGE(""https://docs.google.com/spreadsheets/d/1XL5vhW3sbDhbH9Cz0tuDiY8C3ctxq1tqvaCgkFb8cCA/edit?usp=sharing"",""เลย!I327"")"),15)</f>
        <v>15</v>
      </c>
      <c r="J432" s="275">
        <f ca="1">IFERROR(__xludf.DUMMYFUNCTION("IMPORTRANGE(""https://docs.google.com/spreadsheets/d/1XL5vhW3sbDhbH9Cz0tuDiY8C3ctxq1tqvaCgkFb8cCA/edit?usp=sharing"",""เลย!J327"")"),0)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IFERROR(__xludf.DUMMYFUNCTION("IMPORTRANGE(""https://docs.google.com/spreadsheets/d/1XL5vhW3sbDhbH9Cz0tuDiY8C3ctxq1tqvaCgkFb8cCA/edit?usp=sharing"",""เลย!J328"")"),0)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IFERROR(__xludf.DUMMYFUNCTION("IMPORTRANGE(""https://docs.google.com/spreadsheets/d/1XL5vhW3sbDhbH9Cz0tuDiY8C3ctxq1tqvaCgkFb8cCA/edit?usp=sharing"",""เลย!J329"")"),0)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IFERROR(__xludf.DUMMYFUNCTION("IMPORTRANGE(""https://docs.google.com/spreadsheets/d/1XL5vhW3sbDhbH9Cz0tuDiY8C3ctxq1tqvaCgkFb8cCA/edit?usp=sharing"",""เลย!I330"")"),10)</f>
        <v>10</v>
      </c>
      <c r="J435" s="393">
        <f ca="1">IFERROR(__xludf.DUMMYFUNCTION("IMPORTRANGE(""https://docs.google.com/spreadsheets/d/1XL5vhW3sbDhbH9Cz0tuDiY8C3ctxq1tqvaCgkFb8cCA/edit?usp=sharing"",""เลย!J330"")"),0)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IFERROR(__xludf.DUMMYFUNCTION("IMPORTRANGE(""https://docs.google.com/spreadsheets/d/1XL5vhW3sbDhbH9Cz0tuDiY8C3ctxq1tqvaCgkFb8cCA/edit?usp=sharing"",""เลย!L330"")"),72000)</f>
        <v>72000</v>
      </c>
      <c r="M435" s="395"/>
      <c r="N435" s="395">
        <f ca="1">IFERROR(__xludf.DUMMYFUNCTION("IMPORTRANGE(""https://docs.google.com/spreadsheets/d/1XL5vhW3sbDhbH9Cz0tuDiY8C3ctxq1tqvaCgkFb8cCA/edit?usp=sharing"",""เลย!M330"")"),0)</f>
        <v>0</v>
      </c>
      <c r="O435" s="395">
        <f t="shared" ref="O435:O439" ca="1" si="114">+IF(L435&gt;0,N435*100/L435,0)</f>
        <v>0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IFERROR(__xludf.DUMMYFUNCTION("IMPORTRANGE(""https://docs.google.com/spreadsheets/d/1XL5vhW3sbDhbH9Cz0tuDiY8C3ctxq1tqvaCgkFb8cCA/edit?usp=sharing"",""เลย!L331"")"),0)</f>
        <v>0</v>
      </c>
      <c r="M436" s="169"/>
      <c r="N436" s="171">
        <f ca="1">IFERROR(__xludf.DUMMYFUNCTION("IMPORTRANGE(""https://docs.google.com/spreadsheets/d/1XL5vhW3sbDhbH9Cz0tuDiY8C3ctxq1tqvaCgkFb8cCA/edit?usp=sharing"",""เลย!M331"")"),0)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IFERROR(__xludf.DUMMYFUNCTION("IMPORTRANGE(""https://docs.google.com/spreadsheets/d/1XL5vhW3sbDhbH9Cz0tuDiY8C3ctxq1tqvaCgkFb8cCA/edit?usp=sharing"",""เลย!L332"")"),72000)</f>
        <v>72000</v>
      </c>
      <c r="M437" s="169"/>
      <c r="N437" s="171">
        <f ca="1">IFERROR(__xludf.DUMMYFUNCTION("IMPORTRANGE(""https://docs.google.com/spreadsheets/d/1XL5vhW3sbDhbH9Cz0tuDiY8C3ctxq1tqvaCgkFb8cCA/edit?usp=sharing"",""เลย!M332"")"),0)</f>
        <v>0</v>
      </c>
      <c r="O437" s="171">
        <f t="shared" ca="1" si="114"/>
        <v>0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IFERROR(__xludf.DUMMYFUNCTION("IMPORTRANGE(""https://docs.google.com/spreadsheets/d/1XL5vhW3sbDhbH9Cz0tuDiY8C3ctxq1tqvaCgkFb8cCA/edit?usp=sharing"",""เลย!L333"")"),0)</f>
        <v>0</v>
      </c>
      <c r="M438" s="171"/>
      <c r="N438" s="171">
        <f ca="1">IFERROR(__xludf.DUMMYFUNCTION("IMPORTRANGE(""https://docs.google.com/spreadsheets/d/1XL5vhW3sbDhbH9Cz0tuDiY8C3ctxq1tqvaCgkFb8cCA/edit?usp=sharing"",""เลย!M333"")"),0)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IFERROR(__xludf.DUMMYFUNCTION("IMPORTRANGE(""https://docs.google.com/spreadsheets/d/1XL5vhW3sbDhbH9Cz0tuDiY8C3ctxq1tqvaCgkFb8cCA/edit?usp=sharing"",""เลย!L334"")"),72000)</f>
        <v>72000</v>
      </c>
      <c r="M439" s="171"/>
      <c r="N439" s="171">
        <f ca="1">IFERROR(__xludf.DUMMYFUNCTION("IMPORTRANGE(""https://docs.google.com/spreadsheets/d/1XL5vhW3sbDhbH9Cz0tuDiY8C3ctxq1tqvaCgkFb8cCA/edit?usp=sharing"",""เลย!M334"")"),0)</f>
        <v>0</v>
      </c>
      <c r="O439" s="171">
        <f t="shared" ca="1" si="114"/>
        <v>0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IFERROR(__xludf.DUMMYFUNCTION("IMPORTRANGE(""https://docs.google.com/spreadsheets/d/1XL5vhW3sbDhbH9Cz0tuDiY8C3ctxq1tqvaCgkFb8cCA/edit?usp=sharing"",""เลย!M335"")"),0)</f>
        <v>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IFERROR(__xludf.DUMMYFUNCTION("IMPORTRANGE(""https://docs.google.com/spreadsheets/d/1XL5vhW3sbDhbH9Cz0tuDiY8C3ctxq1tqvaCgkFb8cCA/edit?usp=sharing"",""เลย!M336"")"),0)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IFERROR(__xludf.DUMMYFUNCTION("IMPORTRANGE(""https://docs.google.com/spreadsheets/d/1XL5vhW3sbDhbH9Cz0tuDiY8C3ctxq1tqvaCgkFb8cCA/edit?usp=sharing"",""เลย!M337"")"),0)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IFERROR(__xludf.DUMMYFUNCTION("IMPORTRANGE(""https://docs.google.com/spreadsheets/d/1XL5vhW3sbDhbH9Cz0tuDiY8C3ctxq1tqvaCgkFb8cCA/edit?usp=sharing"",""เลย!M338"")"),0)</f>
        <v>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IFERROR(__xludf.DUMMYFUNCTION("IMPORTRANGE(""https://docs.google.com/spreadsheets/d/1XL5vhW3sbDhbH9Cz0tuDiY8C3ctxq1tqvaCgkFb8cCA/edit?usp=sharing"",""เลย!J340"")"),0)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IFERROR(__xludf.DUMMYFUNCTION("IMPORTRANGE(""https://docs.google.com/spreadsheets/d/1XL5vhW3sbDhbH9Cz0tuDiY8C3ctxq1tqvaCgkFb8cCA/edit?usp=sharing"",""เลย!J341"")"),1)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IFERROR(__xludf.DUMMYFUNCTION("IMPORTRANGE(""https://docs.google.com/spreadsheets/d/1XL5vhW3sbDhbH9Cz0tuDiY8C3ctxq1tqvaCgkFb8cCA/edit?usp=sharing"",""เลย!J342"")"),1)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IFERROR(__xludf.DUMMYFUNCTION("IMPORTRANGE(""https://docs.google.com/spreadsheets/d/1XL5vhW3sbDhbH9Cz0tuDiY8C3ctxq1tqvaCgkFb8cCA/edit?usp=sharing"",""เลย!J343"")"),0)</f>
        <v>0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IFERROR(__xludf.DUMMYFUNCTION("IMPORTRANGE(""https://docs.google.com/spreadsheets/d/1XL5vhW3sbDhbH9Cz0tuDiY8C3ctxq1tqvaCgkFb8cCA/edit?usp=sharing"",""เลย!I344"")"),10)</f>
        <v>10</v>
      </c>
      <c r="J449" s="203">
        <f ca="1">IFERROR(__xludf.DUMMYFUNCTION("IMPORTRANGE(""https://docs.google.com/spreadsheets/d/1XL5vhW3sbDhbH9Cz0tuDiY8C3ctxq1tqvaCgkFb8cCA/edit?usp=sharing"",""เลย!J344"")"),0)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IFERROR(__xludf.DUMMYFUNCTION("IMPORTRANGE(""https://docs.google.com/spreadsheets/d/1XL5vhW3sbDhbH9Cz0tuDiY8C3ctxq1tqvaCgkFb8cCA/edit?usp=sharing"",""เลย!I345"")"),10)</f>
        <v>10</v>
      </c>
      <c r="J450" s="192">
        <f ca="1">IFERROR(__xludf.DUMMYFUNCTION("IMPORTRANGE(""https://docs.google.com/spreadsheets/d/1XL5vhW3sbDhbH9Cz0tuDiY8C3ctxq1tqvaCgkFb8cCA/edit?usp=sharing"",""เลย!J345"")"),0)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IFERROR(__xludf.DUMMYFUNCTION("IMPORTRANGE(""https://docs.google.com/spreadsheets/d/1XL5vhW3sbDhbH9Cz0tuDiY8C3ctxq1tqvaCgkFb8cCA/edit?usp=sharing"",""เลย!I346"")"),0)</f>
        <v>0</v>
      </c>
      <c r="J451" s="191">
        <f ca="1">IFERROR(__xludf.DUMMYFUNCTION("IMPORTRANGE(""https://docs.google.com/spreadsheets/d/1XL5vhW3sbDhbH9Cz0tuDiY8C3ctxq1tqvaCgkFb8cCA/edit?usp=sharing"",""เลย!J346"")"),0)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IFERROR(__xludf.DUMMYFUNCTION("IMPORTRANGE(""https://docs.google.com/spreadsheets/d/1XL5vhW3sbDhbH9Cz0tuDiY8C3ctxq1tqvaCgkFb8cCA/edit?usp=sharing"",""เลย!I347"")"),0)</f>
        <v>0</v>
      </c>
      <c r="J452" s="191">
        <f ca="1">IFERROR(__xludf.DUMMYFUNCTION("IMPORTRANGE(""https://docs.google.com/spreadsheets/d/1XL5vhW3sbDhbH9Cz0tuDiY8C3ctxq1tqvaCgkFb8cCA/edit?usp=sharing"",""เลย!J347"")"),0)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IFERROR(__xludf.DUMMYFUNCTION("IMPORTRANGE(""https://docs.google.com/spreadsheets/d/1XL5vhW3sbDhbH9Cz0tuDiY8C3ctxq1tqvaCgkFb8cCA/edit?usp=sharing"",""เลย!J348"")"),0)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IFERROR(__xludf.DUMMYFUNCTION("IMPORTRANGE(""https://docs.google.com/spreadsheets/d/1XL5vhW3sbDhbH9Cz0tuDiY8C3ctxq1tqvaCgkFb8cCA/edit?usp=sharing"",""เลย!J349"")"),0)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IFERROR(__xludf.DUMMYFUNCTION("IMPORTRANGE(""https://docs.google.com/spreadsheets/d/1XL5vhW3sbDhbH9Cz0tuDiY8C3ctxq1tqvaCgkFb8cCA/edit?usp=sharing"",""เลย!I350"")"),54567)</f>
        <v>54567</v>
      </c>
      <c r="J455" s="360">
        <f ca="1">IFERROR(__xludf.DUMMYFUNCTION("IMPORTRANGE(""https://docs.google.com/spreadsheets/d/1XL5vhW3sbDhbH9Cz0tuDiY8C3ctxq1tqvaCgkFb8cCA/edit?usp=sharing"",""เลย!J350"")"),0)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IFERROR(__xludf.DUMMYFUNCTION("IMPORTRANGE(""https://docs.google.com/spreadsheets/d/1XL5vhW3sbDhbH9Cz0tuDiY8C3ctxq1tqvaCgkFb8cCA/edit?usp=sharing"",""เลย!L350"")"),489836)</f>
        <v>489836</v>
      </c>
      <c r="M455" s="362"/>
      <c r="N455" s="362">
        <f ca="1">IFERROR(__xludf.DUMMYFUNCTION("IMPORTRANGE(""https://docs.google.com/spreadsheets/d/1XL5vhW3sbDhbH9Cz0tuDiY8C3ctxq1tqvaCgkFb8cCA/edit?usp=sharing"",""เลย!M350"")"),10276)</f>
        <v>10276</v>
      </c>
      <c r="O455" s="362">
        <f t="shared" ref="O455:O459" ca="1" si="116">+IF(L455&gt;0,N455*100/L455,0)</f>
        <v>2.0978449930180711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IFERROR(__xludf.DUMMYFUNCTION("IMPORTRANGE(""https://docs.google.com/spreadsheets/d/1XL5vhW3sbDhbH9Cz0tuDiY8C3ctxq1tqvaCgkFb8cCA/edit?usp=sharing"",""เลย!L351"")"),0)</f>
        <v>0</v>
      </c>
      <c r="M456" s="169"/>
      <c r="N456" s="171">
        <f ca="1">IFERROR(__xludf.DUMMYFUNCTION("IMPORTRANGE(""https://docs.google.com/spreadsheets/d/1XL5vhW3sbDhbH9Cz0tuDiY8C3ctxq1tqvaCgkFb8cCA/edit?usp=sharing"",""เลย!M351"")"),0)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IFERROR(__xludf.DUMMYFUNCTION("IMPORTRANGE(""https://docs.google.com/spreadsheets/d/1XL5vhW3sbDhbH9Cz0tuDiY8C3ctxq1tqvaCgkFb8cCA/edit?usp=sharing"",""เลย!L352"")"),489836)</f>
        <v>489836</v>
      </c>
      <c r="M457" s="169"/>
      <c r="N457" s="171">
        <f ca="1">IFERROR(__xludf.DUMMYFUNCTION("IMPORTRANGE(""https://docs.google.com/spreadsheets/d/1XL5vhW3sbDhbH9Cz0tuDiY8C3ctxq1tqvaCgkFb8cCA/edit?usp=sharing"",""เลย!M352"")"),10276)</f>
        <v>10276</v>
      </c>
      <c r="O457" s="171">
        <f t="shared" ca="1" si="116"/>
        <v>2.0978449930180711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IFERROR(__xludf.DUMMYFUNCTION("IMPORTRANGE(""https://docs.google.com/spreadsheets/d/1XL5vhW3sbDhbH9Cz0tuDiY8C3ctxq1tqvaCgkFb8cCA/edit?usp=sharing"",""เลย!L353"")"),0)</f>
        <v>0</v>
      </c>
      <c r="M458" s="171"/>
      <c r="N458" s="171">
        <f ca="1">IFERROR(__xludf.DUMMYFUNCTION("IMPORTRANGE(""https://docs.google.com/spreadsheets/d/1XL5vhW3sbDhbH9Cz0tuDiY8C3ctxq1tqvaCgkFb8cCA/edit?usp=sharing"",""เลย!M353"")"),0)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IFERROR(__xludf.DUMMYFUNCTION("IMPORTRANGE(""https://docs.google.com/spreadsheets/d/1XL5vhW3sbDhbH9Cz0tuDiY8C3ctxq1tqvaCgkFb8cCA/edit?usp=sharing"",""เลย!L354"")"),489836)</f>
        <v>489836</v>
      </c>
      <c r="M459" s="171"/>
      <c r="N459" s="171">
        <f ca="1">IFERROR(__xludf.DUMMYFUNCTION("IMPORTRANGE(""https://docs.google.com/spreadsheets/d/1XL5vhW3sbDhbH9Cz0tuDiY8C3ctxq1tqvaCgkFb8cCA/edit?usp=sharing"",""เลย!M354"")"),10276)</f>
        <v>10276</v>
      </c>
      <c r="O459" s="171">
        <f t="shared" ca="1" si="116"/>
        <v>2.0978449930180711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IFERROR(__xludf.DUMMYFUNCTION("IMPORTRANGE(""https://docs.google.com/spreadsheets/d/1XL5vhW3sbDhbH9Cz0tuDiY8C3ctxq1tqvaCgkFb8cCA/edit?usp=sharing"",""เลย!M355"")"),0)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IFERROR(__xludf.DUMMYFUNCTION("IMPORTRANGE(""https://docs.google.com/spreadsheets/d/1XL5vhW3sbDhbH9Cz0tuDiY8C3ctxq1tqvaCgkFb8cCA/edit?usp=sharing"",""เลย!M356"")"),0)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IFERROR(__xludf.DUMMYFUNCTION("IMPORTRANGE(""https://docs.google.com/spreadsheets/d/1XL5vhW3sbDhbH9Cz0tuDiY8C3ctxq1tqvaCgkFb8cCA/edit?usp=sharing"",""เลย!M357"")"),10276)</f>
        <v>10276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IFERROR(__xludf.DUMMYFUNCTION("IMPORTRANGE(""https://docs.google.com/spreadsheets/d/1XL5vhW3sbDhbH9Cz0tuDiY8C3ctxq1tqvaCgkFb8cCA/edit?usp=sharing"",""เลย!M358"")"),0)</f>
        <v>0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IFERROR(__xludf.DUMMYFUNCTION("IMPORTRANGE(""https://docs.google.com/spreadsheets/d/1XL5vhW3sbDhbH9Cz0tuDiY8C3ctxq1tqvaCgkFb8cCA/edit?usp=sharing"",""เลย!I359"")"),54567)</f>
        <v>54567</v>
      </c>
      <c r="J464" s="264">
        <f ca="1">IFERROR(__xludf.DUMMYFUNCTION("IMPORTRANGE(""https://docs.google.com/spreadsheets/d/1XL5vhW3sbDhbH9Cz0tuDiY8C3ctxq1tqvaCgkFb8cCA/edit?usp=sharing"",""เลย!J359"")"),0)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IFERROR(__xludf.DUMMYFUNCTION("IMPORTRANGE(""https://docs.google.com/spreadsheets/d/1XL5vhW3sbDhbH9Cz0tuDiY8C3ctxq1tqvaCgkFb8cCA/edit?usp=sharing"",""เลย!I360"")"),54567)</f>
        <v>54567</v>
      </c>
      <c r="J465" s="401">
        <f ca="1">IFERROR(__xludf.DUMMYFUNCTION("IMPORTRANGE(""https://docs.google.com/spreadsheets/d/1XL5vhW3sbDhbH9Cz0tuDiY8C3ctxq1tqvaCgkFb8cCA/edit?usp=sharing"",""เลย!J360"")"),20527)</f>
        <v>20527</v>
      </c>
      <c r="K465" s="204">
        <f t="shared" ca="1" si="117"/>
        <v>37.617974233511099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IFERROR(__xludf.DUMMYFUNCTION("IMPORTRANGE(""https://docs.google.com/spreadsheets/d/1XL5vhW3sbDhbH9Cz0tuDiY8C3ctxq1tqvaCgkFb8cCA/edit?usp=sharing"",""เลย!I361"")"),5802)</f>
        <v>5802</v>
      </c>
      <c r="J466" s="401">
        <f ca="1">IFERROR(__xludf.DUMMYFUNCTION("IMPORTRANGE(""https://docs.google.com/spreadsheets/d/1XL5vhW3sbDhbH9Cz0tuDiY8C3ctxq1tqvaCgkFb8cCA/edit?usp=sharing"",""เลย!J361"")"),2530)</f>
        <v>2530</v>
      </c>
      <c r="K466" s="204">
        <f t="shared" ca="1" si="117"/>
        <v>43.605653223026543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IFERROR(__xludf.DUMMYFUNCTION("IMPORTRANGE(""https://docs.google.com/spreadsheets/d/1XL5vhW3sbDhbH9Cz0tuDiY8C3ctxq1tqvaCgkFb8cCA/edit?usp=sharing"",""เลย!I362"")"),0)</f>
        <v>0</v>
      </c>
      <c r="J467" s="192">
        <f ca="1">IFERROR(__xludf.DUMMYFUNCTION("IMPORTRANGE(""https://docs.google.com/spreadsheets/d/1XL5vhW3sbDhbH9Cz0tuDiY8C3ctxq1tqvaCgkFb8cCA/edit?usp=sharing"",""เลย!J362"")"),19634)</f>
        <v>19634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IFERROR(__xludf.DUMMYFUNCTION("IMPORTRANGE(""https://docs.google.com/spreadsheets/d/1XL5vhW3sbDhbH9Cz0tuDiY8C3ctxq1tqvaCgkFb8cCA/edit?usp=sharing"",""เลย!I363"")"),0)</f>
        <v>0</v>
      </c>
      <c r="J468" s="192">
        <f ca="1">IFERROR(__xludf.DUMMYFUNCTION("IMPORTRANGE(""https://docs.google.com/spreadsheets/d/1XL5vhW3sbDhbH9Cz0tuDiY8C3ctxq1tqvaCgkFb8cCA/edit?usp=sharing"",""เลย!J363"")"),2436)</f>
        <v>2436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IFERROR(__xludf.DUMMYFUNCTION("IMPORTRANGE(""https://docs.google.com/spreadsheets/d/1XL5vhW3sbDhbH9Cz0tuDiY8C3ctxq1tqvaCgkFb8cCA/edit?usp=sharing"",""เลย!I364"")"),0)</f>
        <v>0</v>
      </c>
      <c r="J469" s="192">
        <f ca="1">IFERROR(__xludf.DUMMYFUNCTION("IMPORTRANGE(""https://docs.google.com/spreadsheets/d/1XL5vhW3sbDhbH9Cz0tuDiY8C3ctxq1tqvaCgkFb8cCA/edit?usp=sharing"",""เลย!J364"")"),201)</f>
        <v>201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IFERROR(__xludf.DUMMYFUNCTION("IMPORTRANGE(""https://docs.google.com/spreadsheets/d/1XL5vhW3sbDhbH9Cz0tuDiY8C3ctxq1tqvaCgkFb8cCA/edit?usp=sharing"",""เลย!I365"")"),0)</f>
        <v>0</v>
      </c>
      <c r="J470" s="192">
        <f ca="1">IFERROR(__xludf.DUMMYFUNCTION("IMPORTRANGE(""https://docs.google.com/spreadsheets/d/1XL5vhW3sbDhbH9Cz0tuDiY8C3ctxq1tqvaCgkFb8cCA/edit?usp=sharing"",""เลย!J365"")"),16)</f>
        <v>16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IFERROR(__xludf.DUMMYFUNCTION("IMPORTRANGE(""https://docs.google.com/spreadsheets/d/1XL5vhW3sbDhbH9Cz0tuDiY8C3ctxq1tqvaCgkFb8cCA/edit?usp=sharing"",""เลย!I366"")"),0)</f>
        <v>0</v>
      </c>
      <c r="J471" s="192">
        <f ca="1">IFERROR(__xludf.DUMMYFUNCTION("IMPORTRANGE(""https://docs.google.com/spreadsheets/d/1XL5vhW3sbDhbH9Cz0tuDiY8C3ctxq1tqvaCgkFb8cCA/edit?usp=sharing"",""เลย!J366"")"),692)</f>
        <v>692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IFERROR(__xludf.DUMMYFUNCTION("IMPORTRANGE(""https://docs.google.com/spreadsheets/d/1XL5vhW3sbDhbH9Cz0tuDiY8C3ctxq1tqvaCgkFb8cCA/edit?usp=sharing"",""เลย!I367"")"),0)</f>
        <v>0</v>
      </c>
      <c r="J472" s="192">
        <f ca="1">IFERROR(__xludf.DUMMYFUNCTION("IMPORTRANGE(""https://docs.google.com/spreadsheets/d/1XL5vhW3sbDhbH9Cz0tuDiY8C3ctxq1tqvaCgkFb8cCA/edit?usp=sharing"",""เลย!J367"")"),78)</f>
        <v>78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IFERROR(__xludf.DUMMYFUNCTION("IMPORTRANGE(""https://docs.google.com/spreadsheets/d/1XL5vhW3sbDhbH9Cz0tuDiY8C3ctxq1tqvaCgkFb8cCA/edit?usp=sharing"",""เลย!I368"")"),54567)</f>
        <v>54567</v>
      </c>
      <c r="J473" s="401">
        <f ca="1">IFERROR(__xludf.DUMMYFUNCTION("IMPORTRANGE(""https://docs.google.com/spreadsheets/d/1XL5vhW3sbDhbH9Cz0tuDiY8C3ctxq1tqvaCgkFb8cCA/edit?usp=sharing"",""เลย!J368"")"),0)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v>5802</v>
      </c>
      <c r="J474" s="401">
        <f ca="1">IFERROR(__xludf.DUMMYFUNCTION("IMPORTRANGE(""https://docs.google.com/spreadsheets/d/1XL5vhW3sbDhbH9Cz0tuDiY8C3ctxq1tqvaCgkFb8cCA/edit?usp=sharing"",""เลย!J369"")"),0)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IFERROR(__xludf.DUMMYFUNCTION("IMPORTRANGE(""https://docs.google.com/spreadsheets/d/1XL5vhW3sbDhbH9Cz0tuDiY8C3ctxq1tqvaCgkFb8cCA/edit?usp=sharing"",""เลย!I370"")"),0)</f>
        <v>0</v>
      </c>
      <c r="J475" s="192">
        <f ca="1">IFERROR(__xludf.DUMMYFUNCTION("IMPORTRANGE(""https://docs.google.com/spreadsheets/d/1XL5vhW3sbDhbH9Cz0tuDiY8C3ctxq1tqvaCgkFb8cCA/edit?usp=sharing"",""เลย!J370"")"),0)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IFERROR(__xludf.DUMMYFUNCTION("IMPORTRANGE(""https://docs.google.com/spreadsheets/d/1XL5vhW3sbDhbH9Cz0tuDiY8C3ctxq1tqvaCgkFb8cCA/edit?usp=sharing"",""เลย!I371"")"),0)</f>
        <v>0</v>
      </c>
      <c r="J476" s="192">
        <f ca="1">IFERROR(__xludf.DUMMYFUNCTION("IMPORTRANGE(""https://docs.google.com/spreadsheets/d/1XL5vhW3sbDhbH9Cz0tuDiY8C3ctxq1tqvaCgkFb8cCA/edit?usp=sharing"",""เลย!J371"")"),0)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IFERROR(__xludf.DUMMYFUNCTION("IMPORTRANGE(""https://docs.google.com/spreadsheets/d/1XL5vhW3sbDhbH9Cz0tuDiY8C3ctxq1tqvaCgkFb8cCA/edit?usp=sharing"",""เลย!I372"")"),0)</f>
        <v>0</v>
      </c>
      <c r="J477" s="192">
        <f ca="1">IFERROR(__xludf.DUMMYFUNCTION("IMPORTRANGE(""https://docs.google.com/spreadsheets/d/1XL5vhW3sbDhbH9Cz0tuDiY8C3ctxq1tqvaCgkFb8cCA/edit?usp=sharing"",""เลย!J372"")"),0)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IFERROR(__xludf.DUMMYFUNCTION("IMPORTRANGE(""https://docs.google.com/spreadsheets/d/1XL5vhW3sbDhbH9Cz0tuDiY8C3ctxq1tqvaCgkFb8cCA/edit?usp=sharing"",""เลย!I373"")"),0)</f>
        <v>0</v>
      </c>
      <c r="J478" s="192">
        <f ca="1">IFERROR(__xludf.DUMMYFUNCTION("IMPORTRANGE(""https://docs.google.com/spreadsheets/d/1XL5vhW3sbDhbH9Cz0tuDiY8C3ctxq1tqvaCgkFb8cCA/edit?usp=sharing"",""เลย!J373"")"),0)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IFERROR(__xludf.DUMMYFUNCTION("IMPORTRANGE(""https://docs.google.com/spreadsheets/d/1XL5vhW3sbDhbH9Cz0tuDiY8C3ctxq1tqvaCgkFb8cCA/edit?usp=sharing"",""เลย!I374"")"),0)</f>
        <v>0</v>
      </c>
      <c r="J479" s="192">
        <f ca="1">IFERROR(__xludf.DUMMYFUNCTION("IMPORTRANGE(""https://docs.google.com/spreadsheets/d/1XL5vhW3sbDhbH9Cz0tuDiY8C3ctxq1tqvaCgkFb8cCA/edit?usp=sharing"",""เลย!J374"")"),0)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IFERROR(__xludf.DUMMYFUNCTION("IMPORTRANGE(""https://docs.google.com/spreadsheets/d/1XL5vhW3sbDhbH9Cz0tuDiY8C3ctxq1tqvaCgkFb8cCA/edit?usp=sharing"",""เลย!I375"")"),0)</f>
        <v>0</v>
      </c>
      <c r="J480" s="192">
        <f ca="1">IFERROR(__xludf.DUMMYFUNCTION("IMPORTRANGE(""https://docs.google.com/spreadsheets/d/1XL5vhW3sbDhbH9Cz0tuDiY8C3ctxq1tqvaCgkFb8cCA/edit?usp=sharing"",""เลย!J375"")"),0)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IFERROR(__xludf.DUMMYFUNCTION("IMPORTRANGE(""https://docs.google.com/spreadsheets/d/1XL5vhW3sbDhbH9Cz0tuDiY8C3ctxq1tqvaCgkFb8cCA/edit?usp=sharing"",""เลย!I376"")"),54567)</f>
        <v>54567</v>
      </c>
      <c r="J481" s="401">
        <f ca="1">IFERROR(__xludf.DUMMYFUNCTION("IMPORTRANGE(""https://docs.google.com/spreadsheets/d/1XL5vhW3sbDhbH9Cz0tuDiY8C3ctxq1tqvaCgkFb8cCA/edit?usp=sharing"",""เลย!J376"")"),0)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v>5802</v>
      </c>
      <c r="J482" s="401">
        <f ca="1">IFERROR(__xludf.DUMMYFUNCTION("IMPORTRANGE(""https://docs.google.com/spreadsheets/d/1XL5vhW3sbDhbH9Cz0tuDiY8C3ctxq1tqvaCgkFb8cCA/edit?usp=sharing"",""เลย!J377"")"),0)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IFERROR(__xludf.DUMMYFUNCTION("IMPORTRANGE(""https://docs.google.com/spreadsheets/d/1XL5vhW3sbDhbH9Cz0tuDiY8C3ctxq1tqvaCgkFb8cCA/edit?usp=sharing"",""เลย!I378"")"),0)</f>
        <v>0</v>
      </c>
      <c r="J483" s="192">
        <f ca="1">IFERROR(__xludf.DUMMYFUNCTION("IMPORTRANGE(""https://docs.google.com/spreadsheets/d/1XL5vhW3sbDhbH9Cz0tuDiY8C3ctxq1tqvaCgkFb8cCA/edit?usp=sharing"",""เลย!J378"")"),0)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IFERROR(__xludf.DUMMYFUNCTION("IMPORTRANGE(""https://docs.google.com/spreadsheets/d/1XL5vhW3sbDhbH9Cz0tuDiY8C3ctxq1tqvaCgkFb8cCA/edit?usp=sharing"",""เลย!I379"")"),0)</f>
        <v>0</v>
      </c>
      <c r="J484" s="192">
        <f ca="1">IFERROR(__xludf.DUMMYFUNCTION("IMPORTRANGE(""https://docs.google.com/spreadsheets/d/1XL5vhW3sbDhbH9Cz0tuDiY8C3ctxq1tqvaCgkFb8cCA/edit?usp=sharing"",""เลย!J379"")"),0)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IFERROR(__xludf.DUMMYFUNCTION("IMPORTRANGE(""https://docs.google.com/spreadsheets/d/1XL5vhW3sbDhbH9Cz0tuDiY8C3ctxq1tqvaCgkFb8cCA/edit?usp=sharing"",""เลย!I380"")"),0)</f>
        <v>0</v>
      </c>
      <c r="J485" s="192">
        <f ca="1">IFERROR(__xludf.DUMMYFUNCTION("IMPORTRANGE(""https://docs.google.com/spreadsheets/d/1XL5vhW3sbDhbH9Cz0tuDiY8C3ctxq1tqvaCgkFb8cCA/edit?usp=sharing"",""เลย!J380"")"),0)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IFERROR(__xludf.DUMMYFUNCTION("IMPORTRANGE(""https://docs.google.com/spreadsheets/d/1XL5vhW3sbDhbH9Cz0tuDiY8C3ctxq1tqvaCgkFb8cCA/edit?usp=sharing"",""เลย!I381"")"),0)</f>
        <v>0</v>
      </c>
      <c r="J486" s="192">
        <f ca="1">IFERROR(__xludf.DUMMYFUNCTION("IMPORTRANGE(""https://docs.google.com/spreadsheets/d/1XL5vhW3sbDhbH9Cz0tuDiY8C3ctxq1tqvaCgkFb8cCA/edit?usp=sharing"",""เลย!J381"")"),0)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IFERROR(__xludf.DUMMYFUNCTION("IMPORTRANGE(""https://docs.google.com/spreadsheets/d/1XL5vhW3sbDhbH9Cz0tuDiY8C3ctxq1tqvaCgkFb8cCA/edit?usp=sharing"",""เลย!I382"")"),0)</f>
        <v>0</v>
      </c>
      <c r="J487" s="401">
        <f ca="1">IFERROR(__xludf.DUMMYFUNCTION("IMPORTRANGE(""https://docs.google.com/spreadsheets/d/1XL5vhW3sbDhbH9Cz0tuDiY8C3ctxq1tqvaCgkFb8cCA/edit?usp=sharing"",""เลย!J382"")"),0)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IFERROR(__xludf.DUMMYFUNCTION("IMPORTRANGE(""https://docs.google.com/spreadsheets/d/1XL5vhW3sbDhbH9Cz0tuDiY8C3ctxq1tqvaCgkFb8cCA/edit?usp=sharing"",""เลย!I383"")"),0)</f>
        <v>0</v>
      </c>
      <c r="J488" s="401">
        <f ca="1">IFERROR(__xludf.DUMMYFUNCTION("IMPORTRANGE(""https://docs.google.com/spreadsheets/d/1XL5vhW3sbDhbH9Cz0tuDiY8C3ctxq1tqvaCgkFb8cCA/edit?usp=sharing"",""เลย!J383"")"),0)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IFERROR(__xludf.DUMMYFUNCTION("IMPORTRANGE(""https://docs.google.com/spreadsheets/d/1XL5vhW3sbDhbH9Cz0tuDiY8C3ctxq1tqvaCgkFb8cCA/edit?usp=sharing"",""เลย!I384"")"),0)</f>
        <v>0</v>
      </c>
      <c r="J489" s="192">
        <f ca="1">IFERROR(__xludf.DUMMYFUNCTION("IMPORTRANGE(""https://docs.google.com/spreadsheets/d/1XL5vhW3sbDhbH9Cz0tuDiY8C3ctxq1tqvaCgkFb8cCA/edit?usp=sharing"",""เลย!J384"")"),0)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IFERROR(__xludf.DUMMYFUNCTION("IMPORTRANGE(""https://docs.google.com/spreadsheets/d/1XL5vhW3sbDhbH9Cz0tuDiY8C3ctxq1tqvaCgkFb8cCA/edit?usp=sharing"",""เลย!I385"")"),0)</f>
        <v>0</v>
      </c>
      <c r="J490" s="192">
        <f ca="1">IFERROR(__xludf.DUMMYFUNCTION("IMPORTRANGE(""https://docs.google.com/spreadsheets/d/1XL5vhW3sbDhbH9Cz0tuDiY8C3ctxq1tqvaCgkFb8cCA/edit?usp=sharing"",""เลย!J385"")"),0)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IFERROR(__xludf.DUMMYFUNCTION("IMPORTRANGE(""https://docs.google.com/spreadsheets/d/1XL5vhW3sbDhbH9Cz0tuDiY8C3ctxq1tqvaCgkFb8cCA/edit?usp=sharing"",""เลย!I386"")"),0)</f>
        <v>0</v>
      </c>
      <c r="J491" s="192">
        <f ca="1">IFERROR(__xludf.DUMMYFUNCTION("IMPORTRANGE(""https://docs.google.com/spreadsheets/d/1XL5vhW3sbDhbH9Cz0tuDiY8C3ctxq1tqvaCgkFb8cCA/edit?usp=sharing"",""เลย!J386"")"),0)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IFERROR(__xludf.DUMMYFUNCTION("IMPORTRANGE(""https://docs.google.com/spreadsheets/d/1XL5vhW3sbDhbH9Cz0tuDiY8C3ctxq1tqvaCgkFb8cCA/edit?usp=sharing"",""เลย!I387"")"),0)</f>
        <v>0</v>
      </c>
      <c r="J492" s="192">
        <f ca="1">IFERROR(__xludf.DUMMYFUNCTION("IMPORTRANGE(""https://docs.google.com/spreadsheets/d/1XL5vhW3sbDhbH9Cz0tuDiY8C3ctxq1tqvaCgkFb8cCA/edit?usp=sharing"",""เลย!J387"")"),0)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IFERROR(__xludf.DUMMYFUNCTION("IMPORTRANGE(""https://docs.google.com/spreadsheets/d/1XL5vhW3sbDhbH9Cz0tuDiY8C3ctxq1tqvaCgkFb8cCA/edit?usp=sharing"",""เลย!I388"")"),0)</f>
        <v>0</v>
      </c>
      <c r="J493" s="192">
        <f ca="1">IFERROR(__xludf.DUMMYFUNCTION("IMPORTRANGE(""https://docs.google.com/spreadsheets/d/1XL5vhW3sbDhbH9Cz0tuDiY8C3ctxq1tqvaCgkFb8cCA/edit?usp=sharing"",""เลย!J388"")"),0)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IFERROR(__xludf.DUMMYFUNCTION("IMPORTRANGE(""https://docs.google.com/spreadsheets/d/1XL5vhW3sbDhbH9Cz0tuDiY8C3ctxq1tqvaCgkFb8cCA/edit?usp=sharing"",""เลย!I389"")"),0)</f>
        <v>0</v>
      </c>
      <c r="J494" s="417">
        <f ca="1">IFERROR(__xludf.DUMMYFUNCTION("IMPORTRANGE(""https://docs.google.com/spreadsheets/d/1XL5vhW3sbDhbH9Cz0tuDiY8C3ctxq1tqvaCgkFb8cCA/edit?usp=sharing"",""เลย!J389"")"),0)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IFERROR(__xludf.DUMMYFUNCTION("IMPORTRANGE(""https://docs.google.com/spreadsheets/d/1XL5vhW3sbDhbH9Cz0tuDiY8C3ctxq1tqvaCgkFb8cCA/edit?usp=sharing"",""เลย!I390"")"),0)</f>
        <v>0</v>
      </c>
      <c r="J495" s="417">
        <f ca="1">IFERROR(__xludf.DUMMYFUNCTION("IMPORTRANGE(""https://docs.google.com/spreadsheets/d/1XL5vhW3sbDhbH9Cz0tuDiY8C3ctxq1tqvaCgkFb8cCA/edit?usp=sharing"",""เลย!J390"")"),0)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IFERROR(__xludf.DUMMYFUNCTION("IMPORTRANGE(""https://docs.google.com/spreadsheets/d/1XL5vhW3sbDhbH9Cz0tuDiY8C3ctxq1tqvaCgkFb8cCA/edit?usp=sharing"",""เลย!I391"")"),0)</f>
        <v>0</v>
      </c>
      <c r="J496" s="417">
        <f ca="1">IFERROR(__xludf.DUMMYFUNCTION("IMPORTRANGE(""https://docs.google.com/spreadsheets/d/1XL5vhW3sbDhbH9Cz0tuDiY8C3ctxq1tqvaCgkFb8cCA/edit?usp=sharing"",""เลย!J391"")"),0)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IFERROR(__xludf.DUMMYFUNCTION("IMPORTRANGE(""https://docs.google.com/spreadsheets/d/1XL5vhW3sbDhbH9Cz0tuDiY8C3ctxq1tqvaCgkFb8cCA/edit?usp=sharing"",""เลย!I392"")"),0)</f>
        <v>0</v>
      </c>
      <c r="J497" s="424">
        <f ca="1">IFERROR(__xludf.DUMMYFUNCTION("IMPORTRANGE(""https://docs.google.com/spreadsheets/d/1XL5vhW3sbDhbH9Cz0tuDiY8C3ctxq1tqvaCgkFb8cCA/edit?usp=sharing"",""เลย!J392"")"),0)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IFERROR(__xludf.DUMMYFUNCTION("IMPORTRANGE(""https://docs.google.com/spreadsheets/d/1XL5vhW3sbDhbH9Cz0tuDiY8C3ctxq1tqvaCgkFb8cCA/edit?usp=sharing"",""เลย!I393"")"),0)</f>
        <v>0</v>
      </c>
      <c r="J498" s="401">
        <f ca="1">IFERROR(__xludf.DUMMYFUNCTION("IMPORTRANGE(""https://docs.google.com/spreadsheets/d/1XL5vhW3sbDhbH9Cz0tuDiY8C3ctxq1tqvaCgkFb8cCA/edit?usp=sharing"",""เลย!J393"")"),0)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IFERROR(__xludf.DUMMYFUNCTION("IMPORTRANGE(""https://docs.google.com/spreadsheets/d/1XL5vhW3sbDhbH9Cz0tuDiY8C3ctxq1tqvaCgkFb8cCA/edit?usp=sharing"",""เลย!I394"")"),0)</f>
        <v>0</v>
      </c>
      <c r="J499" s="401">
        <f ca="1">IFERROR(__xludf.DUMMYFUNCTION("IMPORTRANGE(""https://docs.google.com/spreadsheets/d/1XL5vhW3sbDhbH9Cz0tuDiY8C3ctxq1tqvaCgkFb8cCA/edit?usp=sharing"",""เลย!J394"")"),0)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IFERROR(__xludf.DUMMYFUNCTION("IMPORTRANGE(""https://docs.google.com/spreadsheets/d/1XL5vhW3sbDhbH9Cz0tuDiY8C3ctxq1tqvaCgkFb8cCA/edit?usp=sharing"",""เลย!I395"")"),0)</f>
        <v>0</v>
      </c>
      <c r="J500" s="167">
        <f ca="1">IFERROR(__xludf.DUMMYFUNCTION("IMPORTRANGE(""https://docs.google.com/spreadsheets/d/1XL5vhW3sbDhbH9Cz0tuDiY8C3ctxq1tqvaCgkFb8cCA/edit?usp=sharing"",""เลย!J395"")"),0)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IFERROR(__xludf.DUMMYFUNCTION("IMPORTRANGE(""https://docs.google.com/spreadsheets/d/1XL5vhW3sbDhbH9Cz0tuDiY8C3ctxq1tqvaCgkFb8cCA/edit?usp=sharing"",""เลย!I396"")"),0)</f>
        <v>0</v>
      </c>
      <c r="J501" s="167">
        <f ca="1">IFERROR(__xludf.DUMMYFUNCTION("IMPORTRANGE(""https://docs.google.com/spreadsheets/d/1XL5vhW3sbDhbH9Cz0tuDiY8C3ctxq1tqvaCgkFb8cCA/edit?usp=sharing"",""เลย!J396"")"),0)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IFERROR(__xludf.DUMMYFUNCTION("IMPORTRANGE(""https://docs.google.com/spreadsheets/d/1XL5vhW3sbDhbH9Cz0tuDiY8C3ctxq1tqvaCgkFb8cCA/edit?usp=sharing"",""เลย!I397"")"),0)</f>
        <v>0</v>
      </c>
      <c r="J502" s="192">
        <f ca="1">IFERROR(__xludf.DUMMYFUNCTION("IMPORTRANGE(""https://docs.google.com/spreadsheets/d/1XL5vhW3sbDhbH9Cz0tuDiY8C3ctxq1tqvaCgkFb8cCA/edit?usp=sharing"",""เลย!J397"")"),0)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IFERROR(__xludf.DUMMYFUNCTION("IMPORTRANGE(""https://docs.google.com/spreadsheets/d/1XL5vhW3sbDhbH9Cz0tuDiY8C3ctxq1tqvaCgkFb8cCA/edit?usp=sharing"",""เลย!I398"")"),0)</f>
        <v>0</v>
      </c>
      <c r="J503" s="192">
        <f ca="1">IFERROR(__xludf.DUMMYFUNCTION("IMPORTRANGE(""https://docs.google.com/spreadsheets/d/1XL5vhW3sbDhbH9Cz0tuDiY8C3ctxq1tqvaCgkFb8cCA/edit?usp=sharing"",""เลย!J398"")"),0)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IFERROR(__xludf.DUMMYFUNCTION("IMPORTRANGE(""https://docs.google.com/spreadsheets/d/1XL5vhW3sbDhbH9Cz0tuDiY8C3ctxq1tqvaCgkFb8cCA/edit?usp=sharing"",""เลย!I399"")"),0)</f>
        <v>0</v>
      </c>
      <c r="J504" s="192">
        <f ca="1">IFERROR(__xludf.DUMMYFUNCTION("IMPORTRANGE(""https://docs.google.com/spreadsheets/d/1XL5vhW3sbDhbH9Cz0tuDiY8C3ctxq1tqvaCgkFb8cCA/edit?usp=sharing"",""เลย!J399"")"),0)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IFERROR(__xludf.DUMMYFUNCTION("IMPORTRANGE(""https://docs.google.com/spreadsheets/d/1XL5vhW3sbDhbH9Cz0tuDiY8C3ctxq1tqvaCgkFb8cCA/edit?usp=sharing"",""เลย!I400"")"),0)</f>
        <v>0</v>
      </c>
      <c r="J505" s="192">
        <f ca="1">IFERROR(__xludf.DUMMYFUNCTION("IMPORTRANGE(""https://docs.google.com/spreadsheets/d/1XL5vhW3sbDhbH9Cz0tuDiY8C3ctxq1tqvaCgkFb8cCA/edit?usp=sharing"",""เลย!J400"")"),0)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IFERROR(__xludf.DUMMYFUNCTION("IMPORTRANGE(""https://docs.google.com/spreadsheets/d/1XL5vhW3sbDhbH9Cz0tuDiY8C3ctxq1tqvaCgkFb8cCA/edit?usp=sharing"",""เลย!I401"")"),0)</f>
        <v>0</v>
      </c>
      <c r="J506" s="192">
        <f ca="1">IFERROR(__xludf.DUMMYFUNCTION("IMPORTRANGE(""https://docs.google.com/spreadsheets/d/1XL5vhW3sbDhbH9Cz0tuDiY8C3ctxq1tqvaCgkFb8cCA/edit?usp=sharing"",""เลย!J401"")"),0)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IFERROR(__xludf.DUMMYFUNCTION("IMPORTRANGE(""https://docs.google.com/spreadsheets/d/1XL5vhW3sbDhbH9Cz0tuDiY8C3ctxq1tqvaCgkFb8cCA/edit?usp=sharing"",""เลย!I402"")"),0)</f>
        <v>0</v>
      </c>
      <c r="J507" s="192">
        <f ca="1">IFERROR(__xludf.DUMMYFUNCTION("IMPORTRANGE(""https://docs.google.com/spreadsheets/d/1XL5vhW3sbDhbH9Cz0tuDiY8C3ctxq1tqvaCgkFb8cCA/edit?usp=sharing"",""เลย!J402"")"),0)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IFERROR(__xludf.DUMMYFUNCTION("IMPORTRANGE(""https://docs.google.com/spreadsheets/d/1XL5vhW3sbDhbH9Cz0tuDiY8C3ctxq1tqvaCgkFb8cCA/edit?usp=sharing"",""เลย!I403"")"),0)</f>
        <v>0</v>
      </c>
      <c r="J508" s="167">
        <f ca="1">IFERROR(__xludf.DUMMYFUNCTION("IMPORTRANGE(""https://docs.google.com/spreadsheets/d/1XL5vhW3sbDhbH9Cz0tuDiY8C3ctxq1tqvaCgkFb8cCA/edit?usp=sharing"",""เลย!J403"")"),0)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IFERROR(__xludf.DUMMYFUNCTION("IMPORTRANGE(""https://docs.google.com/spreadsheets/d/1XL5vhW3sbDhbH9Cz0tuDiY8C3ctxq1tqvaCgkFb8cCA/edit?usp=sharing"",""เลย!I404"")"),0)</f>
        <v>0</v>
      </c>
      <c r="J509" s="167">
        <f ca="1">IFERROR(__xludf.DUMMYFUNCTION("IMPORTRANGE(""https://docs.google.com/spreadsheets/d/1XL5vhW3sbDhbH9Cz0tuDiY8C3ctxq1tqvaCgkFb8cCA/edit?usp=sharing"",""เลย!J404"")"),0)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IFERROR(__xludf.DUMMYFUNCTION("IMPORTRANGE(""https://docs.google.com/spreadsheets/d/1XL5vhW3sbDhbH9Cz0tuDiY8C3ctxq1tqvaCgkFb8cCA/edit?usp=sharing"",""เลย!I405"")"),0)</f>
        <v>0</v>
      </c>
      <c r="J510" s="192">
        <f ca="1">IFERROR(__xludf.DUMMYFUNCTION("IMPORTRANGE(""https://docs.google.com/spreadsheets/d/1XL5vhW3sbDhbH9Cz0tuDiY8C3ctxq1tqvaCgkFb8cCA/edit?usp=sharing"",""เลย!J405"")"),0)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IFERROR(__xludf.DUMMYFUNCTION("IMPORTRANGE(""https://docs.google.com/spreadsheets/d/1XL5vhW3sbDhbH9Cz0tuDiY8C3ctxq1tqvaCgkFb8cCA/edit?usp=sharing"",""เลย!I406"")"),0)</f>
        <v>0</v>
      </c>
      <c r="J511" s="192">
        <f ca="1">IFERROR(__xludf.DUMMYFUNCTION("IMPORTRANGE(""https://docs.google.com/spreadsheets/d/1XL5vhW3sbDhbH9Cz0tuDiY8C3ctxq1tqvaCgkFb8cCA/edit?usp=sharing"",""เลย!J406"")"),0)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IFERROR(__xludf.DUMMYFUNCTION("IMPORTRANGE(""https://docs.google.com/spreadsheets/d/1XL5vhW3sbDhbH9Cz0tuDiY8C3ctxq1tqvaCgkFb8cCA/edit?usp=sharing"",""เลย!I407"")"),0)</f>
        <v>0</v>
      </c>
      <c r="J512" s="192">
        <f ca="1">IFERROR(__xludf.DUMMYFUNCTION("IMPORTRANGE(""https://docs.google.com/spreadsheets/d/1XL5vhW3sbDhbH9Cz0tuDiY8C3ctxq1tqvaCgkFb8cCA/edit?usp=sharing"",""เลย!J407"")"),0)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IFERROR(__xludf.DUMMYFUNCTION("IMPORTRANGE(""https://docs.google.com/spreadsheets/d/1XL5vhW3sbDhbH9Cz0tuDiY8C3ctxq1tqvaCgkFb8cCA/edit?usp=sharing"",""เลย!I408"")"),0)</f>
        <v>0</v>
      </c>
      <c r="J513" s="192">
        <f ca="1">IFERROR(__xludf.DUMMYFUNCTION("IMPORTRANGE(""https://docs.google.com/spreadsheets/d/1XL5vhW3sbDhbH9Cz0tuDiY8C3ctxq1tqvaCgkFb8cCA/edit?usp=sharing"",""เลย!J408"")"),0)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IFERROR(__xludf.DUMMYFUNCTION("IMPORTRANGE(""https://docs.google.com/spreadsheets/d/1XL5vhW3sbDhbH9Cz0tuDiY8C3ctxq1tqvaCgkFb8cCA/edit?usp=sharing"",""เลย!I409"")"),0)</f>
        <v>0</v>
      </c>
      <c r="J514" s="192">
        <f ca="1">IFERROR(__xludf.DUMMYFUNCTION("IMPORTRANGE(""https://docs.google.com/spreadsheets/d/1XL5vhW3sbDhbH9Cz0tuDiY8C3ctxq1tqvaCgkFb8cCA/edit?usp=sharing"",""เลย!J409"")"),0)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IFERROR(__xludf.DUMMYFUNCTION("IMPORTRANGE(""https://docs.google.com/spreadsheets/d/1XL5vhW3sbDhbH9Cz0tuDiY8C3ctxq1tqvaCgkFb8cCA/edit?usp=sharing"",""เลย!I410"")"),0)</f>
        <v>0</v>
      </c>
      <c r="J515" s="192">
        <f ca="1">IFERROR(__xludf.DUMMYFUNCTION("IMPORTRANGE(""https://docs.google.com/spreadsheets/d/1XL5vhW3sbDhbH9Cz0tuDiY8C3ctxq1tqvaCgkFb8cCA/edit?usp=sharing"",""เลย!J410"")"),0)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IFERROR(__xludf.DUMMYFUNCTION("IMPORTRANGE(""https://docs.google.com/spreadsheets/d/1XL5vhW3sbDhbH9Cz0tuDiY8C3ctxq1tqvaCgkFb8cCA/edit?usp=sharing"",""เลย!I411"")"),0)</f>
        <v>0</v>
      </c>
      <c r="J516" s="264">
        <f ca="1">IFERROR(__xludf.DUMMYFUNCTION("IMPORTRANGE(""https://docs.google.com/spreadsheets/d/1XL5vhW3sbDhbH9Cz0tuDiY8C3ctxq1tqvaCgkFb8cCA/edit?usp=sharing"",""เลย!J411"")"),0)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IFERROR(__xludf.DUMMYFUNCTION("IMPORTRANGE(""https://docs.google.com/spreadsheets/d/1XL5vhW3sbDhbH9Cz0tuDiY8C3ctxq1tqvaCgkFb8cCA/edit?usp=sharing"",""เลย!I412"")"),0)</f>
        <v>0</v>
      </c>
      <c r="J517" s="277">
        <f ca="1">IFERROR(__xludf.DUMMYFUNCTION("IMPORTRANGE(""https://docs.google.com/spreadsheets/d/1XL5vhW3sbDhbH9Cz0tuDiY8C3ctxq1tqvaCgkFb8cCA/edit?usp=sharing"",""เลย!J412"")"),0)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IFERROR(__xludf.DUMMYFUNCTION("IMPORTRANGE(""https://docs.google.com/spreadsheets/d/1XL5vhW3sbDhbH9Cz0tuDiY8C3ctxq1tqvaCgkFb8cCA/edit?usp=sharing"",""เลย!I413"")"),0)</f>
        <v>0</v>
      </c>
      <c r="J518" s="277">
        <f ca="1">IFERROR(__xludf.DUMMYFUNCTION("IMPORTRANGE(""https://docs.google.com/spreadsheets/d/1XL5vhW3sbDhbH9Cz0tuDiY8C3ctxq1tqvaCgkFb8cCA/edit?usp=sharing"",""เลย!J413"")"),0)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IFERROR(__xludf.DUMMYFUNCTION("IMPORTRANGE(""https://docs.google.com/spreadsheets/d/1XL5vhW3sbDhbH9Cz0tuDiY8C3ctxq1tqvaCgkFb8cCA/edit?usp=sharing"",""เลย!I414"")"),0)</f>
        <v>0</v>
      </c>
      <c r="J519" s="191">
        <f ca="1">IFERROR(__xludf.DUMMYFUNCTION("IMPORTRANGE(""https://docs.google.com/spreadsheets/d/1XL5vhW3sbDhbH9Cz0tuDiY8C3ctxq1tqvaCgkFb8cCA/edit?usp=sharing"",""เลย!J414"")"),0)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IFERROR(__xludf.DUMMYFUNCTION("IMPORTRANGE(""https://docs.google.com/spreadsheets/d/1XL5vhW3sbDhbH9Cz0tuDiY8C3ctxq1tqvaCgkFb8cCA/edit?usp=sharing"",""เลย!I415"")"),0)</f>
        <v>0</v>
      </c>
      <c r="J520" s="191">
        <f ca="1">IFERROR(__xludf.DUMMYFUNCTION("IMPORTRANGE(""https://docs.google.com/spreadsheets/d/1XL5vhW3sbDhbH9Cz0tuDiY8C3ctxq1tqvaCgkFb8cCA/edit?usp=sharing"",""เลย!J415"")"),0)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IFERROR(__xludf.DUMMYFUNCTION("IMPORTRANGE(""https://docs.google.com/spreadsheets/d/1XL5vhW3sbDhbH9Cz0tuDiY8C3ctxq1tqvaCgkFb8cCA/edit?usp=sharing"",""เลย!I416"")"),0)</f>
        <v>0</v>
      </c>
      <c r="J521" s="191">
        <f ca="1">IFERROR(__xludf.DUMMYFUNCTION("IMPORTRANGE(""https://docs.google.com/spreadsheets/d/1XL5vhW3sbDhbH9Cz0tuDiY8C3ctxq1tqvaCgkFb8cCA/edit?usp=sharing"",""เลย!J416"")"),0)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IFERROR(__xludf.DUMMYFUNCTION("IMPORTRANGE(""https://docs.google.com/spreadsheets/d/1XL5vhW3sbDhbH9Cz0tuDiY8C3ctxq1tqvaCgkFb8cCA/edit?usp=sharing"",""เลย!I417"")"),0)</f>
        <v>0</v>
      </c>
      <c r="J522" s="191">
        <f ca="1">IFERROR(__xludf.DUMMYFUNCTION("IMPORTRANGE(""https://docs.google.com/spreadsheets/d/1XL5vhW3sbDhbH9Cz0tuDiY8C3ctxq1tqvaCgkFb8cCA/edit?usp=sharing"",""เลย!J417"")"),0)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IFERROR(__xludf.DUMMYFUNCTION("IMPORTRANGE(""https://docs.google.com/spreadsheets/d/1XL5vhW3sbDhbH9Cz0tuDiY8C3ctxq1tqvaCgkFb8cCA/edit?usp=sharing"",""เลย!I418"")"),0)</f>
        <v>0</v>
      </c>
      <c r="J523" s="191">
        <f ca="1">IFERROR(__xludf.DUMMYFUNCTION("IMPORTRANGE(""https://docs.google.com/spreadsheets/d/1XL5vhW3sbDhbH9Cz0tuDiY8C3ctxq1tqvaCgkFb8cCA/edit?usp=sharing"",""เลย!J418"")"),0)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IFERROR(__xludf.DUMMYFUNCTION("IMPORTRANGE(""https://docs.google.com/spreadsheets/d/1XL5vhW3sbDhbH9Cz0tuDiY8C3ctxq1tqvaCgkFb8cCA/edit?usp=sharing"",""เลย!I419"")"),0)</f>
        <v>0</v>
      </c>
      <c r="J524" s="191">
        <f ca="1">IFERROR(__xludf.DUMMYFUNCTION("IMPORTRANGE(""https://docs.google.com/spreadsheets/d/1XL5vhW3sbDhbH9Cz0tuDiY8C3ctxq1tqvaCgkFb8cCA/edit?usp=sharing"",""เลย!J419"")"),0)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IFERROR(__xludf.DUMMYFUNCTION("IMPORTRANGE(""https://docs.google.com/spreadsheets/d/1XL5vhW3sbDhbH9Cz0tuDiY8C3ctxq1tqvaCgkFb8cCA/edit?usp=sharing"",""เลย!I420"")"),0)</f>
        <v>0</v>
      </c>
      <c r="J525" s="277">
        <f ca="1">IFERROR(__xludf.DUMMYFUNCTION("IMPORTRANGE(""https://docs.google.com/spreadsheets/d/1XL5vhW3sbDhbH9Cz0tuDiY8C3ctxq1tqvaCgkFb8cCA/edit?usp=sharing"",""เลย!J420"")"),0)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IFERROR(__xludf.DUMMYFUNCTION("IMPORTRANGE(""https://docs.google.com/spreadsheets/d/1XL5vhW3sbDhbH9Cz0tuDiY8C3ctxq1tqvaCgkFb8cCA/edit?usp=sharing"",""เลย!I421"")"),0)</f>
        <v>0</v>
      </c>
      <c r="J526" s="277">
        <f ca="1">IFERROR(__xludf.DUMMYFUNCTION("IMPORTRANGE(""https://docs.google.com/spreadsheets/d/1XL5vhW3sbDhbH9Cz0tuDiY8C3ctxq1tqvaCgkFb8cCA/edit?usp=sharing"",""เลย!J421"")"),0)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IFERROR(__xludf.DUMMYFUNCTION("IMPORTRANGE(""https://docs.google.com/spreadsheets/d/1XL5vhW3sbDhbH9Cz0tuDiY8C3ctxq1tqvaCgkFb8cCA/edit?usp=sharing"",""เลย!I422"")"),0)</f>
        <v>0</v>
      </c>
      <c r="J527" s="192">
        <f ca="1">IFERROR(__xludf.DUMMYFUNCTION("IMPORTRANGE(""https://docs.google.com/spreadsheets/d/1XL5vhW3sbDhbH9Cz0tuDiY8C3ctxq1tqvaCgkFb8cCA/edit?usp=sharing"",""เลย!J422"")"),0)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IFERROR(__xludf.DUMMYFUNCTION("IMPORTRANGE(""https://docs.google.com/spreadsheets/d/1XL5vhW3sbDhbH9Cz0tuDiY8C3ctxq1tqvaCgkFb8cCA/edit?usp=sharing"",""เลย!I423"")"),0)</f>
        <v>0</v>
      </c>
      <c r="J528" s="192">
        <f ca="1">IFERROR(__xludf.DUMMYFUNCTION("IMPORTRANGE(""https://docs.google.com/spreadsheets/d/1XL5vhW3sbDhbH9Cz0tuDiY8C3ctxq1tqvaCgkFb8cCA/edit?usp=sharing"",""เลย!J423"")"),0)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IFERROR(__xludf.DUMMYFUNCTION("IMPORTRANGE(""https://docs.google.com/spreadsheets/d/1XL5vhW3sbDhbH9Cz0tuDiY8C3ctxq1tqvaCgkFb8cCA/edit?usp=sharing"",""เลย!I424"")"),0)</f>
        <v>0</v>
      </c>
      <c r="J529" s="192">
        <f ca="1">IFERROR(__xludf.DUMMYFUNCTION("IMPORTRANGE(""https://docs.google.com/spreadsheets/d/1XL5vhW3sbDhbH9Cz0tuDiY8C3ctxq1tqvaCgkFb8cCA/edit?usp=sharing"",""เลย!J424"")"),0)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IFERROR(__xludf.DUMMYFUNCTION("IMPORTRANGE(""https://docs.google.com/spreadsheets/d/1XL5vhW3sbDhbH9Cz0tuDiY8C3ctxq1tqvaCgkFb8cCA/edit?usp=sharing"",""เลย!I425"")"),0)</f>
        <v>0</v>
      </c>
      <c r="J530" s="192">
        <f ca="1">IFERROR(__xludf.DUMMYFUNCTION("IMPORTRANGE(""https://docs.google.com/spreadsheets/d/1XL5vhW3sbDhbH9Cz0tuDiY8C3ctxq1tqvaCgkFb8cCA/edit?usp=sharing"",""เลย!J425"")"),0)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IFERROR(__xludf.DUMMYFUNCTION("IMPORTRANGE(""https://docs.google.com/spreadsheets/d/1XL5vhW3sbDhbH9Cz0tuDiY8C3ctxq1tqvaCgkFb8cCA/edit?usp=sharing"",""เลย!I426"")"),0)</f>
        <v>0</v>
      </c>
      <c r="J531" s="192">
        <f ca="1">IFERROR(__xludf.DUMMYFUNCTION("IMPORTRANGE(""https://docs.google.com/spreadsheets/d/1XL5vhW3sbDhbH9Cz0tuDiY8C3ctxq1tqvaCgkFb8cCA/edit?usp=sharing"",""เลย!J426"")"),0)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IFERROR(__xludf.DUMMYFUNCTION("IMPORTRANGE(""https://docs.google.com/spreadsheets/d/1XL5vhW3sbDhbH9Cz0tuDiY8C3ctxq1tqvaCgkFb8cCA/edit?usp=sharing"",""เลย!I427"")"),0)</f>
        <v>0</v>
      </c>
      <c r="J532" s="445">
        <f ca="1">IFERROR(__xludf.DUMMYFUNCTION("IMPORTRANGE(""https://docs.google.com/spreadsheets/d/1XL5vhW3sbDhbH9Cz0tuDiY8C3ctxq1tqvaCgkFb8cCA/edit?usp=sharing"",""เลย!J427"")"),0)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IFERROR(__xludf.DUMMYFUNCTION("IMPORTRANGE(""https://docs.google.com/spreadsheets/d/1XL5vhW3sbDhbH9Cz0tuDiY8C3ctxq1tqvaCgkFb8cCA/edit?usp=sharing"",""เลย!I428"")"),22)</f>
        <v>22</v>
      </c>
      <c r="J533" s="393">
        <f ca="1">IFERROR(__xludf.DUMMYFUNCTION("IMPORTRANGE(""https://docs.google.com/spreadsheets/d/1XL5vhW3sbDhbH9Cz0tuDiY8C3ctxq1tqvaCgkFb8cCA/edit?usp=sharing"",""เลย!J428"")"),0)</f>
        <v>0</v>
      </c>
      <c r="K533" s="394">
        <f ca="1">IF(I533&gt;0,J533*100/I533,0)</f>
        <v>0</v>
      </c>
      <c r="L533" s="395">
        <f ca="1">IFERROR(__xludf.DUMMYFUNCTION("IMPORTRANGE(""https://docs.google.com/spreadsheets/d/1XL5vhW3sbDhbH9Cz0tuDiY8C3ctxq1tqvaCgkFb8cCA/edit?usp=sharing"",""เลย!L428"")"),34340)</f>
        <v>34340</v>
      </c>
      <c r="M533" s="395"/>
      <c r="N533" s="395">
        <f ca="1">IFERROR(__xludf.DUMMYFUNCTION("IMPORTRANGE(""https://docs.google.com/spreadsheets/d/1XL5vhW3sbDhbH9Cz0tuDiY8C3ctxq1tqvaCgkFb8cCA/edit?usp=sharing"",""เลย!M428"")"),0)</f>
        <v>0</v>
      </c>
      <c r="O533" s="395">
        <f t="shared" ref="O533:O537" ca="1" si="118">+IF(L533&gt;0,N533*100/L533,0)</f>
        <v>0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IFERROR(__xludf.DUMMYFUNCTION("IMPORTRANGE(""https://docs.google.com/spreadsheets/d/1XL5vhW3sbDhbH9Cz0tuDiY8C3ctxq1tqvaCgkFb8cCA/edit?usp=sharing"",""เลย!L429"")"),0)</f>
        <v>0</v>
      </c>
      <c r="M534" s="169"/>
      <c r="N534" s="171">
        <f ca="1">IFERROR(__xludf.DUMMYFUNCTION("IMPORTRANGE(""https://docs.google.com/spreadsheets/d/1XL5vhW3sbDhbH9Cz0tuDiY8C3ctxq1tqvaCgkFb8cCA/edit?usp=sharing"",""เลย!M429"")"),0)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IFERROR(__xludf.DUMMYFUNCTION("IMPORTRANGE(""https://docs.google.com/spreadsheets/d/1XL5vhW3sbDhbH9Cz0tuDiY8C3ctxq1tqvaCgkFb8cCA/edit?usp=sharing"",""เลย!L430"")"),34340)</f>
        <v>34340</v>
      </c>
      <c r="M535" s="169"/>
      <c r="N535" s="171">
        <f ca="1">IFERROR(__xludf.DUMMYFUNCTION("IMPORTRANGE(""https://docs.google.com/spreadsheets/d/1XL5vhW3sbDhbH9Cz0tuDiY8C3ctxq1tqvaCgkFb8cCA/edit?usp=sharing"",""เลย!M430"")"),0)</f>
        <v>0</v>
      </c>
      <c r="O535" s="171">
        <f t="shared" ca="1" si="118"/>
        <v>0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IFERROR(__xludf.DUMMYFUNCTION("IMPORTRANGE(""https://docs.google.com/spreadsheets/d/1XL5vhW3sbDhbH9Cz0tuDiY8C3ctxq1tqvaCgkFb8cCA/edit?usp=sharing"",""เลย!L431"")"),0)</f>
        <v>0</v>
      </c>
      <c r="M536" s="171"/>
      <c r="N536" s="171">
        <f ca="1">IFERROR(__xludf.DUMMYFUNCTION("IMPORTRANGE(""https://docs.google.com/spreadsheets/d/1XL5vhW3sbDhbH9Cz0tuDiY8C3ctxq1tqvaCgkFb8cCA/edit?usp=sharing"",""เลย!M431"")"),0)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IFERROR(__xludf.DUMMYFUNCTION("IMPORTRANGE(""https://docs.google.com/spreadsheets/d/1XL5vhW3sbDhbH9Cz0tuDiY8C3ctxq1tqvaCgkFb8cCA/edit?usp=sharing"",""เลย!L432"")"),34340)</f>
        <v>34340</v>
      </c>
      <c r="M537" s="171"/>
      <c r="N537" s="171">
        <f ca="1">IFERROR(__xludf.DUMMYFUNCTION("IMPORTRANGE(""https://docs.google.com/spreadsheets/d/1XL5vhW3sbDhbH9Cz0tuDiY8C3ctxq1tqvaCgkFb8cCA/edit?usp=sharing"",""เลย!M432"")"),0)</f>
        <v>0</v>
      </c>
      <c r="O537" s="171">
        <f t="shared" ca="1" si="118"/>
        <v>0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IFERROR(__xludf.DUMMYFUNCTION("IMPORTRANGE(""https://docs.google.com/spreadsheets/d/1XL5vhW3sbDhbH9Cz0tuDiY8C3ctxq1tqvaCgkFb8cCA/edit?usp=sharing"",""เลย!M433"")"),0)</f>
        <v>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IFERROR(__xludf.DUMMYFUNCTION("IMPORTRANGE(""https://docs.google.com/spreadsheets/d/1XL5vhW3sbDhbH9Cz0tuDiY8C3ctxq1tqvaCgkFb8cCA/edit?usp=sharing"",""เลย!M434"")"),0)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IFERROR(__xludf.DUMMYFUNCTION("IMPORTRANGE(""https://docs.google.com/spreadsheets/d/1XL5vhW3sbDhbH9Cz0tuDiY8C3ctxq1tqvaCgkFb8cCA/edit?usp=sharing"",""เลย!M435"")"),0)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IFERROR(__xludf.DUMMYFUNCTION("IMPORTRANGE(""https://docs.google.com/spreadsheets/d/1XL5vhW3sbDhbH9Cz0tuDiY8C3ctxq1tqvaCgkFb8cCA/edit?usp=sharing"",""เลย!M436"")"),0)</f>
        <v>0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IFERROR(__xludf.DUMMYFUNCTION("IMPORTRANGE(""https://docs.google.com/spreadsheets/d/1XL5vhW3sbDhbH9Cz0tuDiY8C3ctxq1tqvaCgkFb8cCA/edit?usp=sharing"",""เลย!J438"")"),0)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IFERROR(__xludf.DUMMYFUNCTION("IMPORTRANGE(""https://docs.google.com/spreadsheets/d/1XL5vhW3sbDhbH9Cz0tuDiY8C3ctxq1tqvaCgkFb8cCA/edit?usp=sharing"",""เลย!J439"")"),1)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IFERROR(__xludf.DUMMYFUNCTION("IMPORTRANGE(""https://docs.google.com/spreadsheets/d/1XL5vhW3sbDhbH9Cz0tuDiY8C3ctxq1tqvaCgkFb8cCA/edit?usp=sharing"",""เลย!J440"")"),1)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IFERROR(__xludf.DUMMYFUNCTION("IMPORTRANGE(""https://docs.google.com/spreadsheets/d/1XL5vhW3sbDhbH9Cz0tuDiY8C3ctxq1tqvaCgkFb8cCA/edit?usp=sharing"",""เลย!J441"")"),0)</f>
        <v>0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IFERROR(__xludf.DUMMYFUNCTION("IMPORTRANGE(""https://docs.google.com/spreadsheets/d/1XL5vhW3sbDhbH9Cz0tuDiY8C3ctxq1tqvaCgkFb8cCA/edit?usp=sharing"",""เลย!I442"")"),22)</f>
        <v>22</v>
      </c>
      <c r="J547" s="192">
        <f ca="1">IFERROR(__xludf.DUMMYFUNCTION("IMPORTRANGE(""https://docs.google.com/spreadsheets/d/1XL5vhW3sbDhbH9Cz0tuDiY8C3ctxq1tqvaCgkFb8cCA/edit?usp=sharing"",""เลย!J442"")"),0)</f>
        <v>0</v>
      </c>
      <c r="K547" s="168">
        <f t="shared" ref="K547:K548" ca="1" si="119">IF(I547&gt;0,J547*100/I547,0)</f>
        <v>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IFERROR(__xludf.DUMMYFUNCTION("IMPORTRANGE(""https://docs.google.com/spreadsheets/d/1XL5vhW3sbDhbH9Cz0tuDiY8C3ctxq1tqvaCgkFb8cCA/edit?usp=sharing"",""เลย!J166"")"),0)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IFERROR(__xludf.DUMMYFUNCTION("IMPORTRANGE(""https://docs.google.com/spreadsheets/d/1XL5vhW3sbDhbH9Cz0tuDiY8C3ctxq1tqvaCgkFb8cCA/edit?usp=sharing"",""เลย!J444"")"),0)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IFERROR(__xludf.DUMMYFUNCTION("IMPORTRANGE(""https://docs.google.com/spreadsheets/d/1XL5vhW3sbDhbH9Cz0tuDiY8C3ctxq1tqvaCgkFb8cCA/edit?usp=sharing"",""เลย!J445"")"),0)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IFERROR(__xludf.DUMMYFUNCTION("IMPORTRANGE(""https://docs.google.com/spreadsheets/d/1XL5vhW3sbDhbH9Cz0tuDiY8C3ctxq1tqvaCgkFb8cCA/edit?usp=sharing"",""เลย!I446"")"),5000)</f>
        <v>5000</v>
      </c>
      <c r="J551" s="393">
        <f ca="1">IFERROR(__xludf.DUMMYFUNCTION("IMPORTRANGE(""https://docs.google.com/spreadsheets/d/1XL5vhW3sbDhbH9Cz0tuDiY8C3ctxq1tqvaCgkFb8cCA/edit?usp=sharing"",""เลย!J446"")"),0)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IFERROR(__xludf.DUMMYFUNCTION("IMPORTRANGE(""https://docs.google.com/spreadsheets/d/1XL5vhW3sbDhbH9Cz0tuDiY8C3ctxq1tqvaCgkFb8cCA/edit?usp=sharing"",""เลย!L446"")"),310000)</f>
        <v>310000</v>
      </c>
      <c r="M551" s="395"/>
      <c r="N551" s="395">
        <f ca="1">IFERROR(__xludf.DUMMYFUNCTION("IMPORTRANGE(""https://docs.google.com/spreadsheets/d/1XL5vhW3sbDhbH9Cz0tuDiY8C3ctxq1tqvaCgkFb8cCA/edit?usp=sharing"",""เลย!M446"")"),0)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IFERROR(__xludf.DUMMYFUNCTION("IMPORTRANGE(""https://docs.google.com/spreadsheets/d/1XL5vhW3sbDhbH9Cz0tuDiY8C3ctxq1tqvaCgkFb8cCA/edit?usp=sharing"",""เลย!L447"")"),0)</f>
        <v>0</v>
      </c>
      <c r="M552" s="169"/>
      <c r="N552" s="171">
        <f ca="1">IFERROR(__xludf.DUMMYFUNCTION("IMPORTRANGE(""https://docs.google.com/spreadsheets/d/1XL5vhW3sbDhbH9Cz0tuDiY8C3ctxq1tqvaCgkFb8cCA/edit?usp=sharing"",""เลย!M447"")"),0)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IFERROR(__xludf.DUMMYFUNCTION("IMPORTRANGE(""https://docs.google.com/spreadsheets/d/1XL5vhW3sbDhbH9Cz0tuDiY8C3ctxq1tqvaCgkFb8cCA/edit?usp=sharing"",""เลย!L448"")"),310000)</f>
        <v>310000</v>
      </c>
      <c r="M553" s="169"/>
      <c r="N553" s="171">
        <f ca="1">IFERROR(__xludf.DUMMYFUNCTION("IMPORTRANGE(""https://docs.google.com/spreadsheets/d/1XL5vhW3sbDhbH9Cz0tuDiY8C3ctxq1tqvaCgkFb8cCA/edit?usp=sharing"",""เลย!M448"")"),0)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IFERROR(__xludf.DUMMYFUNCTION("IMPORTRANGE(""https://docs.google.com/spreadsheets/d/1XL5vhW3sbDhbH9Cz0tuDiY8C3ctxq1tqvaCgkFb8cCA/edit?usp=sharing"",""เลย!L449"")"),0)</f>
        <v>0</v>
      </c>
      <c r="M554" s="171"/>
      <c r="N554" s="171">
        <f ca="1">IFERROR(__xludf.DUMMYFUNCTION("IMPORTRANGE(""https://docs.google.com/spreadsheets/d/1XL5vhW3sbDhbH9Cz0tuDiY8C3ctxq1tqvaCgkFb8cCA/edit?usp=sharing"",""เลย!M449"")"),0)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IFERROR(__xludf.DUMMYFUNCTION("IMPORTRANGE(""https://docs.google.com/spreadsheets/d/1XL5vhW3sbDhbH9Cz0tuDiY8C3ctxq1tqvaCgkFb8cCA/edit?usp=sharing"",""เลย!L450"")"),310000)</f>
        <v>310000</v>
      </c>
      <c r="M555" s="171"/>
      <c r="N555" s="171">
        <f ca="1">IFERROR(__xludf.DUMMYFUNCTION("IMPORTRANGE(""https://docs.google.com/spreadsheets/d/1XL5vhW3sbDhbH9Cz0tuDiY8C3ctxq1tqvaCgkFb8cCA/edit?usp=sharing"",""เลย!M450"")"),0)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IFERROR(__xludf.DUMMYFUNCTION("IMPORTRANGE(""https://docs.google.com/spreadsheets/d/1XL5vhW3sbDhbH9Cz0tuDiY8C3ctxq1tqvaCgkFb8cCA/edit?usp=sharing"",""เลย!M451"")"),0)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IFERROR(__xludf.DUMMYFUNCTION("IMPORTRANGE(""https://docs.google.com/spreadsheets/d/1XL5vhW3sbDhbH9Cz0tuDiY8C3ctxq1tqvaCgkFb8cCA/edit?usp=sharing"",""เลย!M452"")"),0)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IFERROR(__xludf.DUMMYFUNCTION("IMPORTRANGE(""https://docs.google.com/spreadsheets/d/1XL5vhW3sbDhbH9Cz0tuDiY8C3ctxq1tqvaCgkFb8cCA/edit?usp=sharing"",""เลย!M453"")"),0)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IFERROR(__xludf.DUMMYFUNCTION("IMPORTRANGE(""https://docs.google.com/spreadsheets/d/1XL5vhW3sbDhbH9Cz0tuDiY8C3ctxq1tqvaCgkFb8cCA/edit?usp=sharing"",""เลย!M454"")"),0)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IFERROR(__xludf.DUMMYFUNCTION("IMPORTRANGE(""https://docs.google.com/spreadsheets/d/1XL5vhW3sbDhbH9Cz0tuDiY8C3ctxq1tqvaCgkFb8cCA/edit?usp=sharing"",""เลย!I455"")"),5000)</f>
        <v>5000</v>
      </c>
      <c r="J560" s="167">
        <f ca="1">IFERROR(__xludf.DUMMYFUNCTION("IMPORTRANGE(""https://docs.google.com/spreadsheets/d/1XL5vhW3sbDhbH9Cz0tuDiY8C3ctxq1tqvaCgkFb8cCA/edit?usp=sharing"",""เลย!J455"")"),0)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IFERROR(__xludf.DUMMYFUNCTION("IMPORTRANGE(""https://docs.google.com/spreadsheets/d/1XL5vhW3sbDhbH9Cz0tuDiY8C3ctxq1tqvaCgkFb8cCA/edit?usp=sharing"",""เลย!I456"")"),0)</f>
        <v>0</v>
      </c>
      <c r="J561" s="191">
        <f ca="1">IFERROR(__xludf.DUMMYFUNCTION("IMPORTRANGE(""https://docs.google.com/spreadsheets/d/1XL5vhW3sbDhbH9Cz0tuDiY8C3ctxq1tqvaCgkFb8cCA/edit?usp=sharing"",""เลย!J456"")"),0)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IFERROR(__xludf.DUMMYFUNCTION("IMPORTRANGE(""https://docs.google.com/spreadsheets/d/1XL5vhW3sbDhbH9Cz0tuDiY8C3ctxq1tqvaCgkFb8cCA/edit?usp=sharing"",""เลย!I457"")"),"")</f>
        <v/>
      </c>
      <c r="J562" s="191" t="str">
        <f ca="1">IFERROR(__xludf.DUMMYFUNCTION("IMPORTRANGE(""https://docs.google.com/spreadsheets/d/1XL5vhW3sbDhbH9Cz0tuDiY8C3ctxq1tqvaCgkFb8cCA/edit?usp=sharing"",""เลย!J457"")"),"")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IFERROR(__xludf.DUMMYFUNCTION("IMPORTRANGE(""https://docs.google.com/spreadsheets/d/1XL5vhW3sbDhbH9Cz0tuDiY8C3ctxq1tqvaCgkFb8cCA/edit?usp=sharing"",""เลย!I458"")"),"")</f>
        <v/>
      </c>
      <c r="J563" s="191" t="str">
        <f ca="1">IFERROR(__xludf.DUMMYFUNCTION("IMPORTRANGE(""https://docs.google.com/spreadsheets/d/1XL5vhW3sbDhbH9Cz0tuDiY8C3ctxq1tqvaCgkFb8cCA/edit?usp=sharing"",""เลย!J458"")"),"")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IFERROR(__xludf.DUMMYFUNCTION("IMPORTRANGE(""https://docs.google.com/spreadsheets/d/1XL5vhW3sbDhbH9Cz0tuDiY8C3ctxq1tqvaCgkFb8cCA/edit?usp=sharing"",""เลย!I459"")"),3400)</f>
        <v>3400</v>
      </c>
      <c r="J564" s="360">
        <f ca="1">IFERROR(__xludf.DUMMYFUNCTION("IMPORTRANGE(""https://docs.google.com/spreadsheets/d/1XL5vhW3sbDhbH9Cz0tuDiY8C3ctxq1tqvaCgkFb8cCA/edit?usp=sharing"",""เลย!J459"")"),863)</f>
        <v>863</v>
      </c>
      <c r="K564" s="361">
        <f t="shared" ca="1" si="121"/>
        <v>25.382352941176471</v>
      </c>
      <c r="L564" s="362">
        <f ca="1">IFERROR(__xludf.DUMMYFUNCTION("IMPORTRANGE(""https://docs.google.com/spreadsheets/d/1XL5vhW3sbDhbH9Cz0tuDiY8C3ctxq1tqvaCgkFb8cCA/edit?usp=sharing"",""เลย!L459"")"),164800)</f>
        <v>164800</v>
      </c>
      <c r="M564" s="362"/>
      <c r="N564" s="362">
        <f ca="1">IFERROR(__xludf.DUMMYFUNCTION("IMPORTRANGE(""https://docs.google.com/spreadsheets/d/1XL5vhW3sbDhbH9Cz0tuDiY8C3ctxq1tqvaCgkFb8cCA/edit?usp=sharing"",""เลย!M459"")"),11000)</f>
        <v>11000</v>
      </c>
      <c r="O564" s="362">
        <f t="shared" ref="O564:O568" ca="1" si="122">+IF(L564&gt;0,N564*100/L564,0)</f>
        <v>6.674757281553398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IFERROR(__xludf.DUMMYFUNCTION("IMPORTRANGE(""https://docs.google.com/spreadsheets/d/1XL5vhW3sbDhbH9Cz0tuDiY8C3ctxq1tqvaCgkFb8cCA/edit?usp=sharing"",""เลย!L460"")"),0)</f>
        <v>0</v>
      </c>
      <c r="M565" s="169"/>
      <c r="N565" s="171">
        <f ca="1">IFERROR(__xludf.DUMMYFUNCTION("IMPORTRANGE(""https://docs.google.com/spreadsheets/d/1XL5vhW3sbDhbH9Cz0tuDiY8C3ctxq1tqvaCgkFb8cCA/edit?usp=sharing"",""เลย!M460"")"),0)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IFERROR(__xludf.DUMMYFUNCTION("IMPORTRANGE(""https://docs.google.com/spreadsheets/d/1XL5vhW3sbDhbH9Cz0tuDiY8C3ctxq1tqvaCgkFb8cCA/edit?usp=sharing"",""เลย!L461"")"),164800)</f>
        <v>164800</v>
      </c>
      <c r="M566" s="169"/>
      <c r="N566" s="171">
        <f ca="1">IFERROR(__xludf.DUMMYFUNCTION("IMPORTRANGE(""https://docs.google.com/spreadsheets/d/1XL5vhW3sbDhbH9Cz0tuDiY8C3ctxq1tqvaCgkFb8cCA/edit?usp=sharing"",""เลย!M461"")"),11000)</f>
        <v>11000</v>
      </c>
      <c r="O566" s="171">
        <f t="shared" ca="1" si="122"/>
        <v>6.674757281553398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IFERROR(__xludf.DUMMYFUNCTION("IMPORTRANGE(""https://docs.google.com/spreadsheets/d/1XL5vhW3sbDhbH9Cz0tuDiY8C3ctxq1tqvaCgkFb8cCA/edit?usp=sharing"",""เลย!L462"")"),0)</f>
        <v>0</v>
      </c>
      <c r="M567" s="171"/>
      <c r="N567" s="171">
        <f ca="1">IFERROR(__xludf.DUMMYFUNCTION("IMPORTRANGE(""https://docs.google.com/spreadsheets/d/1XL5vhW3sbDhbH9Cz0tuDiY8C3ctxq1tqvaCgkFb8cCA/edit?usp=sharing"",""เลย!M462"")"),0)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IFERROR(__xludf.DUMMYFUNCTION("IMPORTRANGE(""https://docs.google.com/spreadsheets/d/1XL5vhW3sbDhbH9Cz0tuDiY8C3ctxq1tqvaCgkFb8cCA/edit?usp=sharing"",""เลย!L463"")"),164800)</f>
        <v>164800</v>
      </c>
      <c r="M568" s="171"/>
      <c r="N568" s="171">
        <f ca="1">IFERROR(__xludf.DUMMYFUNCTION("IMPORTRANGE(""https://docs.google.com/spreadsheets/d/1XL5vhW3sbDhbH9Cz0tuDiY8C3ctxq1tqvaCgkFb8cCA/edit?usp=sharing"",""เลย!M463"")"),11000)</f>
        <v>11000</v>
      </c>
      <c r="O568" s="171">
        <f t="shared" ca="1" si="122"/>
        <v>6.674757281553398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IFERROR(__xludf.DUMMYFUNCTION("IMPORTRANGE(""https://docs.google.com/spreadsheets/d/1XL5vhW3sbDhbH9Cz0tuDiY8C3ctxq1tqvaCgkFb8cCA/edit?usp=sharing"",""เลย!M464"")"),0)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IFERROR(__xludf.DUMMYFUNCTION("IMPORTRANGE(""https://docs.google.com/spreadsheets/d/1XL5vhW3sbDhbH9Cz0tuDiY8C3ctxq1tqvaCgkFb8cCA/edit?usp=sharing"",""เลย!M465"")"),0)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IFERROR(__xludf.DUMMYFUNCTION("IMPORTRANGE(""https://docs.google.com/spreadsheets/d/1XL5vhW3sbDhbH9Cz0tuDiY8C3ctxq1tqvaCgkFb8cCA/edit?usp=sharing"",""เลย!M466"")"),11000)</f>
        <v>11000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IFERROR(__xludf.DUMMYFUNCTION("IMPORTRANGE(""https://docs.google.com/spreadsheets/d/1XL5vhW3sbDhbH9Cz0tuDiY8C3ctxq1tqvaCgkFb8cCA/edit?usp=sharing"",""เลย!M467"")"),0)</f>
        <v>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IFERROR(__xludf.DUMMYFUNCTION("IMPORTRANGE(""https://docs.google.com/spreadsheets/d/1XL5vhW3sbDhbH9Cz0tuDiY8C3ctxq1tqvaCgkFb8cCA/edit?usp=sharing"",""เลย!I468"")"),3400)</f>
        <v>3400</v>
      </c>
      <c r="J573" s="401">
        <f ca="1">IFERROR(__xludf.DUMMYFUNCTION("IMPORTRANGE(""https://docs.google.com/spreadsheets/d/1XL5vhW3sbDhbH9Cz0tuDiY8C3ctxq1tqvaCgkFb8cCA/edit?usp=sharing"",""เลย!J468"")"),863)</f>
        <v>863</v>
      </c>
      <c r="K573" s="204">
        <f ca="1">IF(I573&gt;0,J573*100/I573,0)</f>
        <v>25.382352941176471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IFERROR(__xludf.DUMMYFUNCTION("IMPORTRANGE(""https://docs.google.com/spreadsheets/d/1XL5vhW3sbDhbH9Cz0tuDiY8C3ctxq1tqvaCgkFb8cCA/edit?usp=sharing"",""เลย!I470"")"),0)</f>
        <v>0</v>
      </c>
      <c r="J575" s="192">
        <f ca="1">IFERROR(__xludf.DUMMYFUNCTION("IMPORTRANGE(""https://docs.google.com/spreadsheets/d/1XL5vhW3sbDhbH9Cz0tuDiY8C3ctxq1tqvaCgkFb8cCA/edit?usp=sharing"",""เลย!J470"")"),1)</f>
        <v>1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IFERROR(__xludf.DUMMYFUNCTION("IMPORTRANGE(""https://docs.google.com/spreadsheets/d/1XL5vhW3sbDhbH9Cz0tuDiY8C3ctxq1tqvaCgkFb8cCA/edit?usp=sharing"",""เลย!I471"")"),0)</f>
        <v>0</v>
      </c>
      <c r="J576" s="192">
        <f ca="1">IFERROR(__xludf.DUMMYFUNCTION("IMPORTRANGE(""https://docs.google.com/spreadsheets/d/1XL5vhW3sbDhbH9Cz0tuDiY8C3ctxq1tqvaCgkFb8cCA/edit?usp=sharing"",""เลย!J471"")"),34)</f>
        <v>34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IFERROR(__xludf.DUMMYFUNCTION("IMPORTRANGE(""https://docs.google.com/spreadsheets/d/1XL5vhW3sbDhbH9Cz0tuDiY8C3ctxq1tqvaCgkFb8cCA/edit?usp=sharing"",""เลย!I472"")"),0)</f>
        <v>0</v>
      </c>
      <c r="J577" s="192">
        <f ca="1">IFERROR(__xludf.DUMMYFUNCTION("IMPORTRANGE(""https://docs.google.com/spreadsheets/d/1XL5vhW3sbDhbH9Cz0tuDiY8C3ctxq1tqvaCgkFb8cCA/edit?usp=sharing"",""เลย!J472"")"),829)</f>
        <v>829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IFERROR(__xludf.DUMMYFUNCTION("IMPORTRANGE(""https://docs.google.com/spreadsheets/d/1XL5vhW3sbDhbH9Cz0tuDiY8C3ctxq1tqvaCgkFb8cCA/edit?usp=sharing"",""เลย!I473"")"),0)</f>
        <v>0</v>
      </c>
      <c r="J578" s="192">
        <f ca="1">IFERROR(__xludf.DUMMYFUNCTION("IMPORTRANGE(""https://docs.google.com/spreadsheets/d/1XL5vhW3sbDhbH9Cz0tuDiY8C3ctxq1tqvaCgkFb8cCA/edit?usp=sharing"",""เลย!J473"")"),0)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IFERROR(__xludf.DUMMYFUNCTION("IMPORTRANGE(""https://docs.google.com/spreadsheets/d/1XL5vhW3sbDhbH9Cz0tuDiY8C3ctxq1tqvaCgkFb8cCA/edit?usp=sharing"",""เลย!I474"")"),0)</f>
        <v>0</v>
      </c>
      <c r="J579" s="192">
        <f ca="1">IFERROR(__xludf.DUMMYFUNCTION("IMPORTRANGE(""https://docs.google.com/spreadsheets/d/1XL5vhW3sbDhbH9Cz0tuDiY8C3ctxq1tqvaCgkFb8cCA/edit?usp=sharing"",""เลย!J474"")"),0)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IFERROR(__xludf.DUMMYFUNCTION("IMPORTRANGE(""https://docs.google.com/spreadsheets/d/1XL5vhW3sbDhbH9Cz0tuDiY8C3ctxq1tqvaCgkFb8cCA/edit?usp=sharing"",""เลย!I475"")"),60)</f>
        <v>60</v>
      </c>
      <c r="J580" s="360">
        <f ca="1">IFERROR(__xludf.DUMMYFUNCTION("IMPORTRANGE(""https://docs.google.com/spreadsheets/d/1XL5vhW3sbDhbH9Cz0tuDiY8C3ctxq1tqvaCgkFb8cCA/edit?usp=sharing"",""เลย!J475"")"),0)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IFERROR(__xludf.DUMMYFUNCTION("IMPORTRANGE(""https://docs.google.com/spreadsheets/d/1XL5vhW3sbDhbH9Cz0tuDiY8C3ctxq1tqvaCgkFb8cCA/edit?usp=sharing"",""เลย!L475"")"),257660)</f>
        <v>257660</v>
      </c>
      <c r="M580" s="362"/>
      <c r="N580" s="362">
        <f ca="1">IFERROR(__xludf.DUMMYFUNCTION("IMPORTRANGE(""https://docs.google.com/spreadsheets/d/1XL5vhW3sbDhbH9Cz0tuDiY8C3ctxq1tqvaCgkFb8cCA/edit?usp=sharing"",""เลย!M475"")"),0)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IFERROR(__xludf.DUMMYFUNCTION("IMPORTRANGE(""https://docs.google.com/spreadsheets/d/1XL5vhW3sbDhbH9Cz0tuDiY8C3ctxq1tqvaCgkFb8cCA/edit?usp=sharing"",""เลย!L476"")"),0)</f>
        <v>0</v>
      </c>
      <c r="M581" s="169"/>
      <c r="N581" s="171">
        <f ca="1">IFERROR(__xludf.DUMMYFUNCTION("IMPORTRANGE(""https://docs.google.com/spreadsheets/d/1XL5vhW3sbDhbH9Cz0tuDiY8C3ctxq1tqvaCgkFb8cCA/edit?usp=sharing"",""เลย!M476"")"),0)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IFERROR(__xludf.DUMMYFUNCTION("IMPORTRANGE(""https://docs.google.com/spreadsheets/d/1XL5vhW3sbDhbH9Cz0tuDiY8C3ctxq1tqvaCgkFb8cCA/edit?usp=sharing"",""เลย!L477"")"),257660)</f>
        <v>257660</v>
      </c>
      <c r="M582" s="169"/>
      <c r="N582" s="171">
        <f ca="1">IFERROR(__xludf.DUMMYFUNCTION("IMPORTRANGE(""https://docs.google.com/spreadsheets/d/1XL5vhW3sbDhbH9Cz0tuDiY8C3ctxq1tqvaCgkFb8cCA/edit?usp=sharing"",""เลย!M477"")"),0)</f>
        <v>0</v>
      </c>
      <c r="O582" s="171">
        <f t="shared" ca="1" si="124"/>
        <v>0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IFERROR(__xludf.DUMMYFUNCTION("IMPORTRANGE(""https://docs.google.com/spreadsheets/d/1XL5vhW3sbDhbH9Cz0tuDiY8C3ctxq1tqvaCgkFb8cCA/edit?usp=sharing"",""เลย!L478"")"),0)</f>
        <v>0</v>
      </c>
      <c r="M583" s="171"/>
      <c r="N583" s="171">
        <f ca="1">IFERROR(__xludf.DUMMYFUNCTION("IMPORTRANGE(""https://docs.google.com/spreadsheets/d/1XL5vhW3sbDhbH9Cz0tuDiY8C3ctxq1tqvaCgkFb8cCA/edit?usp=sharing"",""เลย!M478"")"),0)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IFERROR(__xludf.DUMMYFUNCTION("IMPORTRANGE(""https://docs.google.com/spreadsheets/d/1XL5vhW3sbDhbH9Cz0tuDiY8C3ctxq1tqvaCgkFb8cCA/edit?usp=sharing"",""เลย!L479"")"),257660)</f>
        <v>257660</v>
      </c>
      <c r="M584" s="171"/>
      <c r="N584" s="171">
        <f ca="1">IFERROR(__xludf.DUMMYFUNCTION("IMPORTRANGE(""https://docs.google.com/spreadsheets/d/1XL5vhW3sbDhbH9Cz0tuDiY8C3ctxq1tqvaCgkFb8cCA/edit?usp=sharing"",""เลย!M479"")"),0)</f>
        <v>0</v>
      </c>
      <c r="O584" s="171">
        <f t="shared" ca="1" si="124"/>
        <v>0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IFERROR(__xludf.DUMMYFUNCTION("IMPORTRANGE(""https://docs.google.com/spreadsheets/d/1XL5vhW3sbDhbH9Cz0tuDiY8C3ctxq1tqvaCgkFb8cCA/edit?usp=sharing"",""เลย!M480"")"),0)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IFERROR(__xludf.DUMMYFUNCTION("IMPORTRANGE(""https://docs.google.com/spreadsheets/d/1XL5vhW3sbDhbH9Cz0tuDiY8C3ctxq1tqvaCgkFb8cCA/edit?usp=sharing"",""เลย!M481"")"),0)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IFERROR(__xludf.DUMMYFUNCTION("IMPORTRANGE(""https://docs.google.com/spreadsheets/d/1XL5vhW3sbDhbH9Cz0tuDiY8C3ctxq1tqvaCgkFb8cCA/edit?usp=sharing"",""เลย!M482"")"),0)</f>
        <v>0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IFERROR(__xludf.DUMMYFUNCTION("IMPORTRANGE(""https://docs.google.com/spreadsheets/d/1XL5vhW3sbDhbH9Cz0tuDiY8C3ctxq1tqvaCgkFb8cCA/edit?usp=sharing"",""เลย!M483"")"),0)</f>
        <v>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IFERROR(__xludf.DUMMYFUNCTION("IMPORTRANGE(""https://docs.google.com/spreadsheets/d/1XL5vhW3sbDhbH9Cz0tuDiY8C3ctxq1tqvaCgkFb8cCA/edit?usp=sharing"",""เลย!I484"")"),60)</f>
        <v>60</v>
      </c>
      <c r="J589" s="191">
        <f ca="1">IFERROR(__xludf.DUMMYFUNCTION("IMPORTRANGE(""https://docs.google.com/spreadsheets/d/1XL5vhW3sbDhbH9Cz0tuDiY8C3ctxq1tqvaCgkFb8cCA/edit?usp=sharing"",""เลย!J484"")"),0)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IFERROR(__xludf.DUMMYFUNCTION("IMPORTRANGE(""https://docs.google.com/spreadsheets/d/1XL5vhW3sbDhbH9Cz0tuDiY8C3ctxq1tqvaCgkFb8cCA/edit?usp=sharing"",""เลย!I485"")"),0)</f>
        <v>0</v>
      </c>
      <c r="J590" s="191">
        <f ca="1">IFERROR(__xludf.DUMMYFUNCTION("IMPORTRANGE(""https://docs.google.com/spreadsheets/d/1XL5vhW3sbDhbH9Cz0tuDiY8C3ctxq1tqvaCgkFb8cCA/edit?usp=sharing"",""เลย!J485"")"),0)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IFERROR(__xludf.DUMMYFUNCTION("IMPORTRANGE(""https://docs.google.com/spreadsheets/d/1XL5vhW3sbDhbH9Cz0tuDiY8C3ctxq1tqvaCgkFb8cCA/edit?usp=sharing"",""เลย!I486"")"),60)</f>
        <v>60</v>
      </c>
      <c r="J591" s="191">
        <f ca="1">IFERROR(__xludf.DUMMYFUNCTION("IMPORTRANGE(""https://docs.google.com/spreadsheets/d/1XL5vhW3sbDhbH9Cz0tuDiY8C3ctxq1tqvaCgkFb8cCA/edit?usp=sharing"",""เลย!J486"")"),0)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IFERROR(__xludf.DUMMYFUNCTION("IMPORTRANGE(""https://docs.google.com/spreadsheets/d/1XL5vhW3sbDhbH9Cz0tuDiY8C3ctxq1tqvaCgkFb8cCA/edit?usp=sharing"",""เลย!I487"")"),0)</f>
        <v>0</v>
      </c>
      <c r="J592" s="191">
        <f ca="1">IFERROR(__xludf.DUMMYFUNCTION("IMPORTRANGE(""https://docs.google.com/spreadsheets/d/1XL5vhW3sbDhbH9Cz0tuDiY8C3ctxq1tqvaCgkFb8cCA/edit?usp=sharing"",""เลย!J487"")"),0)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IFERROR(__xludf.DUMMYFUNCTION("IMPORTRANGE(""https://docs.google.com/spreadsheets/d/1XL5vhW3sbDhbH9Cz0tuDiY8C3ctxq1tqvaCgkFb8cCA/edit?usp=sharing"",""เลย!I488"")"),60)</f>
        <v>60</v>
      </c>
      <c r="J593" s="191">
        <f ca="1">IFERROR(__xludf.DUMMYFUNCTION("IMPORTRANGE(""https://docs.google.com/spreadsheets/d/1XL5vhW3sbDhbH9Cz0tuDiY8C3ctxq1tqvaCgkFb8cCA/edit?usp=sharing"",""เลย!J488"")"),0)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IFERROR(__xludf.DUMMYFUNCTION("IMPORTRANGE(""https://docs.google.com/spreadsheets/d/1XL5vhW3sbDhbH9Cz0tuDiY8C3ctxq1tqvaCgkFb8cCA/edit?usp=sharing"",""เลย!I489"")"),0)</f>
        <v>0</v>
      </c>
      <c r="J594" s="191">
        <f ca="1">IFERROR(__xludf.DUMMYFUNCTION("IMPORTRANGE(""https://docs.google.com/spreadsheets/d/1XL5vhW3sbDhbH9Cz0tuDiY8C3ctxq1tqvaCgkFb8cCA/edit?usp=sharing"",""เลย!J489"")"),0)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IFERROR(__xludf.DUMMYFUNCTION("IMPORTRANGE(""https://docs.google.com/spreadsheets/d/1XL5vhW3sbDhbH9Cz0tuDiY8C3ctxq1tqvaCgkFb8cCA/edit?usp=sharing"",""เลย!I490"")"),60)</f>
        <v>60</v>
      </c>
      <c r="J595" s="191">
        <f ca="1">IFERROR(__xludf.DUMMYFUNCTION("IMPORTRANGE(""https://docs.google.com/spreadsheets/d/1XL5vhW3sbDhbH9Cz0tuDiY8C3ctxq1tqvaCgkFb8cCA/edit?usp=sharing"",""เลย!J490"")"),0)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IFERROR(__xludf.DUMMYFUNCTION("IMPORTRANGE(""https://docs.google.com/spreadsheets/d/1XL5vhW3sbDhbH9Cz0tuDiY8C3ctxq1tqvaCgkFb8cCA/edit?usp=sharing"",""เลย!I491"")"),0)</f>
        <v>0</v>
      </c>
      <c r="J596" s="238">
        <f ca="1">IFERROR(__xludf.DUMMYFUNCTION("IMPORTRANGE(""https://docs.google.com/spreadsheets/d/1XL5vhW3sbDhbH9Cz0tuDiY8C3ctxq1tqvaCgkFb8cCA/edit?usp=sharing"",""เลย!J491"")"),0)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IFERROR(__xludf.DUMMYFUNCTION("IMPORTRANGE(""https://docs.google.com/spreadsheets/d/1XL5vhW3sbDhbH9Cz0tuDiY8C3ctxq1tqvaCgkFb8cCA/edit?usp=sharing"",""เลย!I492"")"),120)</f>
        <v>120</v>
      </c>
      <c r="J597" s="464">
        <f ca="1">IFERROR(__xludf.DUMMYFUNCTION("IMPORTRANGE(""https://docs.google.com/spreadsheets/d/1XL5vhW3sbDhbH9Cz0tuDiY8C3ctxq1tqvaCgkFb8cCA/edit?usp=sharing"",""เลย!J492"")"),0)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IFERROR(__xludf.DUMMYFUNCTION("IMPORTRANGE(""https://docs.google.com/spreadsheets/d/1XL5vhW3sbDhbH9Cz0tuDiY8C3ctxq1tqvaCgkFb8cCA/edit?usp=sharing"",""เลย!L492"")"),8400)</f>
        <v>8400</v>
      </c>
      <c r="M597" s="395"/>
      <c r="N597" s="395">
        <f ca="1">IFERROR(__xludf.DUMMYFUNCTION("IMPORTRANGE(""https://docs.google.com/spreadsheets/d/1XL5vhW3sbDhbH9Cz0tuDiY8C3ctxq1tqvaCgkFb8cCA/edit?usp=sharing"",""เลย!M492"")"),0)</f>
        <v>0</v>
      </c>
      <c r="O597" s="395">
        <f t="shared" ref="O597:O601" ca="1" si="126">+IF(L597&gt;0,N597*100/L597,0)</f>
        <v>0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IFERROR(__xludf.DUMMYFUNCTION("IMPORTRANGE(""https://docs.google.com/spreadsheets/d/1XL5vhW3sbDhbH9Cz0tuDiY8C3ctxq1tqvaCgkFb8cCA/edit?usp=sharing"",""เลย!L493"")"),0)</f>
        <v>0</v>
      </c>
      <c r="M598" s="169"/>
      <c r="N598" s="171">
        <f ca="1">IFERROR(__xludf.DUMMYFUNCTION("IMPORTRANGE(""https://docs.google.com/spreadsheets/d/1XL5vhW3sbDhbH9Cz0tuDiY8C3ctxq1tqvaCgkFb8cCA/edit?usp=sharing"",""เลย!M493"")"),0)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IFERROR(__xludf.DUMMYFUNCTION("IMPORTRANGE(""https://docs.google.com/spreadsheets/d/1XL5vhW3sbDhbH9Cz0tuDiY8C3ctxq1tqvaCgkFb8cCA/edit?usp=sharing"",""เลย!L494"")"),8400)</f>
        <v>8400</v>
      </c>
      <c r="M599" s="169"/>
      <c r="N599" s="171">
        <f ca="1">IFERROR(__xludf.DUMMYFUNCTION("IMPORTRANGE(""https://docs.google.com/spreadsheets/d/1XL5vhW3sbDhbH9Cz0tuDiY8C3ctxq1tqvaCgkFb8cCA/edit?usp=sharing"",""เลย!M494"")"),0)</f>
        <v>0</v>
      </c>
      <c r="O599" s="171">
        <f t="shared" ca="1" si="126"/>
        <v>0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IFERROR(__xludf.DUMMYFUNCTION("IMPORTRANGE(""https://docs.google.com/spreadsheets/d/1XL5vhW3sbDhbH9Cz0tuDiY8C3ctxq1tqvaCgkFb8cCA/edit?usp=sharing"",""เลย!L495"")"),0)</f>
        <v>0</v>
      </c>
      <c r="M600" s="171"/>
      <c r="N600" s="171">
        <f ca="1">IFERROR(__xludf.DUMMYFUNCTION("IMPORTRANGE(""https://docs.google.com/spreadsheets/d/1XL5vhW3sbDhbH9Cz0tuDiY8C3ctxq1tqvaCgkFb8cCA/edit?usp=sharing"",""เลย!M495"")"),0)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IFERROR(__xludf.DUMMYFUNCTION("IMPORTRANGE(""https://docs.google.com/spreadsheets/d/1XL5vhW3sbDhbH9Cz0tuDiY8C3ctxq1tqvaCgkFb8cCA/edit?usp=sharing"",""เลย!L496"")"),8400)</f>
        <v>8400</v>
      </c>
      <c r="M601" s="171"/>
      <c r="N601" s="171">
        <f ca="1">IFERROR(__xludf.DUMMYFUNCTION("IMPORTRANGE(""https://docs.google.com/spreadsheets/d/1XL5vhW3sbDhbH9Cz0tuDiY8C3ctxq1tqvaCgkFb8cCA/edit?usp=sharing"",""เลย!M496"")"),0)</f>
        <v>0</v>
      </c>
      <c r="O601" s="171">
        <f t="shared" ca="1" si="126"/>
        <v>0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IFERROR(__xludf.DUMMYFUNCTION("IMPORTRANGE(""https://docs.google.com/spreadsheets/d/1XL5vhW3sbDhbH9Cz0tuDiY8C3ctxq1tqvaCgkFb8cCA/edit?usp=sharing"",""เลย!M497"")"),0)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IFERROR(__xludf.DUMMYFUNCTION("IMPORTRANGE(""https://docs.google.com/spreadsheets/d/1XL5vhW3sbDhbH9Cz0tuDiY8C3ctxq1tqvaCgkFb8cCA/edit?usp=sharing"",""เลย!M498"")"),0)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IFERROR(__xludf.DUMMYFUNCTION("IMPORTRANGE(""https://docs.google.com/spreadsheets/d/1XL5vhW3sbDhbH9Cz0tuDiY8C3ctxq1tqvaCgkFb8cCA/edit?usp=sharing"",""เลย!M499"")"),0)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IFERROR(__xludf.DUMMYFUNCTION("IMPORTRANGE(""https://docs.google.com/spreadsheets/d/1XL5vhW3sbDhbH9Cz0tuDiY8C3ctxq1tqvaCgkFb8cCA/edit?usp=sharing"",""เลย!M500"")"),0)</f>
        <v>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IFERROR(__xludf.DUMMYFUNCTION("IMPORTRANGE(""https://docs.google.com/spreadsheets/d/1XL5vhW3sbDhbH9Cz0tuDiY8C3ctxq1tqvaCgkFb8cCA/edit?usp=sharing"",""เลย!J502"")"),0)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IFERROR(__xludf.DUMMYFUNCTION("IMPORTRANGE(""https://docs.google.com/spreadsheets/d/1XL5vhW3sbDhbH9Cz0tuDiY8C3ctxq1tqvaCgkFb8cCA/edit?usp=sharing"",""เลย!J503"")"),1)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IFERROR(__xludf.DUMMYFUNCTION("IMPORTRANGE(""https://docs.google.com/spreadsheets/d/1XL5vhW3sbDhbH9Cz0tuDiY8C3ctxq1tqvaCgkFb8cCA/edit?usp=sharing"",""เลย!J166"")"),0)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IFERROR(__xludf.DUMMYFUNCTION("IMPORTRANGE(""https://docs.google.com/spreadsheets/d/1XL5vhW3sbDhbH9Cz0tuDiY8C3ctxq1tqvaCgkFb8cCA/edit?usp=sharing"",""เลย!J166"")"),0)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IFERROR(__xludf.DUMMYFUNCTION("IMPORTRANGE(""https://docs.google.com/spreadsheets/d/1XL5vhW3sbDhbH9Cz0tuDiY8C3ctxq1tqvaCgkFb8cCA/edit?usp=sharing"",""เลย!I506"")"),120)</f>
        <v>120</v>
      </c>
      <c r="J611" s="167">
        <f ca="1">IFERROR(__xludf.DUMMYFUNCTION("IMPORTRANGE(""https://docs.google.com/spreadsheets/d/1XL5vhW3sbDhbH9Cz0tuDiY8C3ctxq1tqvaCgkFb8cCA/edit?usp=sharing"",""เลย!J506"")"),0)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IFERROR(__xludf.DUMMYFUNCTION("IMPORTRANGE(""https://docs.google.com/spreadsheets/d/1XL5vhW3sbDhbH9Cz0tuDiY8C3ctxq1tqvaCgkFb8cCA/edit?usp=sharing"",""เลย!I507"")"),0)</f>
        <v>0</v>
      </c>
      <c r="J612" s="192">
        <f ca="1">IFERROR(__xludf.DUMMYFUNCTION("IMPORTRANGE(""https://docs.google.com/spreadsheets/d/1XL5vhW3sbDhbH9Cz0tuDiY8C3ctxq1tqvaCgkFb8cCA/edit?usp=sharing"",""เลย!J507"")"),0)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IFERROR(__xludf.DUMMYFUNCTION("IMPORTRANGE(""https://docs.google.com/spreadsheets/d/1XL5vhW3sbDhbH9Cz0tuDiY8C3ctxq1tqvaCgkFb8cCA/edit?usp=sharing"",""เลย!I508"")"),0)</f>
        <v>0</v>
      </c>
      <c r="J613" s="192">
        <f ca="1">IFERROR(__xludf.DUMMYFUNCTION("IMPORTRANGE(""https://docs.google.com/spreadsheets/d/1XL5vhW3sbDhbH9Cz0tuDiY8C3ctxq1tqvaCgkFb8cCA/edit?usp=sharing"",""เลย!J508"")"),0)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IFERROR(__xludf.DUMMYFUNCTION("IMPORTRANGE(""https://docs.google.com/spreadsheets/d/1XL5vhW3sbDhbH9Cz0tuDiY8C3ctxq1tqvaCgkFb8cCA/edit?usp=sharing"",""เลย!I509"")"),0)</f>
        <v>0</v>
      </c>
      <c r="J614" s="192">
        <f ca="1">IFERROR(__xludf.DUMMYFUNCTION("IMPORTRANGE(""https://docs.google.com/spreadsheets/d/1XL5vhW3sbDhbH9Cz0tuDiY8C3ctxq1tqvaCgkFb8cCA/edit?usp=sharing"",""เลย!J509"")"),0)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IFERROR(__xludf.DUMMYFUNCTION("IMPORTRANGE(""https://docs.google.com/spreadsheets/d/1XL5vhW3sbDhbH9Cz0tuDiY8C3ctxq1tqvaCgkFb8cCA/edit?usp=sharing"",""เลย!I510"")"),0)</f>
        <v>0</v>
      </c>
      <c r="J615" s="192">
        <f ca="1">IFERROR(__xludf.DUMMYFUNCTION("IMPORTRANGE(""https://docs.google.com/spreadsheets/d/1XL5vhW3sbDhbH9Cz0tuDiY8C3ctxq1tqvaCgkFb8cCA/edit?usp=sharing"",""เลย!J510"")"),0)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IFERROR(__xludf.DUMMYFUNCTION("IMPORTRANGE(""https://docs.google.com/spreadsheets/d/1XL5vhW3sbDhbH9Cz0tuDiY8C3ctxq1tqvaCgkFb8cCA/edit?usp=sharing"",""เลย!I511"")"),0)</f>
        <v>0</v>
      </c>
      <c r="J616" s="192">
        <f ca="1">IFERROR(__xludf.DUMMYFUNCTION("IMPORTRANGE(""https://docs.google.com/spreadsheets/d/1XL5vhW3sbDhbH9Cz0tuDiY8C3ctxq1tqvaCgkFb8cCA/edit?usp=sharing"",""เลย!J511"")"),0)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IFERROR(__xludf.DUMMYFUNCTION("IMPORTRANGE(""https://docs.google.com/spreadsheets/d/1XL5vhW3sbDhbH9Cz0tuDiY8C3ctxq1tqvaCgkFb8cCA/edit?usp=sharing"",""เลย!I512"")"),0)</f>
        <v>0</v>
      </c>
      <c r="J617" s="191">
        <f ca="1">IFERROR(__xludf.DUMMYFUNCTION("IMPORTRANGE(""https://docs.google.com/spreadsheets/d/1XL5vhW3sbDhbH9Cz0tuDiY8C3ctxq1tqvaCgkFb8cCA/edit?usp=sharing"",""เลย!J512"")"),0)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IFERROR(__xludf.DUMMYFUNCTION("IMPORTRANGE(""https://docs.google.com/spreadsheets/d/1XL5vhW3sbDhbH9Cz0tuDiY8C3ctxq1tqvaCgkFb8cCA/edit?usp=sharing"",""เลย!I513"")"),0)</f>
        <v>0</v>
      </c>
      <c r="J618" s="192">
        <f ca="1">IFERROR(__xludf.DUMMYFUNCTION("IMPORTRANGE(""https://docs.google.com/spreadsheets/d/1XL5vhW3sbDhbH9Cz0tuDiY8C3ctxq1tqvaCgkFb8cCA/edit?usp=sharing"",""เลย!J513"")"),0)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IFERROR(__xludf.DUMMYFUNCTION("IMPORTRANGE(""https://docs.google.com/spreadsheets/d/1XL5vhW3sbDhbH9Cz0tuDiY8C3ctxq1tqvaCgkFb8cCA/edit?usp=sharing"",""เลย!I514"")"),0)</f>
        <v>0</v>
      </c>
      <c r="J619" s="192">
        <f ca="1">IFERROR(__xludf.DUMMYFUNCTION("IMPORTRANGE(""https://docs.google.com/spreadsheets/d/1XL5vhW3sbDhbH9Cz0tuDiY8C3ctxq1tqvaCgkFb8cCA/edit?usp=sharing"",""เลย!J514"")"),0)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IFERROR(__xludf.DUMMYFUNCTION("IMPORTRANGE(""https://docs.google.com/spreadsheets/d/1XL5vhW3sbDhbH9Cz0tuDiY8C3ctxq1tqvaCgkFb8cCA/edit?usp=sharing"",""เลย!I515"")"),0)</f>
        <v>0</v>
      </c>
      <c r="J620" s="167">
        <f ca="1">IFERROR(__xludf.DUMMYFUNCTION("IMPORTRANGE(""https://docs.google.com/spreadsheets/d/1XL5vhW3sbDhbH9Cz0tuDiY8C3ctxq1tqvaCgkFb8cCA/edit?usp=sharing"",""เลย!J515"")"),0)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IFERROR(__xludf.DUMMYFUNCTION("IMPORTRANGE(""https://docs.google.com/spreadsheets/d/1XL5vhW3sbDhbH9Cz0tuDiY8C3ctxq1tqvaCgkFb8cCA/edit?usp=sharing"",""เลย!I516"")"),0)</f>
        <v>0</v>
      </c>
      <c r="J621" s="167">
        <f ca="1">IFERROR(__xludf.DUMMYFUNCTION("IMPORTRANGE(""https://docs.google.com/spreadsheets/d/1XL5vhW3sbDhbH9Cz0tuDiY8C3ctxq1tqvaCgkFb8cCA/edit?usp=sharing"",""เลย!J516"")"),0)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IFERROR(__xludf.DUMMYFUNCTION("IMPORTRANGE(""https://docs.google.com/spreadsheets/d/1XL5vhW3sbDhbH9Cz0tuDiY8C3ctxq1tqvaCgkFb8cCA/edit?usp=sharing"",""เลย!I517"")"),0)</f>
        <v>0</v>
      </c>
      <c r="J622" s="192">
        <f ca="1">IFERROR(__xludf.DUMMYFUNCTION("IMPORTRANGE(""https://docs.google.com/spreadsheets/d/1XL5vhW3sbDhbH9Cz0tuDiY8C3ctxq1tqvaCgkFb8cCA/edit?usp=sharing"",""เลย!J517"")"),0)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IFERROR(__xludf.DUMMYFUNCTION("IMPORTRANGE(""https://docs.google.com/spreadsheets/d/1XL5vhW3sbDhbH9Cz0tuDiY8C3ctxq1tqvaCgkFb8cCA/edit?usp=sharing"",""เลย!I518"")"),0)</f>
        <v>0</v>
      </c>
      <c r="J623" s="192">
        <f ca="1">IFERROR(__xludf.DUMMYFUNCTION("IMPORTRANGE(""https://docs.google.com/spreadsheets/d/1XL5vhW3sbDhbH9Cz0tuDiY8C3ctxq1tqvaCgkFb8cCA/edit?usp=sharing"",""เลย!J518"")"),0)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IFERROR(__xludf.DUMMYFUNCTION("IMPORTRANGE(""https://docs.google.com/spreadsheets/d/1XL5vhW3sbDhbH9Cz0tuDiY8C3ctxq1tqvaCgkFb8cCA/edit?usp=sharing"",""เลย!I519"")"),0)</f>
        <v>0</v>
      </c>
      <c r="J624" s="191">
        <f ca="1">IFERROR(__xludf.DUMMYFUNCTION("IMPORTRANGE(""https://docs.google.com/spreadsheets/d/1XL5vhW3sbDhbH9Cz0tuDiY8C3ctxq1tqvaCgkFb8cCA/edit?usp=sharing"",""เลย!J519"")"),0)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IFERROR(__xludf.DUMMYFUNCTION("IMPORTRANGE(""https://docs.google.com/spreadsheets/d/1XL5vhW3sbDhbH9Cz0tuDiY8C3ctxq1tqvaCgkFb8cCA/edit?usp=sharing"",""เลย!I520"")"),0)</f>
        <v>0</v>
      </c>
      <c r="J625" s="192">
        <f ca="1">IFERROR(__xludf.DUMMYFUNCTION("IMPORTRANGE(""https://docs.google.com/spreadsheets/d/1XL5vhW3sbDhbH9Cz0tuDiY8C3ctxq1tqvaCgkFb8cCA/edit?usp=sharing"",""เลย!J520"")"),0)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IFERROR(__xludf.DUMMYFUNCTION("IMPORTRANGE(""https://docs.google.com/spreadsheets/d/1XL5vhW3sbDhbH9Cz0tuDiY8C3ctxq1tqvaCgkFb8cCA/edit?usp=sharing"",""เลย!I521"")"),0)</f>
        <v>0</v>
      </c>
      <c r="J626" s="192">
        <f ca="1">IFERROR(__xludf.DUMMYFUNCTION("IMPORTRANGE(""https://docs.google.com/spreadsheets/d/1XL5vhW3sbDhbH9Cz0tuDiY8C3ctxq1tqvaCgkFb8cCA/edit?usp=sharing"",""เลย!J521"")"),0)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IFERROR(__xludf.DUMMYFUNCTION("IMPORTRANGE(""https://docs.google.com/spreadsheets/d/1XL5vhW3sbDhbH9Cz0tuDiY8C3ctxq1tqvaCgkFb8cCA/edit?usp=sharing"",""เลย!I523"")"),14378772.56)</f>
        <v>14378772.560000001</v>
      </c>
      <c r="J628" s="332">
        <f ca="1">IFERROR(__xludf.DUMMYFUNCTION("IMPORTRANGE(""https://docs.google.com/spreadsheets/d/1XL5vhW3sbDhbH9Cz0tuDiY8C3ctxq1tqvaCgkFb8cCA/edit?usp=sharing"",""เลย!J523"")"),0)</f>
        <v>0</v>
      </c>
      <c r="K628" s="333">
        <f t="shared" ref="K628:K635" ca="1" si="129">IF(I628&gt;0,J628*100/I628,0)</f>
        <v>0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IFERROR(__xludf.DUMMYFUNCTION("IMPORTRANGE(""https://docs.google.com/spreadsheets/d/1XL5vhW3sbDhbH9Cz0tuDiY8C3ctxq1tqvaCgkFb8cCA/edit?usp=sharing"",""เลย!I524"")"),302)</f>
        <v>302</v>
      </c>
      <c r="J629" s="332">
        <f ca="1">IFERROR(__xludf.DUMMYFUNCTION("IMPORTRANGE(""https://docs.google.com/spreadsheets/d/1XL5vhW3sbDhbH9Cz0tuDiY8C3ctxq1tqvaCgkFb8cCA/edit?usp=sharing"",""เลย!J524"")"),0)</f>
        <v>0</v>
      </c>
      <c r="K629" s="333">
        <f t="shared" ca="1" si="129"/>
        <v>0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IFERROR(__xludf.DUMMYFUNCTION("IMPORTRANGE(""https://docs.google.com/spreadsheets/d/1XL5vhW3sbDhbH9Cz0tuDiY8C3ctxq1tqvaCgkFb8cCA/edit?usp=sharing"",""เลย!I525"")"),18016311.73)</f>
        <v>18016311.73</v>
      </c>
      <c r="J630" s="332">
        <f ca="1">IFERROR(__xludf.DUMMYFUNCTION("IMPORTRANGE(""https://docs.google.com/spreadsheets/d/1XL5vhW3sbDhbH9Cz0tuDiY8C3ctxq1tqvaCgkFb8cCA/edit?usp=sharing"",""เลย!J525"")"),446132.76)</f>
        <v>446132.76</v>
      </c>
      <c r="K630" s="333">
        <f t="shared" ca="1" si="129"/>
        <v>2.476271318380435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IFERROR(__xludf.DUMMYFUNCTION("IMPORTRANGE(""https://docs.google.com/spreadsheets/d/1XL5vhW3sbDhbH9Cz0tuDiY8C3ctxq1tqvaCgkFb8cCA/edit?usp=sharing"",""เลย!I526"")"),510)</f>
        <v>510</v>
      </c>
      <c r="J631" s="332">
        <f ca="1">IFERROR(__xludf.DUMMYFUNCTION("IMPORTRANGE(""https://docs.google.com/spreadsheets/d/1XL5vhW3sbDhbH9Cz0tuDiY8C3ctxq1tqvaCgkFb8cCA/edit?usp=sharing"",""เลย!J526"")"),105)</f>
        <v>105</v>
      </c>
      <c r="K631" s="333">
        <f t="shared" ca="1" si="129"/>
        <v>20.588235294117649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IFERROR(__xludf.DUMMYFUNCTION("IMPORTRANGE(""https://docs.google.com/spreadsheets/d/1XL5vhW3sbDhbH9Cz0tuDiY8C3ctxq1tqvaCgkFb8cCA/edit?usp=sharing"",""เลย!I527"")"),28794.37)</f>
        <v>28794.37</v>
      </c>
      <c r="J632" s="332">
        <f ca="1">IFERROR(__xludf.DUMMYFUNCTION("IMPORTRANGE(""https://docs.google.com/spreadsheets/d/1XL5vhW3sbDhbH9Cz0tuDiY8C3ctxq1tqvaCgkFb8cCA/edit?usp=sharing"",""เลย!J527"")"),0)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IFERROR(__xludf.DUMMYFUNCTION("IMPORTRANGE(""https://docs.google.com/spreadsheets/d/1XL5vhW3sbDhbH9Cz0tuDiY8C3ctxq1tqvaCgkFb8cCA/edit?usp=sharing"",""เลย!I528"")"),2)</f>
        <v>2</v>
      </c>
      <c r="J633" s="332">
        <f ca="1">IFERROR(__xludf.DUMMYFUNCTION("IMPORTRANGE(""https://docs.google.com/spreadsheets/d/1XL5vhW3sbDhbH9Cz0tuDiY8C3ctxq1tqvaCgkFb8cCA/edit?usp=sharing"",""เลย!J528"")"),0)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IFERROR(__xludf.DUMMYFUNCTION("IMPORTRANGE(""https://docs.google.com/spreadsheets/d/1XL5vhW3sbDhbH9Cz0tuDiY8C3ctxq1tqvaCgkFb8cCA/edit?usp=sharing"",""เลย!I529"")"),12000000)</f>
        <v>12000000</v>
      </c>
      <c r="J634" s="332">
        <f ca="1">IFERROR(__xludf.DUMMYFUNCTION("IMPORTRANGE(""https://docs.google.com/spreadsheets/d/1XL5vhW3sbDhbH9Cz0tuDiY8C3ctxq1tqvaCgkFb8cCA/edit?usp=sharing"",""เลย!J529"")"),0)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IFERROR(__xludf.DUMMYFUNCTION("IMPORTRANGE(""https://docs.google.com/spreadsheets/d/1XL5vhW3sbDhbH9Cz0tuDiY8C3ctxq1tqvaCgkFb8cCA/edit?usp=sharing"",""เลย!I530"")"),250)</f>
        <v>250</v>
      </c>
      <c r="J635" s="462">
        <f ca="1">IFERROR(__xludf.DUMMYFUNCTION("IMPORTRANGE(""https://docs.google.com/spreadsheets/d/1XL5vhW3sbDhbH9Cz0tuDiY8C3ctxq1tqvaCgkFb8cCA/edit?usp=sharing"",""เลย!J530"")"),0)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zoomScale="70" zoomScaleNormal="70" workbookViewId="0">
      <pane ySplit="6" topLeftCell="A425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55000000000000004">
      <c r="A2" s="509" t="s">
        <v>249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55000000000000004">
      <c r="A3" s="509" t="s">
        <v>258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5500000000000000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8795216</v>
      </c>
      <c r="M8" s="25">
        <f t="shared" ca="1" si="0"/>
        <v>2464483</v>
      </c>
      <c r="N8" s="25">
        <f t="shared" ca="1" si="0"/>
        <v>2334903.9699999997</v>
      </c>
      <c r="O8" s="24">
        <f t="shared" ref="O8:O16" ca="1" si="1">IF(L8&gt;0,N8*100/L8,0)</f>
        <v>26.547431808383099</v>
      </c>
      <c r="P8" s="24">
        <f t="shared" ref="P8:P16" ca="1" si="2">IF(M8&gt;0,N8*100/M8,0)</f>
        <v>94.74214145522609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8795216</v>
      </c>
      <c r="M10" s="32">
        <f t="shared" ca="1" si="4"/>
        <v>2464483</v>
      </c>
      <c r="N10" s="32">
        <f t="shared" ca="1" si="4"/>
        <v>2334903.9699999997</v>
      </c>
      <c r="O10" s="31">
        <f t="shared" ca="1" si="1"/>
        <v>26.547431808383099</v>
      </c>
      <c r="P10" s="31">
        <f t="shared" ca="1" si="2"/>
        <v>94.74214145522609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7678216</v>
      </c>
      <c r="M12" s="40">
        <f t="shared" ca="1" si="6"/>
        <v>2464483</v>
      </c>
      <c r="N12" s="40">
        <f t="shared" ca="1" si="6"/>
        <v>1397903.97</v>
      </c>
      <c r="O12" s="40">
        <f t="shared" ca="1" si="1"/>
        <v>18.206103735555239</v>
      </c>
      <c r="P12" s="40">
        <f t="shared" ca="1" si="2"/>
        <v>56.721996865062572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2353500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5324716</v>
      </c>
      <c r="M14" s="40">
        <f t="shared" si="8"/>
        <v>0</v>
      </c>
      <c r="N14" s="40">
        <f t="shared" ca="1" si="8"/>
        <v>178159.96999999997</v>
      </c>
      <c r="O14" s="43">
        <f t="shared" ca="1" si="1"/>
        <v>3.3459055844480714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1117000</v>
      </c>
      <c r="M16" s="40">
        <f t="shared" si="10"/>
        <v>0</v>
      </c>
      <c r="N16" s="40">
        <f t="shared" ca="1" si="10"/>
        <v>937000</v>
      </c>
      <c r="O16" s="52">
        <f t="shared" ca="1" si="1"/>
        <v>83.885407341092218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5612895</v>
      </c>
      <c r="M18" s="25">
        <f t="shared" ca="1" si="11"/>
        <v>2464483</v>
      </c>
      <c r="N18" s="25">
        <f t="shared" ca="1" si="11"/>
        <v>2156744</v>
      </c>
      <c r="O18" s="24">
        <f t="shared" ref="O18:O20" ca="1" si="12">IF(L18&gt;0,N18*100/L18,0)</f>
        <v>38.424805737502659</v>
      </c>
      <c r="P18" s="24">
        <f t="shared" ref="P18:P26" ca="1" si="13">IF(M18&gt;0,N18*100/M18,0)</f>
        <v>87.513040260371042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5612895</v>
      </c>
      <c r="M20" s="32">
        <f t="shared" ca="1" si="15"/>
        <v>2464483</v>
      </c>
      <c r="N20" s="32">
        <f t="shared" ca="1" si="15"/>
        <v>2156744</v>
      </c>
      <c r="O20" s="31">
        <f t="shared" ca="1" si="12"/>
        <v>38.424805737502659</v>
      </c>
      <c r="P20" s="31">
        <f t="shared" ca="1" si="13"/>
        <v>87.513040260371042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4495895</v>
      </c>
      <c r="M22" s="44">
        <f t="shared" ca="1" si="18"/>
        <v>2464483</v>
      </c>
      <c r="N22" s="43">
        <f t="shared" ca="1" si="18"/>
        <v>1219744</v>
      </c>
      <c r="O22" s="43">
        <f t="shared" ca="1" si="17"/>
        <v>27.130170967071074</v>
      </c>
      <c r="P22" s="43">
        <f t="shared" ca="1" si="13"/>
        <v>49.492895670207503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2353500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2142395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1117000</v>
      </c>
      <c r="M26" s="52">
        <f t="shared" si="22"/>
        <v>0</v>
      </c>
      <c r="N26" s="52">
        <f t="shared" ca="1" si="22"/>
        <v>937000</v>
      </c>
      <c r="O26" s="52">
        <f t="shared" ca="1" si="17"/>
        <v>83.885407341092218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3182321</v>
      </c>
      <c r="M28" s="25">
        <f t="shared" si="23"/>
        <v>0</v>
      </c>
      <c r="N28" s="25">
        <f t="shared" ca="1" si="23"/>
        <v>178159.96999999997</v>
      </c>
      <c r="O28" s="24">
        <f t="shared" ref="O28:O30" ca="1" si="24">IF(L28&gt;0,N28*100/L28,0)</f>
        <v>5.5984286311783116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3182321</v>
      </c>
      <c r="M30" s="32">
        <f t="shared" si="27"/>
        <v>0</v>
      </c>
      <c r="N30" s="32">
        <f t="shared" ca="1" si="27"/>
        <v>178159.96999999997</v>
      </c>
      <c r="O30" s="31">
        <f t="shared" ca="1" si="24"/>
        <v>5.5984286311783116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3182321</v>
      </c>
      <c r="M32" s="43">
        <f t="shared" si="30"/>
        <v>0</v>
      </c>
      <c r="N32" s="43">
        <f t="shared" ca="1" si="30"/>
        <v>178159.96999999997</v>
      </c>
      <c r="O32" s="43">
        <f t="shared" ca="1" si="29"/>
        <v>5.5984286311783116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3182321</v>
      </c>
      <c r="M34" s="43">
        <f t="shared" si="32"/>
        <v>0</v>
      </c>
      <c r="N34" s="43">
        <f t="shared" ca="1" si="32"/>
        <v>178159.96999999997</v>
      </c>
      <c r="O34" s="43">
        <f t="shared" ca="1" si="29"/>
        <v>5.5984286311783116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5612895</v>
      </c>
      <c r="M37" s="55">
        <f t="shared" ca="1" si="33"/>
        <v>2464483</v>
      </c>
      <c r="N37" s="55">
        <f t="shared" ca="1" si="33"/>
        <v>2156744</v>
      </c>
      <c r="O37" s="56">
        <f t="shared" ca="1" si="29"/>
        <v>38.424805737502659</v>
      </c>
      <c r="P37" s="56">
        <f t="shared" ca="1" si="25"/>
        <v>87.513040260371042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1934100</v>
      </c>
      <c r="M41" s="79">
        <f t="shared" ca="1" si="34"/>
        <v>417000</v>
      </c>
      <c r="N41" s="79">
        <f t="shared" ca="1" si="34"/>
        <v>1205501</v>
      </c>
      <c r="O41" s="78">
        <f t="shared" ref="O41:O43" ca="1" si="35">IF(L41&gt;0,N41*100/L41,0)</f>
        <v>62.328783413473964</v>
      </c>
      <c r="P41" s="78">
        <f t="shared" ref="P41:P43" ca="1" si="36">IF(M41&gt;0,N41*100/M41,0)</f>
        <v>289.08896882494003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1934100</v>
      </c>
      <c r="M43" s="79">
        <f t="shared" ca="1" si="38"/>
        <v>417000</v>
      </c>
      <c r="N43" s="79">
        <f t="shared" ca="1" si="38"/>
        <v>1205501</v>
      </c>
      <c r="O43" s="78">
        <f t="shared" ca="1" si="35"/>
        <v>62.328783413473964</v>
      </c>
      <c r="P43" s="78">
        <f t="shared" ca="1" si="36"/>
        <v>289.08896882494003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834100</v>
      </c>
      <c r="M45" s="91">
        <f ca="1">IFERROR(__xludf.DUMMYFUNCTION("IMPORTRANGE(""https://docs.google.com/spreadsheets/d/1Yj_ptqi66GCucihVvJfMjLAmec39IyEx_6qawtMGysU/edit?usp=sharing"",""สบก!Q50"")"),417000)</f>
        <v>417000</v>
      </c>
      <c r="N45" s="91">
        <f ca="1">IFERROR(__xludf.DUMMYFUNCTION("IMPORTRANGE(""https://docs.google.com/spreadsheets/d/1Yj_ptqi66GCucihVvJfMjLAmec39IyEx_6qawtMGysU/edit?usp=sharing"",""สบก!R50"")"),285501)</f>
        <v>285501</v>
      </c>
      <c r="O45" s="92">
        <f ca="1">IF(L45&gt;0,N45*100/L45,0)</f>
        <v>34.228629660712144</v>
      </c>
      <c r="P45" s="92">
        <f ca="1">IF(M45&gt;0,N45*100/M45,0)</f>
        <v>68.465467625899279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IFERROR(__xludf.DUMMYFUNCTION("IMPORTRANGE(""https://docs.google.com/spreadsheets/d/1Yj_ptqi66GCucihVvJfMjLAmec39IyEx_6qawtMGysU/edit?usp=sharing"",""สบก!M50"")"),834100)</f>
        <v>834100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IFERROR(__xludf.DUMMYFUNCTION("IMPORTRANGE(""https://docs.google.com/spreadsheets/d/1Yj_ptqi66GCucihVvJfMjLAmec39IyEx_6qawtMGysU/edit?usp=sharing"",""สบก!N50"")"),0)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IFERROR(__xludf.DUMMYFUNCTION("IMPORTRANGE(""https://docs.google.com/spreadsheets/d/1Yj_ptqi66GCucihVvJfMjLAmec39IyEx_6qawtMGysU/edit?usp=sharing"",""สบก!O50"")"),1100000)</f>
        <v>1100000</v>
      </c>
      <c r="M49" s="101"/>
      <c r="N49" s="91">
        <f ca="1">IFERROR(__xludf.DUMMYFUNCTION("IMPORTRANGE(""https://docs.google.com/spreadsheets/d/1Yj_ptqi66GCucihVvJfMjLAmec39IyEx_6qawtMGysU/edit?usp=sharing"",""สบก!S50"")"),920000)</f>
        <v>920000</v>
      </c>
      <c r="O49" s="101">
        <f ca="1">IF(L49&gt;0,N49*100/L49,0)</f>
        <v>83.63636363636364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687600</v>
      </c>
      <c r="M53" s="125">
        <f t="shared" ca="1" si="39"/>
        <v>361008</v>
      </c>
      <c r="N53" s="125">
        <f t="shared" ca="1" si="39"/>
        <v>224101</v>
      </c>
      <c r="O53" s="124">
        <f t="shared" ref="O53:O55" ca="1" si="40">IF(L53&gt;0,N53*100/L53,0)</f>
        <v>32.591768470040719</v>
      </c>
      <c r="P53" s="124">
        <f t="shared" ref="P53:P55" ca="1" si="41">IF(M53&gt;0,N53*100/M53,0)</f>
        <v>62.076463679475246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687600</v>
      </c>
      <c r="M55" s="125">
        <f t="shared" ca="1" si="43"/>
        <v>361008</v>
      </c>
      <c r="N55" s="125">
        <f t="shared" ca="1" si="43"/>
        <v>224101</v>
      </c>
      <c r="O55" s="124">
        <f t="shared" ca="1" si="40"/>
        <v>32.591768470040719</v>
      </c>
      <c r="P55" s="124">
        <f t="shared" ca="1" si="41"/>
        <v>62.076463679475246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687600</v>
      </c>
      <c r="M57" s="91">
        <f ca="1">IFERROR(__xludf.DUMMYFUNCTION("IMPORTRANGE(""https://docs.google.com/spreadsheets/d/1Yj_ptqi66GCucihVvJfMjLAmec39IyEx_6qawtMGysU/edit?usp=sharing"",""สบก!Z50"")"),361008)</f>
        <v>361008</v>
      </c>
      <c r="N57" s="91">
        <f ca="1">IFERROR(__xludf.DUMMYFUNCTION("IMPORTRANGE(""https://docs.google.com/spreadsheets/d/1Yj_ptqi66GCucihVvJfMjLAmec39IyEx_6qawtMGysU/edit?usp=sharing"",""สบก!AA50"")"),224101)</f>
        <v>224101</v>
      </c>
      <c r="O57" s="92">
        <f ca="1">IF(L57&gt;0,N57*100/L57,0)</f>
        <v>32.591768470040719</v>
      </c>
      <c r="P57" s="92">
        <f ca="1">IF(M57&gt;0,N57*100/M57,0)</f>
        <v>62.076463679475246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IFERROR(__xludf.DUMMYFUNCTION("IMPORTRANGE(""https://docs.google.com/spreadsheets/d/1Yj_ptqi66GCucihVvJfMjLAmec39IyEx_6qawtMGysU/edit?usp=sharing"",""สบก!V50"")"),687600)</f>
        <v>687600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IFERROR(__xludf.DUMMYFUNCTION("IMPORTRANGE(""https://docs.google.com/spreadsheets/d/1Yj_ptqi66GCucihVvJfMjLAmec39IyEx_6qawtMGysU/edit?usp=sharing"",""สบก!W50"")"),0)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IFERROR(__xludf.DUMMYFUNCTION("IMPORTRANGE(""https://docs.google.com/spreadsheets/d/1Yj_ptqi66GCucihVvJfMjLAmec39IyEx_6qawtMGysU/edit?usp=sharing"",""สบก!X50"")"),0)</f>
        <v>0</v>
      </c>
      <c r="M61" s="101"/>
      <c r="N61" s="91">
        <f ca="1">IFERROR(__xludf.DUMMYFUNCTION("IMPORTRANGE(""https://docs.google.com/spreadsheets/d/1Yj_ptqi66GCucihVvJfMjLAmec39IyEx_6qawtMGysU/edit?usp=sharing"",""สบก!AB50"")"),0)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IFERROR(__xludf.DUMMYFUNCTION("IMPORTRANGE(""https://docs.google.com/spreadsheets/d/1XL5vhW3sbDhbH9Cz0tuDiY8C3ctxq1tqvaCgkFb8cCA/edit?usp=sharing"",""ศรีสะเกษ!I9"")"),1)</f>
        <v>1</v>
      </c>
      <c r="J64" s="146">
        <f ca="1">IFERROR(__xludf.DUMMYFUNCTION("IMPORTRANGE(""https://docs.google.com/spreadsheets/d/1XL5vhW3sbDhbH9Cz0tuDiY8C3ctxq1tqvaCgkFb8cCA/edit?usp=sharing"",""ศรีสะเกษ!J9"")"),1)</f>
        <v>1</v>
      </c>
      <c r="K64" s="147">
        <f t="shared" ref="K64:K65" ca="1" si="44">IF(I64&gt;0,J64*100/I64,0)</f>
        <v>100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IFERROR(__xludf.DUMMYFUNCTION("IMPORTRANGE(""https://docs.google.com/spreadsheets/d/1XL5vhW3sbDhbH9Cz0tuDiY8C3ctxq1tqvaCgkFb8cCA/edit?usp=sharing"",""ศรีสะเกษ!I10"")"),71)</f>
        <v>71</v>
      </c>
      <c r="J65" s="146">
        <f ca="1">IFERROR(__xludf.DUMMYFUNCTION("IMPORTRANGE(""https://docs.google.com/spreadsheets/d/1XL5vhW3sbDhbH9Cz0tuDiY8C3ctxq1tqvaCgkFb8cCA/edit?usp=sharing"",""ศรีสะเกษ!J10"")"),71)</f>
        <v>71</v>
      </c>
      <c r="K65" s="147">
        <f t="shared" ca="1" si="44"/>
        <v>100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926600</v>
      </c>
      <c r="M66" s="155">
        <f t="shared" ca="1" si="45"/>
        <v>499920</v>
      </c>
      <c r="N66" s="155">
        <f t="shared" ca="1" si="45"/>
        <v>297502</v>
      </c>
      <c r="O66" s="154">
        <f t="shared" ref="O66:O68" ca="1" si="46">IF(L66&gt;0,N66*100/L66,0)</f>
        <v>32.106842218864664</v>
      </c>
      <c r="P66" s="154">
        <f t="shared" ref="P66:P68" ca="1" si="47">IF(M66&gt;0,N66*100/M66,0)</f>
        <v>59.509921587453995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926600</v>
      </c>
      <c r="M68" s="160">
        <f t="shared" ca="1" si="49"/>
        <v>499920</v>
      </c>
      <c r="N68" s="160">
        <f t="shared" ca="1" si="49"/>
        <v>297502</v>
      </c>
      <c r="O68" s="159">
        <f t="shared" ca="1" si="46"/>
        <v>32.106842218864664</v>
      </c>
      <c r="P68" s="159">
        <f t="shared" ca="1" si="47"/>
        <v>59.509921587453995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926600</v>
      </c>
      <c r="M70" s="172">
        <f ca="1">IFERROR(__xludf.DUMMYFUNCTION("IMPORTRANGE(""https://docs.google.com/spreadsheets/d/1Yj_ptqi66GCucihVvJfMjLAmec39IyEx_6qawtMGysU/edit?usp=sharing"",""สบก!AI50"")"),499920)</f>
        <v>499920</v>
      </c>
      <c r="N70" s="172">
        <f ca="1">IFERROR(__xludf.DUMMYFUNCTION("IMPORTRANGE(""https://docs.google.com/spreadsheets/d/1Yj_ptqi66GCucihVvJfMjLAmec39IyEx_6qawtMGysU/edit?usp=sharing"",""สบก!AJ50"")"),297502)</f>
        <v>297502</v>
      </c>
      <c r="O70" s="171">
        <f ca="1">IF(L70&gt;0,N70*100/L70,0)</f>
        <v>32.106842218864664</v>
      </c>
      <c r="P70" s="171">
        <f ca="1">IF(M70&gt;0,N70*100/M70,0)</f>
        <v>59.509921587453995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IFERROR(__xludf.DUMMYFUNCTION("IMPORTRANGE(""https://docs.google.com/spreadsheets/d/1Yj_ptqi66GCucihVvJfMjLAmec39IyEx_6qawtMGysU/edit?usp=sharing"",""สบก!AE50"")"),331400)</f>
        <v>331400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IFERROR(__xludf.DUMMYFUNCTION("IMPORTRANGE(""https://docs.google.com/spreadsheets/d/1Yj_ptqi66GCucihVvJfMjLAmec39IyEx_6qawtMGysU/edit?usp=sharing"",""สบก!AF50"")"),595200)</f>
        <v>595200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IFERROR(__xludf.DUMMYFUNCTION("IMPORTRANGE(""https://docs.google.com/spreadsheets/d/1Yj_ptqi66GCucihVvJfMjLAmec39IyEx_6qawtMGysU/edit?usp=sharing"",""สบก!AG50"")"),0)</f>
        <v>0</v>
      </c>
      <c r="M74" s="101"/>
      <c r="N74" s="91">
        <f ca="1">IFERROR(__xludf.DUMMYFUNCTION("IMPORTRANGE(""https://docs.google.com/spreadsheets/d/1Yj_ptqi66GCucihVvJfMjLAmec39IyEx_6qawtMGysU/edit?usp=sharing"",""สบก!AK50"")"),0)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IFERROR(__xludf.DUMMYFUNCTION("IMPORTRANGE(""https://docs.google.com/spreadsheets/d/1XL5vhW3sbDhbH9Cz0tuDiY8C3ctxq1tqvaCgkFb8cCA/edit?usp=sharing"",""ศรีสะเกษ!J16"")"),0)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IFERROR(__xludf.DUMMYFUNCTION("IMPORTRANGE(""https://docs.google.com/spreadsheets/d/1XL5vhW3sbDhbH9Cz0tuDiY8C3ctxq1tqvaCgkFb8cCA/edit?usp=sharing"",""ศรีสะเกษ!J17"")"),1)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IFERROR(__xludf.DUMMYFUNCTION("IMPORTRANGE(""https://docs.google.com/spreadsheets/d/1XL5vhW3sbDhbH9Cz0tuDiY8C3ctxq1tqvaCgkFb8cCA/edit?usp=sharing"",""ศรีสะเกษ!J18"")"),1)</f>
        <v>1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IFERROR(__xludf.DUMMYFUNCTION("IMPORTRANGE(""https://docs.google.com/spreadsheets/d/1XL5vhW3sbDhbH9Cz0tuDiY8C3ctxq1tqvaCgkFb8cCA/edit?usp=sharing"",""ศรีสะเกษ!J19"")"),1)</f>
        <v>1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IFERROR(__xludf.DUMMYFUNCTION("IMPORTRANGE(""https://docs.google.com/spreadsheets/d/1XL5vhW3sbDhbH9Cz0tuDiY8C3ctxq1tqvaCgkFb8cCA/edit?usp=sharing"",""ศรีสะเกษ!I20"")"),1)</f>
        <v>1</v>
      </c>
      <c r="J80" s="203">
        <f ca="1">IFERROR(__xludf.DUMMYFUNCTION("IMPORTRANGE(""https://docs.google.com/spreadsheets/d/1XL5vhW3sbDhbH9Cz0tuDiY8C3ctxq1tqvaCgkFb8cCA/edit?usp=sharing"",""ศรีสะเกษ!J20"")"),1)</f>
        <v>1</v>
      </c>
      <c r="K80" s="204">
        <f t="shared" ref="K80:K88" ca="1" si="50">IF(I80&gt;0,J80*100/I80,0)</f>
        <v>100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IFERROR(__xludf.DUMMYFUNCTION("IMPORTRANGE(""https://docs.google.com/spreadsheets/d/1XL5vhW3sbDhbH9Cz0tuDiY8C3ctxq1tqvaCgkFb8cCA/edit?usp=sharing"",""ศรีสะเกษ!I21"")"),71)</f>
        <v>71</v>
      </c>
      <c r="J81" s="203">
        <f ca="1">IFERROR(__xludf.DUMMYFUNCTION("IMPORTRANGE(""https://docs.google.com/spreadsheets/d/1XL5vhW3sbDhbH9Cz0tuDiY8C3ctxq1tqvaCgkFb8cCA/edit?usp=sharing"",""ศรีสะเกษ!J21"")"),71)</f>
        <v>71</v>
      </c>
      <c r="K81" s="204">
        <f t="shared" ca="1" si="50"/>
        <v>100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IFERROR(__xludf.DUMMYFUNCTION("IMPORTRANGE(""https://docs.google.com/spreadsheets/d/1XL5vhW3sbDhbH9Cz0tuDiY8C3ctxq1tqvaCgkFb8cCA/edit?usp=sharing"",""ศรีสะเกษ!I22"")"),0)</f>
        <v>0</v>
      </c>
      <c r="J82" s="191">
        <f ca="1">IFERROR(__xludf.DUMMYFUNCTION("IMPORTRANGE(""https://docs.google.com/spreadsheets/d/1XL5vhW3sbDhbH9Cz0tuDiY8C3ctxq1tqvaCgkFb8cCA/edit?usp=sharing"",""ศรีสะเกษ!J22"")"),0)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IFERROR(__xludf.DUMMYFUNCTION("IMPORTRANGE(""https://docs.google.com/spreadsheets/d/1XL5vhW3sbDhbH9Cz0tuDiY8C3ctxq1tqvaCgkFb8cCA/edit?usp=sharing"",""ศรีสะเกษ!I23"")"),0)</f>
        <v>0</v>
      </c>
      <c r="J83" s="191">
        <f ca="1">IFERROR(__xludf.DUMMYFUNCTION("IMPORTRANGE(""https://docs.google.com/spreadsheets/d/1XL5vhW3sbDhbH9Cz0tuDiY8C3ctxq1tqvaCgkFb8cCA/edit?usp=sharing"",""ศรีสะเกษ!J23"")"),0)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IFERROR(__xludf.DUMMYFUNCTION("IMPORTRANGE(""https://docs.google.com/spreadsheets/d/1XL5vhW3sbDhbH9Cz0tuDiY8C3ctxq1tqvaCgkFb8cCA/edit?usp=sharing"",""ศรีสะเกษ!I24"")"),1)</f>
        <v>1</v>
      </c>
      <c r="J84" s="192">
        <f ca="1">IFERROR(__xludf.DUMMYFUNCTION("IMPORTRANGE(""https://docs.google.com/spreadsheets/d/1XL5vhW3sbDhbH9Cz0tuDiY8C3ctxq1tqvaCgkFb8cCA/edit?usp=sharing"",""ศรีสะเกษ!J24"")"),1)</f>
        <v>1</v>
      </c>
      <c r="K84" s="168">
        <f t="shared" ca="1" si="50"/>
        <v>100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IFERROR(__xludf.DUMMYFUNCTION("IMPORTRANGE(""https://docs.google.com/spreadsheets/d/1XL5vhW3sbDhbH9Cz0tuDiY8C3ctxq1tqvaCgkFb8cCA/edit?usp=sharing"",""ศรีสะเกษ!I25"")"),71)</f>
        <v>71</v>
      </c>
      <c r="J85" s="192">
        <f ca="1">IFERROR(__xludf.DUMMYFUNCTION("IMPORTRANGE(""https://docs.google.com/spreadsheets/d/1XL5vhW3sbDhbH9Cz0tuDiY8C3ctxq1tqvaCgkFb8cCA/edit?usp=sharing"",""ศรีสะเกษ!J25"")"),71)</f>
        <v>71</v>
      </c>
      <c r="K85" s="168">
        <f t="shared" ca="1" si="50"/>
        <v>100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IFERROR(__xludf.DUMMYFUNCTION("IMPORTRANGE(""https://docs.google.com/spreadsheets/d/1XL5vhW3sbDhbH9Cz0tuDiY8C3ctxq1tqvaCgkFb8cCA/edit?usp=sharing"",""ศรีสะเกษ!I26"")"),0)</f>
        <v>0</v>
      </c>
      <c r="J86" s="191">
        <f ca="1">IFERROR(__xludf.DUMMYFUNCTION("IMPORTRANGE(""https://docs.google.com/spreadsheets/d/1XL5vhW3sbDhbH9Cz0tuDiY8C3ctxq1tqvaCgkFb8cCA/edit?usp=sharing"",""ศรีสะเกษ!J26"")"),0)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IFERROR(__xludf.DUMMYFUNCTION("IMPORTRANGE(""https://docs.google.com/spreadsheets/d/1XL5vhW3sbDhbH9Cz0tuDiY8C3ctxq1tqvaCgkFb8cCA/edit?usp=sharing"",""ศรีสะเกษ!I27"")"),0)</f>
        <v>0</v>
      </c>
      <c r="J87" s="191">
        <f ca="1">IFERROR(__xludf.DUMMYFUNCTION("IMPORTRANGE(""https://docs.google.com/spreadsheets/d/1XL5vhW3sbDhbH9Cz0tuDiY8C3ctxq1tqvaCgkFb8cCA/edit?usp=sharing"",""ศรีสะเกษ!J27"")"),0)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IFERROR(__xludf.DUMMYFUNCTION("IMPORTRANGE(""https://docs.google.com/spreadsheets/d/1XL5vhW3sbDhbH9Cz0tuDiY8C3ctxq1tqvaCgkFb8cCA/edit?usp=sharing"",""ศรีสะเกษ!I28"")"),0)</f>
        <v>0</v>
      </c>
      <c r="J88" s="191">
        <f ca="1">IFERROR(__xludf.DUMMYFUNCTION("IMPORTRANGE(""https://docs.google.com/spreadsheets/d/1XL5vhW3sbDhbH9Cz0tuDiY8C3ctxq1tqvaCgkFb8cCA/edit?usp=sharing"",""ศรีสะเกษ!J28"")"),0)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IFERROR(__xludf.DUMMYFUNCTION("IMPORTRANGE(""https://docs.google.com/spreadsheets/d/1XL5vhW3sbDhbH9Cz0tuDiY8C3ctxq1tqvaCgkFb8cCA/edit?usp=sharing"",""ศรีสะเกษ!J29"")"),0)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IFERROR(__xludf.DUMMYFUNCTION("IMPORTRANGE(""https://docs.google.com/spreadsheets/d/1XL5vhW3sbDhbH9Cz0tuDiY8C3ctxq1tqvaCgkFb8cCA/edit?usp=sharing"",""ศรีสะเกษ!J30"")"),0)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IFERROR(__xludf.DUMMYFUNCTION("IMPORTRANGE(""https://docs.google.com/spreadsheets/d/1XL5vhW3sbDhbH9Cz0tuDiY8C3ctxq1tqvaCgkFb8cCA/edit?usp=sharing"",""ศรีสะเกษ!I32"")"),0)</f>
        <v>0</v>
      </c>
      <c r="J92" s="146">
        <f ca="1">IFERROR(__xludf.DUMMYFUNCTION("IMPORTRANGE(""https://docs.google.com/spreadsheets/d/1XL5vhW3sbDhbH9Cz0tuDiY8C3ctxq1tqvaCgkFb8cCA/edit?usp=sharing"",""ศรีสะเกษ!J32"")"),0)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IFERROR(__xludf.DUMMYFUNCTION("IMPORTRANGE(""https://docs.google.com/spreadsheets/d/1XL5vhW3sbDhbH9Cz0tuDiY8C3ctxq1tqvaCgkFb8cCA/edit?usp=sharing"",""ศรีสะเกษ!I33"")"),0)</f>
        <v>0</v>
      </c>
      <c r="J93" s="146">
        <f ca="1">IFERROR(__xludf.DUMMYFUNCTION("IMPORTRANGE(""https://docs.google.com/spreadsheets/d/1XL5vhW3sbDhbH9Cz0tuDiY8C3ctxq1tqvaCgkFb8cCA/edit?usp=sharing"",""ศรีสะเกษ!J33"")"),0)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IFERROR(__xludf.DUMMYFUNCTION("IMPORTRANGE(""https://docs.google.com/spreadsheets/d/1Yj_ptqi66GCucihVvJfMjLAmec39IyEx_6qawtMGysU/edit?usp=sharing"",""สบก!AR50"")"),0)</f>
        <v>0</v>
      </c>
      <c r="N98" s="172">
        <f ca="1">IFERROR(__xludf.DUMMYFUNCTION("IMPORTRANGE(""https://docs.google.com/spreadsheets/d/1Yj_ptqi66GCucihVvJfMjLAmec39IyEx_6qawtMGysU/edit?usp=sharing"",""สบก!AS50"")"),0)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IFERROR(__xludf.DUMMYFUNCTION("IMPORTRANGE(""https://docs.google.com/spreadsheets/d/1Yj_ptqi66GCucihVvJfMjLAmec39IyEx_6qawtMGysU/edit?usp=sharing"",""สบก!AN50"")"),0)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IFERROR(__xludf.DUMMYFUNCTION("IMPORTRANGE(""https://docs.google.com/spreadsheets/d/1Yj_ptqi66GCucihVvJfMjLAmec39IyEx_6qawtMGysU/edit?usp=sharing"",""สบก!AO50"")"),0)</f>
        <v>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IFERROR(__xludf.DUMMYFUNCTION("IMPORTRANGE(""https://docs.google.com/spreadsheets/d/1Yj_ptqi66GCucihVvJfMjLAmec39IyEx_6qawtMGysU/edit?usp=sharing"",""สบก!AP50"")"),0)</f>
        <v>0</v>
      </c>
      <c r="M102" s="101"/>
      <c r="N102" s="91">
        <f ca="1">IFERROR(__xludf.DUMMYFUNCTION("IMPORTRANGE(""https://docs.google.com/spreadsheets/d/1Yj_ptqi66GCucihVvJfMjLAmec39IyEx_6qawtMGysU/edit?usp=sharing"",""สบก!AT50"")"),0)</f>
        <v>0</v>
      </c>
      <c r="O102" s="101">
        <f ca="1">IF(L102&gt;0,N102*100/L102,0)</f>
        <v>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IFERROR(__xludf.DUMMYFUNCTION("IMPORTRANGE(""https://docs.google.com/spreadsheets/d/1XL5vhW3sbDhbH9Cz0tuDiY8C3ctxq1tqvaCgkFb8cCA/edit?usp=sharing"",""ศรีสะเกษ!J39"")"),0)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IFERROR(__xludf.DUMMYFUNCTION("IMPORTRANGE(""https://docs.google.com/spreadsheets/d/1XL5vhW3sbDhbH9Cz0tuDiY8C3ctxq1tqvaCgkFb8cCA/edit?usp=sharing"",""ศรีสะเกษ!J40"")"),0)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IFERROR(__xludf.DUMMYFUNCTION("IMPORTRANGE(""https://docs.google.com/spreadsheets/d/1XL5vhW3sbDhbH9Cz0tuDiY8C3ctxq1tqvaCgkFb8cCA/edit?usp=sharing"",""ศรีสะเกษ!J41"")"),0)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IFERROR(__xludf.DUMMYFUNCTION("IMPORTRANGE(""https://docs.google.com/spreadsheets/d/1XL5vhW3sbDhbH9Cz0tuDiY8C3ctxq1tqvaCgkFb8cCA/edit?usp=sharing"",""ศรีสะเกษ!J42"")"),0)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IFERROR(__xludf.DUMMYFUNCTION("IMPORTRANGE(""https://docs.google.com/spreadsheets/d/1XL5vhW3sbDhbH9Cz0tuDiY8C3ctxq1tqvaCgkFb8cCA/edit?usp=sharing"",""ศรีสะเกษ!I43"")"),0)</f>
        <v>0</v>
      </c>
      <c r="J108" s="191">
        <f ca="1">IFERROR(__xludf.DUMMYFUNCTION("IMPORTRANGE(""https://docs.google.com/spreadsheets/d/1XL5vhW3sbDhbH9Cz0tuDiY8C3ctxq1tqvaCgkFb8cCA/edit?usp=sharing"",""ศรีสะเกษ!J43"")"),0)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IFERROR(__xludf.DUMMYFUNCTION("IMPORTRANGE(""https://docs.google.com/spreadsheets/d/1XL5vhW3sbDhbH9Cz0tuDiY8C3ctxq1tqvaCgkFb8cCA/edit?usp=sharing"",""ศรีสะเกษ!I44"")"),0)</f>
        <v>0</v>
      </c>
      <c r="J109" s="191">
        <f ca="1">IFERROR(__xludf.DUMMYFUNCTION("IMPORTRANGE(""https://docs.google.com/spreadsheets/d/1XL5vhW3sbDhbH9Cz0tuDiY8C3ctxq1tqvaCgkFb8cCA/edit?usp=sharing"",""ศรีสะเกษ!J44"")"),0)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IFERROR(__xludf.DUMMYFUNCTION("IMPORTRANGE(""https://docs.google.com/spreadsheets/d/1XL5vhW3sbDhbH9Cz0tuDiY8C3ctxq1tqvaCgkFb8cCA/edit?usp=sharing"",""ศรีสะเกษ!I45"")"),0)</f>
        <v>0</v>
      </c>
      <c r="J110" s="191">
        <f ca="1">IFERROR(__xludf.DUMMYFUNCTION("IMPORTRANGE(""https://docs.google.com/spreadsheets/d/1XL5vhW3sbDhbH9Cz0tuDiY8C3ctxq1tqvaCgkFb8cCA/edit?usp=sharing"",""ศรีสะเกษ!J45"")"),0)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IFERROR(__xludf.DUMMYFUNCTION("IMPORTRANGE(""https://docs.google.com/spreadsheets/d/1XL5vhW3sbDhbH9Cz0tuDiY8C3ctxq1tqvaCgkFb8cCA/edit?usp=sharing"",""ศรีสะเกษ!I46"")"),0)</f>
        <v>0</v>
      </c>
      <c r="J111" s="191">
        <f ca="1">IFERROR(__xludf.DUMMYFUNCTION("IMPORTRANGE(""https://docs.google.com/spreadsheets/d/1XL5vhW3sbDhbH9Cz0tuDiY8C3ctxq1tqvaCgkFb8cCA/edit?usp=sharing"",""ศรีสะเกษ!J46"")"),0)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IFERROR(__xludf.DUMMYFUNCTION("IMPORTRANGE(""https://docs.google.com/spreadsheets/d/1XL5vhW3sbDhbH9Cz0tuDiY8C3ctxq1tqvaCgkFb8cCA/edit?usp=sharing"",""ศรีสะเกษ!I47"")"),0)</f>
        <v>0</v>
      </c>
      <c r="J112" s="191">
        <f ca="1">IFERROR(__xludf.DUMMYFUNCTION("IMPORTRANGE(""https://docs.google.com/spreadsheets/d/1XL5vhW3sbDhbH9Cz0tuDiY8C3ctxq1tqvaCgkFb8cCA/edit?usp=sharing"",""ศรีสะเกษ!J47"")"),0)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IFERROR(__xludf.DUMMYFUNCTION("IMPORTRANGE(""https://docs.google.com/spreadsheets/d/1XL5vhW3sbDhbH9Cz0tuDiY8C3ctxq1tqvaCgkFb8cCA/edit?usp=sharing"",""ศรีสะเกษ!I48"")"),0)</f>
        <v>0</v>
      </c>
      <c r="J113" s="191">
        <f ca="1">IFERROR(__xludf.DUMMYFUNCTION("IMPORTRANGE(""https://docs.google.com/spreadsheets/d/1XL5vhW3sbDhbH9Cz0tuDiY8C3ctxq1tqvaCgkFb8cCA/edit?usp=sharing"",""ศรีสะเกษ!J48"")"),0)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IFERROR(__xludf.DUMMYFUNCTION("IMPORTRANGE(""https://docs.google.com/spreadsheets/d/1XL5vhW3sbDhbH9Cz0tuDiY8C3ctxq1tqvaCgkFb8cCA/edit?usp=sharing"",""ศรีสะเกษ!J49"")"),0)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IFERROR(__xludf.DUMMYFUNCTION("IMPORTRANGE(""https://docs.google.com/spreadsheets/d/1XL5vhW3sbDhbH9Cz0tuDiY8C3ctxq1tqvaCgkFb8cCA/edit?usp=sharing"",""ศรีสะเกษ!J50"")"),0)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IFERROR(__xludf.DUMMYFUNCTION("IMPORTRANGE(""https://docs.google.com/spreadsheets/d/1XL5vhW3sbDhbH9Cz0tuDiY8C3ctxq1tqvaCgkFb8cCA/edit?usp=sharing"",""ศรีสะเกษ!I52"")"),0)</f>
        <v>0</v>
      </c>
      <c r="J117" s="146">
        <f ca="1">IFERROR(__xludf.DUMMYFUNCTION("IMPORTRANGE(""https://docs.google.com/spreadsheets/d/1XL5vhW3sbDhbH9Cz0tuDiY8C3ctxq1tqvaCgkFb8cCA/edit?usp=sharing"",""ศรีสะเกษ!J52"")"),0)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IFERROR(__xludf.DUMMYFUNCTION("IMPORTRANGE(""https://docs.google.com/spreadsheets/d/1Yj_ptqi66GCucihVvJfMjLAmec39IyEx_6qawtMGysU/edit?usp=sharing"",""สบก!BA50"")"),0)</f>
        <v>0</v>
      </c>
      <c r="N122" s="172">
        <f ca="1">IFERROR(__xludf.DUMMYFUNCTION("IMPORTRANGE(""https://docs.google.com/spreadsheets/d/1Yj_ptqi66GCucihVvJfMjLAmec39IyEx_6qawtMGysU/edit?usp=sharing"",""สบก!BB50"")"),0)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IFERROR(__xludf.DUMMYFUNCTION("IMPORTRANGE(""https://docs.google.com/spreadsheets/d/1Yj_ptqi66GCucihVvJfMjLAmec39IyEx_6qawtMGysU/edit?usp=sharing"",""สบก!AW50"")"),0)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IFERROR(__xludf.DUMMYFUNCTION("IMPORTRANGE(""https://docs.google.com/spreadsheets/d/1Yj_ptqi66GCucihVvJfMjLAmec39IyEx_6qawtMGysU/edit?usp=sharing"",""สบก!AX50"")"),0)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IFERROR(__xludf.DUMMYFUNCTION("IMPORTRANGE(""https://docs.google.com/spreadsheets/d/1Yj_ptqi66GCucihVvJfMjLAmec39IyEx_6qawtMGysU/edit?usp=sharing"",""สบก!AY50"")"),0)</f>
        <v>0</v>
      </c>
      <c r="M126" s="101"/>
      <c r="N126" s="91">
        <f ca="1">IFERROR(__xludf.DUMMYFUNCTION("IMPORTRANGE(""https://docs.google.com/spreadsheets/d/1Yj_ptqi66GCucihVvJfMjLAmec39IyEx_6qawtMGysU/edit?usp=sharing"",""สบก!BC50"")"),0)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257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IFERROR(__xludf.DUMMYFUNCTION("IMPORTRANGE(""https://docs.google.com/spreadsheets/d/1XL5vhW3sbDhbH9Cz0tuDiY8C3ctxq1tqvaCgkFb8cCA/edit?usp=sharing"",""ศรีสะเกษ!J58"")"),0)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IFERROR(__xludf.DUMMYFUNCTION("IMPORTRANGE(""https://docs.google.com/spreadsheets/d/1XL5vhW3sbDhbH9Cz0tuDiY8C3ctxq1tqvaCgkFb8cCA/edit?usp=sharing"",""ศรีสะเกษ!J59"")"),0)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IFERROR(__xludf.DUMMYFUNCTION("IMPORTRANGE(""https://docs.google.com/spreadsheets/d/1XL5vhW3sbDhbH9Cz0tuDiY8C3ctxq1tqvaCgkFb8cCA/edit?usp=sharing"",""ศรีสะเกษ!J60"")"),0)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IFERROR(__xludf.DUMMYFUNCTION("IMPORTRANGE(""https://docs.google.com/spreadsheets/d/1XL5vhW3sbDhbH9Cz0tuDiY8C3ctxq1tqvaCgkFb8cCA/edit?usp=sharing"",""ศรีสะเกษ!J61"")"),0)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IFERROR(__xludf.DUMMYFUNCTION("IMPORTRANGE(""https://docs.google.com/spreadsheets/d/1XL5vhW3sbDhbH9Cz0tuDiY8C3ctxq1tqvaCgkFb8cCA/edit?usp=sharing"",""ศรีสะเกษ!I62"")"),0)</f>
        <v>0</v>
      </c>
      <c r="J132" s="191">
        <f ca="1">IFERROR(__xludf.DUMMYFUNCTION("IMPORTRANGE(""https://docs.google.com/spreadsheets/d/1XL5vhW3sbDhbH9Cz0tuDiY8C3ctxq1tqvaCgkFb8cCA/edit?usp=sharing"",""ศรีสะเกษ!J62"")"),0)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IFERROR(__xludf.DUMMYFUNCTION("IMPORTRANGE(""https://docs.google.com/spreadsheets/d/1XL5vhW3sbDhbH9Cz0tuDiY8C3ctxq1tqvaCgkFb8cCA/edit?usp=sharing"",""ศรีสะเกษ!I63"")"),0)</f>
        <v>0</v>
      </c>
      <c r="J133" s="191">
        <f ca="1">IFERROR(__xludf.DUMMYFUNCTION("IMPORTRANGE(""https://docs.google.com/spreadsheets/d/1XL5vhW3sbDhbH9Cz0tuDiY8C3ctxq1tqvaCgkFb8cCA/edit?usp=sharing"",""ศรีสะเกษ!J63"")"),0)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IFERROR(__xludf.DUMMYFUNCTION("IMPORTRANGE(""https://docs.google.com/spreadsheets/d/1XL5vhW3sbDhbH9Cz0tuDiY8C3ctxq1tqvaCgkFb8cCA/edit?usp=sharing"",""ศรีสะเกษ!J64"")"),0)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IFERROR(__xludf.DUMMYFUNCTION("IMPORTRANGE(""https://docs.google.com/spreadsheets/d/1XL5vhW3sbDhbH9Cz0tuDiY8C3ctxq1tqvaCgkFb8cCA/edit?usp=sharing"",""ศรีสะเกษ!J65"")"),0)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IFERROR(__xludf.DUMMYFUNCTION("IMPORTRANGE(""https://docs.google.com/spreadsheets/d/1XL5vhW3sbDhbH9Cz0tuDiY8C3ctxq1tqvaCgkFb8cCA/edit?usp=sharing"",""ศรีสะเกษ!I68"")"),0)</f>
        <v>0</v>
      </c>
      <c r="J138" s="264">
        <f ca="1">IFERROR(__xludf.DUMMYFUNCTION("IMPORTRANGE(""https://docs.google.com/spreadsheets/d/1XL5vhW3sbDhbH9Cz0tuDiY8C3ctxq1tqvaCgkFb8cCA/edit?usp=sharing"",""ศรีสะเกษ!J68"")"),0)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86000</v>
      </c>
      <c r="M140" s="155">
        <f t="shared" ca="1" si="64"/>
        <v>69750</v>
      </c>
      <c r="N140" s="155">
        <f t="shared" ca="1" si="64"/>
        <v>2354</v>
      </c>
      <c r="O140" s="154">
        <f t="shared" ref="O140:O142" ca="1" si="65">IF(L140&gt;0,N140*100/L140,0)</f>
        <v>2.7372093023255815</v>
      </c>
      <c r="P140" s="154">
        <f t="shared" ref="P140:P142" ca="1" si="66">IF(M140&gt;0,N140*100/M140,0)</f>
        <v>3.3749103942652328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86000</v>
      </c>
      <c r="M142" s="160">
        <f t="shared" ca="1" si="68"/>
        <v>69750</v>
      </c>
      <c r="N142" s="160">
        <f t="shared" ca="1" si="68"/>
        <v>2354</v>
      </c>
      <c r="O142" s="159">
        <f t="shared" ca="1" si="65"/>
        <v>2.7372093023255815</v>
      </c>
      <c r="P142" s="159">
        <f t="shared" ca="1" si="66"/>
        <v>3.3749103942652328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86000</v>
      </c>
      <c r="M144" s="172">
        <f ca="1">IFERROR(__xludf.DUMMYFUNCTION("IMPORTRANGE(""https://docs.google.com/spreadsheets/d/1Yj_ptqi66GCucihVvJfMjLAmec39IyEx_6qawtMGysU/edit?usp=sharing"",""สบก!BJ50"")"),69750)</f>
        <v>69750</v>
      </c>
      <c r="N144" s="172">
        <f ca="1">IFERROR(__xludf.DUMMYFUNCTION("IMPORTRANGE(""https://docs.google.com/spreadsheets/d/1Yj_ptqi66GCucihVvJfMjLAmec39IyEx_6qawtMGysU/edit?usp=sharing"",""สบก!BK50"")"),2354)</f>
        <v>2354</v>
      </c>
      <c r="O144" s="171">
        <f ca="1">IF(L144&gt;0,N144*100/L144,0)</f>
        <v>2.7372093023255815</v>
      </c>
      <c r="P144" s="171">
        <f ca="1">IF(M144&gt;0,N144*100/M144,0)</f>
        <v>3.3749103942652328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IFERROR(__xludf.DUMMYFUNCTION("IMPORTRANGE(""https://docs.google.com/spreadsheets/d/1Yj_ptqi66GCucihVvJfMjLAmec39IyEx_6qawtMGysU/edit?usp=sharing"",""สบก!BF50"")"),0)</f>
        <v>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IFERROR(__xludf.DUMMYFUNCTION("IMPORTRANGE(""https://docs.google.com/spreadsheets/d/1Yj_ptqi66GCucihVvJfMjLAmec39IyEx_6qawtMGysU/edit?usp=sharing"",""สบก!BG50"")"),86000)</f>
        <v>86000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IFERROR(__xludf.DUMMYFUNCTION("IMPORTRANGE(""https://docs.google.com/spreadsheets/d/1Yj_ptqi66GCucihVvJfMjLAmec39IyEx_6qawtMGysU/edit?usp=sharing"",""สบก!BH50"")"),0)</f>
        <v>0</v>
      </c>
      <c r="M148" s="101"/>
      <c r="N148" s="91">
        <f ca="1">IFERROR(__xludf.DUMMYFUNCTION("IMPORTRANGE(""https://docs.google.com/spreadsheets/d/1Yj_ptqi66GCucihVvJfMjLAmec39IyEx_6qawtMGysU/edit?usp=sharing"",""สบก!BL50"")"),0)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IFERROR(__xludf.DUMMYFUNCTION("IMPORTRANGE(""https://docs.google.com/spreadsheets/d/1XL5vhW3sbDhbH9Cz0tuDiY8C3ctxq1tqvaCgkFb8cCA/edit?usp=sharing"",""ศรีสะเกษ!I74"")"),4)</f>
        <v>4</v>
      </c>
      <c r="J149" s="272">
        <f ca="1">IFERROR(__xludf.DUMMYFUNCTION("IMPORTRANGE(""https://docs.google.com/spreadsheets/d/1XL5vhW3sbDhbH9Cz0tuDiY8C3ctxq1tqvaCgkFb8cCA/edit?usp=sharing"",""ศรีสะเกษ!J74"")"),1)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IFERROR(__xludf.DUMMYFUNCTION("IMPORTRANGE(""https://docs.google.com/spreadsheets/d/1XL5vhW3sbDhbH9Cz0tuDiY8C3ctxq1tqvaCgkFb8cCA/edit?usp=sharing"",""ศรีสะเกษ!J79"")"),0)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IFERROR(__xludf.DUMMYFUNCTION("IMPORTRANGE(""https://docs.google.com/spreadsheets/d/1XL5vhW3sbDhbH9Cz0tuDiY8C3ctxq1tqvaCgkFb8cCA/edit?usp=sharing"",""ศรีสะเกษ!J80"")"),1)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IFERROR(__xludf.DUMMYFUNCTION("IMPORTRANGE(""https://docs.google.com/spreadsheets/d/1XL5vhW3sbDhbH9Cz0tuDiY8C3ctxq1tqvaCgkFb8cCA/edit?usp=sharing"",""ศรีสะเกษ!J81"")"),1)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IFERROR(__xludf.DUMMYFUNCTION("IMPORTRANGE(""https://docs.google.com/spreadsheets/d/1XL5vhW3sbDhbH9Cz0tuDiY8C3ctxq1tqvaCgkFb8cCA/edit?usp=sharing"",""ศรีสะเกษ!J82"")"),1)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IFERROR(__xludf.DUMMYFUNCTION("IMPORTRANGE(""https://docs.google.com/spreadsheets/d/1XL5vhW3sbDhbH9Cz0tuDiY8C3ctxq1tqvaCgkFb8cCA/edit?usp=sharing"",""ศรีสะเกษ!I83"")"),4)</f>
        <v>4</v>
      </c>
      <c r="J158" s="192">
        <f ca="1">IFERROR(__xludf.DUMMYFUNCTION("IMPORTRANGE(""https://docs.google.com/spreadsheets/d/1XL5vhW3sbDhbH9Cz0tuDiY8C3ctxq1tqvaCgkFb8cCA/edit?usp=sharing"",""ศรีสะเกษ!J83"")"),1)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IFERROR(__xludf.DUMMYFUNCTION("IMPORTRANGE(""https://docs.google.com/spreadsheets/d/1XL5vhW3sbDhbH9Cz0tuDiY8C3ctxq1tqvaCgkFb8cCA/edit?usp=sharing"",""ศรีสะเกษ!J84"")"),6)</f>
        <v>6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IFERROR(__xludf.DUMMYFUNCTION("IMPORTRANGE(""https://docs.google.com/spreadsheets/d/1XL5vhW3sbDhbH9Cz0tuDiY8C3ctxq1tqvaCgkFb8cCA/edit?usp=sharing"",""ศรีสะเกษ!J85"")"),6)</f>
        <v>6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IFERROR(__xludf.DUMMYFUNCTION("IMPORTRANGE(""https://docs.google.com/spreadsheets/d/1XL5vhW3sbDhbH9Cz0tuDiY8C3ctxq1tqvaCgkFb8cCA/edit?usp=sharing"",""ศรีสะเกษ!J86"")"),0)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IFERROR(__xludf.DUMMYFUNCTION("IMPORTRANGE(""https://docs.google.com/spreadsheets/d/1XL5vhW3sbDhbH9Cz0tuDiY8C3ctxq1tqvaCgkFb8cCA/edit?usp=sharing"",""ศรีสะเกษ!J87"")"),0)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IFERROR(__xludf.DUMMYFUNCTION("IMPORTRANGE(""https://docs.google.com/spreadsheets/d/1XL5vhW3sbDhbH9Cz0tuDiY8C3ctxq1tqvaCgkFb8cCA/edit?usp=sharing"",""ศรีสะเกษ!J88"")"),0)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IFERROR(__xludf.DUMMYFUNCTION("IMPORTRANGE(""https://docs.google.com/spreadsheets/d/1XL5vhW3sbDhbH9Cz0tuDiY8C3ctxq1tqvaCgkFb8cCA/edit?usp=sharing"",""ศรีสะเกษ!I89"")"),4)</f>
        <v>4</v>
      </c>
      <c r="J164" s="277">
        <f ca="1">IFERROR(__xludf.DUMMYFUNCTION("IMPORTRANGE(""https://docs.google.com/spreadsheets/d/1XL5vhW3sbDhbH9Cz0tuDiY8C3ctxq1tqvaCgkFb8cCA/edit?usp=sharing"",""ศรีสะเกษ!J89"")"),0)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IFERROR(__xludf.DUMMYFUNCTION("IMPORTRANGE(""https://docs.google.com/spreadsheets/d/1XL5vhW3sbDhbH9Cz0tuDiY8C3ctxq1tqvaCgkFb8cCA/edit?usp=sharing"",""ศรีสะเกษ!J94"")"),0)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IFERROR(__xludf.DUMMYFUNCTION("IMPORTRANGE(""https://docs.google.com/spreadsheets/d/1XL5vhW3sbDhbH9Cz0tuDiY8C3ctxq1tqvaCgkFb8cCA/edit?usp=sharing"",""ศรีสะเกษ!J95"")"),1)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IFERROR(__xludf.DUMMYFUNCTION("IMPORTRANGE(""https://docs.google.com/spreadsheets/d/1XL5vhW3sbDhbH9Cz0tuDiY8C3ctxq1tqvaCgkFb8cCA/edit?usp=sharing"",""ศรีสะเกษ!J96"")"),0)</f>
        <v>0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IFERROR(__xludf.DUMMYFUNCTION("IMPORTRANGE(""https://docs.google.com/spreadsheets/d/1XL5vhW3sbDhbH9Cz0tuDiY8C3ctxq1tqvaCgkFb8cCA/edit?usp=sharing"",""ศรีสะเกษ!J97"")"),0)</f>
        <v>0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IFERROR(__xludf.DUMMYFUNCTION("IMPORTRANGE(""https://docs.google.com/spreadsheets/d/1XL5vhW3sbDhbH9Cz0tuDiY8C3ctxq1tqvaCgkFb8cCA/edit?usp=sharing"",""ศรีสะเกษ!I98"")"),4)</f>
        <v>4</v>
      </c>
      <c r="J173" s="192">
        <f ca="1">IFERROR(__xludf.DUMMYFUNCTION("IMPORTRANGE(""https://docs.google.com/spreadsheets/d/1XL5vhW3sbDhbH9Cz0tuDiY8C3ctxq1tqvaCgkFb8cCA/edit?usp=sharing"",""ศรีสะเกษ!J98"")"),0)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IFERROR(__xludf.DUMMYFUNCTION("IMPORTRANGE(""https://docs.google.com/spreadsheets/d/1XL5vhW3sbDhbH9Cz0tuDiY8C3ctxq1tqvaCgkFb8cCA/edit?usp=sharing"",""ศรีสะเกษ!J99"")"),0)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IFERROR(__xludf.DUMMYFUNCTION("IMPORTRANGE(""https://docs.google.com/spreadsheets/d/1XL5vhW3sbDhbH9Cz0tuDiY8C3ctxq1tqvaCgkFb8cCA/edit?usp=sharing"",""ศรีสะเกษ!J100"")"),0)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IFERROR(__xludf.DUMMYFUNCTION("IMPORTRANGE(""https://docs.google.com/spreadsheets/d/1XL5vhW3sbDhbH9Cz0tuDiY8C3ctxq1tqvaCgkFb8cCA/edit?usp=sharing"",""ศรีสะเกษ!I101"")"),1)</f>
        <v>1</v>
      </c>
      <c r="J176" s="277">
        <f ca="1">IFERROR(__xludf.DUMMYFUNCTION("IMPORTRANGE(""https://docs.google.com/spreadsheets/d/1XL5vhW3sbDhbH9Cz0tuDiY8C3ctxq1tqvaCgkFb8cCA/edit?usp=sharing"",""ศรีสะเกษ!J101"")"),0)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IFERROR(__xludf.DUMMYFUNCTION("IMPORTRANGE(""https://docs.google.com/spreadsheets/d/1XL5vhW3sbDhbH9Cz0tuDiY8C3ctxq1tqvaCgkFb8cCA/edit?usp=sharing"",""ศรีสะเกษ!J106"")"),0)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IFERROR(__xludf.DUMMYFUNCTION("IMPORTRANGE(""https://docs.google.com/spreadsheets/d/1XL5vhW3sbDhbH9Cz0tuDiY8C3ctxq1tqvaCgkFb8cCA/edit?usp=sharing"",""ศรีสะเกษ!J107"")"),1)</f>
        <v>1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IFERROR(__xludf.DUMMYFUNCTION("IMPORTRANGE(""https://docs.google.com/spreadsheets/d/1XL5vhW3sbDhbH9Cz0tuDiY8C3ctxq1tqvaCgkFb8cCA/edit?usp=sharing"",""ศรีสะเกษ!J108"")"),0)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IFERROR(__xludf.DUMMYFUNCTION("IMPORTRANGE(""https://docs.google.com/spreadsheets/d/1XL5vhW3sbDhbH9Cz0tuDiY8C3ctxq1tqvaCgkFb8cCA/edit?usp=sharing"",""ศรีสะเกษ!J109"")"),0)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IFERROR(__xludf.DUMMYFUNCTION("IMPORTRANGE(""https://docs.google.com/spreadsheets/d/1XL5vhW3sbDhbH9Cz0tuDiY8C3ctxq1tqvaCgkFb8cCA/edit?usp=sharing"",""ศรีสะเกษ!I110"")"),1)</f>
        <v>1</v>
      </c>
      <c r="J185" s="191">
        <f ca="1">IFERROR(__xludf.DUMMYFUNCTION("IMPORTRANGE(""https://docs.google.com/spreadsheets/d/1XL5vhW3sbDhbH9Cz0tuDiY8C3ctxq1tqvaCgkFb8cCA/edit?usp=sharing"",""ศรีสะเกษ!J110"")"),0)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IFERROR(__xludf.DUMMYFUNCTION("IMPORTRANGE(""https://docs.google.com/spreadsheets/d/1XL5vhW3sbDhbH9Cz0tuDiY8C3ctxq1tqvaCgkFb8cCA/edit?usp=sharing"",""ศรีสะเกษ!I111"")"),1)</f>
        <v>1</v>
      </c>
      <c r="J186" s="191">
        <f ca="1">IFERROR(__xludf.DUMMYFUNCTION("IMPORTRANGE(""https://docs.google.com/spreadsheets/d/1XL5vhW3sbDhbH9Cz0tuDiY8C3ctxq1tqvaCgkFb8cCA/edit?usp=sharing"",""ศรีสะเกษ!J111"")"),0)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IFERROR(__xludf.DUMMYFUNCTION("IMPORTRANGE(""https://docs.google.com/spreadsheets/d/1XL5vhW3sbDhbH9Cz0tuDiY8C3ctxq1tqvaCgkFb8cCA/edit?usp=sharing"",""ศรีสะเกษ!J112"")"),0)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IFERROR(__xludf.DUMMYFUNCTION("IMPORTRANGE(""https://docs.google.com/spreadsheets/d/1XL5vhW3sbDhbH9Cz0tuDiY8C3ctxq1tqvaCgkFb8cCA/edit?usp=sharing"",""ศรีสะเกษ!J113"")"),0)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IFERROR(__xludf.DUMMYFUNCTION("IMPORTRANGE(""https://docs.google.com/spreadsheets/d/1XL5vhW3sbDhbH9Cz0tuDiY8C3ctxq1tqvaCgkFb8cCA/edit?usp=sharing"",""ศรีสะเกษ!I114"")"),10000)</f>
        <v>10000</v>
      </c>
      <c r="J189" s="277">
        <f ca="1">IFERROR(__xludf.DUMMYFUNCTION("IMPORTRANGE(""https://docs.google.com/spreadsheets/d/1XL5vhW3sbDhbH9Cz0tuDiY8C3ctxq1tqvaCgkFb8cCA/edit?usp=sharing"",""ศรีสะเกษ!J114"")"),0)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IFERROR(__xludf.DUMMYFUNCTION("IMPORTRANGE(""https://docs.google.com/spreadsheets/d/1XL5vhW3sbDhbH9Cz0tuDiY8C3ctxq1tqvaCgkFb8cCA/edit?usp=sharing"",""ศรีสะเกษ!J119"")"),1)</f>
        <v>1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IFERROR(__xludf.DUMMYFUNCTION("IMPORTRANGE(""https://docs.google.com/spreadsheets/d/1XL5vhW3sbDhbH9Cz0tuDiY8C3ctxq1tqvaCgkFb8cCA/edit?usp=sharing"",""ศรีสะเกษ!J120"")"),0)</f>
        <v>0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IFERROR(__xludf.DUMMYFUNCTION("IMPORTRANGE(""https://docs.google.com/spreadsheets/d/1XL5vhW3sbDhbH9Cz0tuDiY8C3ctxq1tqvaCgkFb8cCA/edit?usp=sharing"",""ศรีสะเกษ!J121"")"),0)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IFERROR(__xludf.DUMMYFUNCTION("IMPORTRANGE(""https://docs.google.com/spreadsheets/d/1XL5vhW3sbDhbH9Cz0tuDiY8C3ctxq1tqvaCgkFb8cCA/edit?usp=sharing"",""ศรีสะเกษ!J122"")"),0)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IFERROR(__xludf.DUMMYFUNCTION("IMPORTRANGE(""https://docs.google.com/spreadsheets/d/1XL5vhW3sbDhbH9Cz0tuDiY8C3ctxq1tqvaCgkFb8cCA/edit?usp=sharing"",""ศรีสะเกษ!I124"")"),10000)</f>
        <v>10000</v>
      </c>
      <c r="J199" s="192">
        <f ca="1">IFERROR(__xludf.DUMMYFUNCTION("IMPORTRANGE(""https://docs.google.com/spreadsheets/d/1XL5vhW3sbDhbH9Cz0tuDiY8C3ctxq1tqvaCgkFb8cCA/edit?usp=sharing"",""ศรีสะเกษ!J124"")"),0)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IFERROR(__xludf.DUMMYFUNCTION("IMPORTRANGE(""https://docs.google.com/spreadsheets/d/1XL5vhW3sbDhbH9Cz0tuDiY8C3ctxq1tqvaCgkFb8cCA/edit?usp=sharing"",""ศรีสะเกษ!I125"")"),10000)</f>
        <v>10000</v>
      </c>
      <c r="J200" s="192">
        <f ca="1">IFERROR(__xludf.DUMMYFUNCTION("IMPORTRANGE(""https://docs.google.com/spreadsheets/d/1XL5vhW3sbDhbH9Cz0tuDiY8C3ctxq1tqvaCgkFb8cCA/edit?usp=sharing"",""ศรีสะเกษ!J125"")"),0)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IFERROR(__xludf.DUMMYFUNCTION("IMPORTRANGE(""https://docs.google.com/spreadsheets/d/1XL5vhW3sbDhbH9Cz0tuDiY8C3ctxq1tqvaCgkFb8cCA/edit?usp=sharing"",""ศรีสะเกษ!I126"")"),0)</f>
        <v>0</v>
      </c>
      <c r="J201" s="192">
        <f ca="1">IFERROR(__xludf.DUMMYFUNCTION("IMPORTRANGE(""https://docs.google.com/spreadsheets/d/1XL5vhW3sbDhbH9Cz0tuDiY8C3ctxq1tqvaCgkFb8cCA/edit?usp=sharing"",""ศรีสะเกษ!J126"")"),0)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IFERROR(__xludf.DUMMYFUNCTION("IMPORTRANGE(""https://docs.google.com/spreadsheets/d/1XL5vhW3sbDhbH9Cz0tuDiY8C3ctxq1tqvaCgkFb8cCA/edit?usp=sharing"",""ศรีสะเกษ!J127"")"),0)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IFERROR(__xludf.DUMMYFUNCTION("IMPORTRANGE(""https://docs.google.com/spreadsheets/d/1XL5vhW3sbDhbH9Cz0tuDiY8C3ctxq1tqvaCgkFb8cCA/edit?usp=sharing"",""ศรีสะเกษ!J128"")"),0)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IFERROR(__xludf.DUMMYFUNCTION("IMPORTRANGE(""https://docs.google.com/spreadsheets/d/1XL5vhW3sbDhbH9Cz0tuDiY8C3ctxq1tqvaCgkFb8cCA/edit?usp=sharing"",""ศรีสะเกษ!I129"")"),0)</f>
        <v>0</v>
      </c>
      <c r="J204" s="277">
        <f ca="1">IFERROR(__xludf.DUMMYFUNCTION("IMPORTRANGE(""https://docs.google.com/spreadsheets/d/1XL5vhW3sbDhbH9Cz0tuDiY8C3ctxq1tqvaCgkFb8cCA/edit?usp=sharing"",""ศรีสะเกษ!J129"")"),0)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IFERROR(__xludf.DUMMYFUNCTION("IMPORTRANGE(""https://docs.google.com/spreadsheets/d/1XL5vhW3sbDhbH9Cz0tuDiY8C3ctxq1tqvaCgkFb8cCA/edit?usp=sharing"",""ศรีสะเกษ!J134"")"),0)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IFERROR(__xludf.DUMMYFUNCTION("IMPORTRANGE(""https://docs.google.com/spreadsheets/d/1XL5vhW3sbDhbH9Cz0tuDiY8C3ctxq1tqvaCgkFb8cCA/edit?usp=sharing"",""ศรีสะเกษ!J135"")"),0)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IFERROR(__xludf.DUMMYFUNCTION("IMPORTRANGE(""https://docs.google.com/spreadsheets/d/1XL5vhW3sbDhbH9Cz0tuDiY8C3ctxq1tqvaCgkFb8cCA/edit?usp=sharing"",""ศรีสะเกษ!J136"")"),0)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IFERROR(__xludf.DUMMYFUNCTION("IMPORTRANGE(""https://docs.google.com/spreadsheets/d/1XL5vhW3sbDhbH9Cz0tuDiY8C3ctxq1tqvaCgkFb8cCA/edit?usp=sharing"",""ศรีสะเกษ!J137"")"),0)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IFERROR(__xludf.DUMMYFUNCTION("IMPORTRANGE(""https://docs.google.com/spreadsheets/d/1XL5vhW3sbDhbH9Cz0tuDiY8C3ctxq1tqvaCgkFb8cCA/edit?usp=sharing"",""ศรีสะเกษ!I138"")"),0)</f>
        <v>0</v>
      </c>
      <c r="J213" s="191">
        <f ca="1">IFERROR(__xludf.DUMMYFUNCTION("IMPORTRANGE(""https://docs.google.com/spreadsheets/d/1XL5vhW3sbDhbH9Cz0tuDiY8C3ctxq1tqvaCgkFb8cCA/edit?usp=sharing"",""ศรีสะเกษ!J138"")"),0)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IFERROR(__xludf.DUMMYFUNCTION("IMPORTRANGE(""https://docs.google.com/spreadsheets/d/1XL5vhW3sbDhbH9Cz0tuDiY8C3ctxq1tqvaCgkFb8cCA/edit?usp=sharing"",""ศรีสะเกษ!I140"")"),0)</f>
        <v>0</v>
      </c>
      <c r="J215" s="191">
        <f ca="1">IFERROR(__xludf.DUMMYFUNCTION("IMPORTRANGE(""https://docs.google.com/spreadsheets/d/1XL5vhW3sbDhbH9Cz0tuDiY8C3ctxq1tqvaCgkFb8cCA/edit?usp=sharing"",""ศรีสะเกษ!J140"")"),0)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IFERROR(__xludf.DUMMYFUNCTION("IMPORTRANGE(""https://docs.google.com/spreadsheets/d/1XL5vhW3sbDhbH9Cz0tuDiY8C3ctxq1tqvaCgkFb8cCA/edit?usp=sharing"",""ศรีสะเกษ!I141"")"),0)</f>
        <v>0</v>
      </c>
      <c r="J216" s="191">
        <f ca="1">IFERROR(__xludf.DUMMYFUNCTION("IMPORTRANGE(""https://docs.google.com/spreadsheets/d/1XL5vhW3sbDhbH9Cz0tuDiY8C3ctxq1tqvaCgkFb8cCA/edit?usp=sharing"",""ศรีสะเกษ!J141"")"),0)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IFERROR(__xludf.DUMMYFUNCTION("IMPORTRANGE(""https://docs.google.com/spreadsheets/d/1XL5vhW3sbDhbH9Cz0tuDiY8C3ctxq1tqvaCgkFb8cCA/edit?usp=sharing"",""ศรีสะเกษ!J142"")"),0)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IFERROR(__xludf.DUMMYFUNCTION("IMPORTRANGE(""https://docs.google.com/spreadsheets/d/1XL5vhW3sbDhbH9Cz0tuDiY8C3ctxq1tqvaCgkFb8cCA/edit?usp=sharing"",""ศรีสะเกษ!J143"")"),0)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IFERROR(__xludf.DUMMYFUNCTION("IMPORTRANGE(""https://docs.google.com/spreadsheets/d/1XL5vhW3sbDhbH9Cz0tuDiY8C3ctxq1tqvaCgkFb8cCA/edit?usp=sharing"",""ศรีสะเกษ!I144"")"),15)</f>
        <v>15</v>
      </c>
      <c r="J219" s="264">
        <f ca="1">IFERROR(__xludf.DUMMYFUNCTION("IMPORTRANGE(""https://docs.google.com/spreadsheets/d/1XL5vhW3sbDhbH9Cz0tuDiY8C3ctxq1tqvaCgkFb8cCA/edit?usp=sharing"",""ศรีสะเกษ!J144"")"),15)</f>
        <v>15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21125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21125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IFERROR(__xludf.DUMMYFUNCTION("IMPORTRANGE(""https://docs.google.com/spreadsheets/d/1Yj_ptqi66GCucihVvJfMjLAmec39IyEx_6qawtMGysU/edit?usp=sharing"",""สบก!BS50"")"),21125)</f>
        <v>21125</v>
      </c>
      <c r="N224" s="172">
        <f ca="1">IFERROR(__xludf.DUMMYFUNCTION("IMPORTRANGE(""https://docs.google.com/spreadsheets/d/1Yj_ptqi66GCucihVvJfMjLAmec39IyEx_6qawtMGysU/edit?usp=sharing"",""สบก!BT50"")"),21125)</f>
        <v>21125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IFERROR(__xludf.DUMMYFUNCTION("IMPORTRANGE(""https://docs.google.com/spreadsheets/d/1Yj_ptqi66GCucihVvJfMjLAmec39IyEx_6qawtMGysU/edit?usp=sharing"",""สบก!BO50"")"),0)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IFERROR(__xludf.DUMMYFUNCTION("IMPORTRANGE(""https://docs.google.com/spreadsheets/d/1Yj_ptqi66GCucihVvJfMjLAmec39IyEx_6qawtMGysU/edit?usp=sharing"",""สบก!BP50"")"),21125)</f>
        <v>21125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IFERROR(__xludf.DUMMYFUNCTION("IMPORTRANGE(""https://docs.google.com/spreadsheets/d/1Yj_ptqi66GCucihVvJfMjLAmec39IyEx_6qawtMGysU/edit?usp=sharing"",""สบก!BQ50"")"),0)</f>
        <v>0</v>
      </c>
      <c r="M228" s="101"/>
      <c r="N228" s="91">
        <f ca="1">IFERROR(__xludf.DUMMYFUNCTION("IMPORTRANGE(""https://docs.google.com/spreadsheets/d/1Yj_ptqi66GCucihVvJfMjLAmec39IyEx_6qawtMGysU/edit?usp=sharing"",""สบก!BU50"")"),0)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IFERROR(__xludf.DUMMYFUNCTION("IMPORTRANGE(""https://docs.google.com/spreadsheets/d/1XL5vhW3sbDhbH9Cz0tuDiY8C3ctxq1tqvaCgkFb8cCA/edit?usp=sharing"",""ศรีสะเกษ!I149"")"),15)</f>
        <v>15</v>
      </c>
      <c r="J229" s="264">
        <f ca="1">IFERROR(__xludf.DUMMYFUNCTION("IMPORTRANGE(""https://docs.google.com/spreadsheets/d/1XL5vhW3sbDhbH9Cz0tuDiY8C3ctxq1tqvaCgkFb8cCA/edit?usp=sharing"",""ศรีสะเกษ!J149"")"),15)</f>
        <v>15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IFERROR(__xludf.DUMMYFUNCTION("IMPORTRANGE(""https://docs.google.com/spreadsheets/d/1XL5vhW3sbDhbH9Cz0tuDiY8C3ctxq1tqvaCgkFb8cCA/edit?usp=sharing"",""ศรีสะเกษ!J151"")"),0)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IFERROR(__xludf.DUMMYFUNCTION("IMPORTRANGE(""https://docs.google.com/spreadsheets/d/1XL5vhW3sbDhbH9Cz0tuDiY8C3ctxq1tqvaCgkFb8cCA/edit?usp=sharing"",""ศรีสะเกษ!J152"")"),1)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IFERROR(__xludf.DUMMYFUNCTION("IMPORTRANGE(""https://docs.google.com/spreadsheets/d/1XL5vhW3sbDhbH9Cz0tuDiY8C3ctxq1tqvaCgkFb8cCA/edit?usp=sharing"",""ศรีสะเกษ!J153"")"),1)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IFERROR(__xludf.DUMMYFUNCTION("IMPORTRANGE(""https://docs.google.com/spreadsheets/d/1XL5vhW3sbDhbH9Cz0tuDiY8C3ctxq1tqvaCgkFb8cCA/edit?usp=sharing"",""ศรีสะเกษ!J154"")"),0)</f>
        <v>0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IFERROR(__xludf.DUMMYFUNCTION("IMPORTRANGE(""https://docs.google.com/spreadsheets/d/1XL5vhW3sbDhbH9Cz0tuDiY8C3ctxq1tqvaCgkFb8cCA/edit?usp=sharing"",""ศรีสะเกษ!I155"")"),15)</f>
        <v>15</v>
      </c>
      <c r="J235" s="192">
        <f ca="1">IFERROR(__xludf.DUMMYFUNCTION("IMPORTRANGE(""https://docs.google.com/spreadsheets/d/1XL5vhW3sbDhbH9Cz0tuDiY8C3ctxq1tqvaCgkFb8cCA/edit?usp=sharing"",""ศรีสะเกษ!J155"")"),15)</f>
        <v>15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IFERROR(__xludf.DUMMYFUNCTION("IMPORTRANGE(""https://docs.google.com/spreadsheets/d/1XL5vhW3sbDhbH9Cz0tuDiY8C3ctxq1tqvaCgkFb8cCA/edit?usp=sharing"",""ศรีสะเกษ!J156"")"),0)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IFERROR(__xludf.DUMMYFUNCTION("IMPORTRANGE(""https://docs.google.com/spreadsheets/d/1XL5vhW3sbDhbH9Cz0tuDiY8C3ctxq1tqvaCgkFb8cCA/edit?usp=sharing"",""ศรีสะเกษ!J157"")"),0)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IFERROR(__xludf.DUMMYFUNCTION("IMPORTRANGE(""https://docs.google.com/spreadsheets/d/1XL5vhW3sbDhbH9Cz0tuDiY8C3ctxq1tqvaCgkFb8cCA/edit?usp=sharing"",""ศรีสะเกษ!I158"")"),0)</f>
        <v>0</v>
      </c>
      <c r="J238" s="264">
        <f ca="1">IFERROR(__xludf.DUMMYFUNCTION("IMPORTRANGE(""https://docs.google.com/spreadsheets/d/1XL5vhW3sbDhbH9Cz0tuDiY8C3ctxq1tqvaCgkFb8cCA/edit?usp=sharing"",""ศรีสะเกษ!J158"")"),0)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IFERROR(__xludf.DUMMYFUNCTION("IMPORTRANGE(""https://docs.google.com/spreadsheets/d/1XL5vhW3sbDhbH9Cz0tuDiY8C3ctxq1tqvaCgkFb8cCA/edit?usp=sharing"",""ศรีสะเกษ!J159"")"),"")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IFERROR(__xludf.DUMMYFUNCTION("IMPORTRANGE(""https://docs.google.com/spreadsheets/d/1XL5vhW3sbDhbH9Cz0tuDiY8C3ctxq1tqvaCgkFb8cCA/edit?usp=sharing"",""ศรีสะเกษ!J161"")"),0)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IFERROR(__xludf.DUMMYFUNCTION("IMPORTRANGE(""https://docs.google.com/spreadsheets/d/1XL5vhW3sbDhbH9Cz0tuDiY8C3ctxq1tqvaCgkFb8cCA/edit?usp=sharing"",""ศรีสะเกษ!J162"")"),0)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IFERROR(__xludf.DUMMYFUNCTION("IMPORTRANGE(""https://docs.google.com/spreadsheets/d/1XL5vhW3sbDhbH9Cz0tuDiY8C3ctxq1tqvaCgkFb8cCA/edit?usp=sharing"",""ศรีสะเกษ!J163"")"),0)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IFERROR(__xludf.DUMMYFUNCTION("IMPORTRANGE(""https://docs.google.com/spreadsheets/d/1XL5vhW3sbDhbH9Cz0tuDiY8C3ctxq1tqvaCgkFb8cCA/edit?usp=sharing"",""ศรีสะเกษ!I164"")"),0)</f>
        <v>0</v>
      </c>
      <c r="J244" s="191">
        <f ca="1">IFERROR(__xludf.DUMMYFUNCTION("IMPORTRANGE(""https://docs.google.com/spreadsheets/d/1XL5vhW3sbDhbH9Cz0tuDiY8C3ctxq1tqvaCgkFb8cCA/edit?usp=sharing"",""ศรีสะเกษ!J164"")"),0)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IFERROR(__xludf.DUMMYFUNCTION("IMPORTRANGE(""https://docs.google.com/spreadsheets/d/1XL5vhW3sbDhbH9Cz0tuDiY8C3ctxq1tqvaCgkFb8cCA/edit?usp=sharing"",""ศรีสะเกษ!J165"")"),0)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IFERROR(__xludf.DUMMYFUNCTION("IMPORTRANGE(""https://docs.google.com/spreadsheets/d/1XL5vhW3sbDhbH9Cz0tuDiY8C3ctxq1tqvaCgkFb8cCA/edit?usp=sharing"",""ศรีสะเกษ!J166"")"),0)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IFERROR(__xludf.DUMMYFUNCTION("IMPORTRANGE(""https://docs.google.com/spreadsheets/d/1XL5vhW3sbDhbH9Cz0tuDiY8C3ctxq1tqvaCgkFb8cCA/edit?usp=sharing"",""ศรีสะเกษ!I169"")"),25)</f>
        <v>25</v>
      </c>
      <c r="J249" s="308">
        <f ca="1">IFERROR(__xludf.DUMMYFUNCTION("IMPORTRANGE(""https://docs.google.com/spreadsheets/d/1XL5vhW3sbDhbH9Cz0tuDiY8C3ctxq1tqvaCgkFb8cCA/edit?usp=sharing"",""ศรีสะเกษ!J169"")"),25)</f>
        <v>25</v>
      </c>
      <c r="K249" s="309">
        <f ca="1">IF(I249&gt;0,J249*100/I249,0)</f>
        <v>100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89000</v>
      </c>
      <c r="M250" s="155">
        <f t="shared" ca="1" si="77"/>
        <v>42500</v>
      </c>
      <c r="N250" s="155">
        <f t="shared" ca="1" si="77"/>
        <v>42465</v>
      </c>
      <c r="O250" s="154">
        <f t="shared" ref="O250:O252" ca="1" si="78">IF(L250&gt;0,N250*100/L250,0)</f>
        <v>47.713483146067418</v>
      </c>
      <c r="P250" s="154">
        <f t="shared" ref="P250:P252" ca="1" si="79">IF(M250&gt;0,N250*100/M250,0)</f>
        <v>99.917647058823533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89000</v>
      </c>
      <c r="M252" s="160">
        <f t="shared" ca="1" si="81"/>
        <v>42500</v>
      </c>
      <c r="N252" s="160">
        <f t="shared" ca="1" si="81"/>
        <v>42465</v>
      </c>
      <c r="O252" s="159">
        <f t="shared" ca="1" si="78"/>
        <v>47.713483146067418</v>
      </c>
      <c r="P252" s="159">
        <f t="shared" ca="1" si="79"/>
        <v>99.917647058823533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89000</v>
      </c>
      <c r="M254" s="172">
        <f ca="1">IFERROR(__xludf.DUMMYFUNCTION("IMPORTRANGE(""https://docs.google.com/spreadsheets/d/1Yj_ptqi66GCucihVvJfMjLAmec39IyEx_6qawtMGysU/edit?usp=sharing"",""สบก!CB50"")"),42500)</f>
        <v>42500</v>
      </c>
      <c r="N254" s="172">
        <f ca="1">IFERROR(__xludf.DUMMYFUNCTION("IMPORTRANGE(""https://docs.google.com/spreadsheets/d/1Yj_ptqi66GCucihVvJfMjLAmec39IyEx_6qawtMGysU/edit?usp=sharing"",""สบก!CC50"")"),42465)</f>
        <v>42465</v>
      </c>
      <c r="O254" s="171">
        <f ca="1">IF(L254&gt;0,N254*100/L254,0)</f>
        <v>47.713483146067418</v>
      </c>
      <c r="P254" s="171">
        <f ca="1">IF(M254&gt;0,N254*100/M254,0)</f>
        <v>99.917647058823533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IFERROR(__xludf.DUMMYFUNCTION("IMPORTRANGE(""https://docs.google.com/spreadsheets/d/1Yj_ptqi66GCucihVvJfMjLAmec39IyEx_6qawtMGysU/edit?usp=sharing"",""สบก!BX50"")"),0)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IFERROR(__xludf.DUMMYFUNCTION("IMPORTRANGE(""https://docs.google.com/spreadsheets/d/1Yj_ptqi66GCucihVvJfMjLAmec39IyEx_6qawtMGysU/edit?usp=sharing"",""สบก!BY50"")"),89000)</f>
        <v>89000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IFERROR(__xludf.DUMMYFUNCTION("IMPORTRANGE(""https://docs.google.com/spreadsheets/d/1Yj_ptqi66GCucihVvJfMjLAmec39IyEx_6qawtMGysU/edit?usp=sharing"",""สบก!BZ50"")"),0)</f>
        <v>0</v>
      </c>
      <c r="M258" s="101"/>
      <c r="N258" s="91">
        <f ca="1">IFERROR(__xludf.DUMMYFUNCTION("IMPORTRANGE(""https://docs.google.com/spreadsheets/d/1Yj_ptqi66GCucihVvJfMjLAmec39IyEx_6qawtMGysU/edit?usp=sharing"",""สบก!CD50"")"),0)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IFERROR(__xludf.DUMMYFUNCTION("IMPORTRANGE(""https://docs.google.com/spreadsheets/d/1XL5vhW3sbDhbH9Cz0tuDiY8C3ctxq1tqvaCgkFb8cCA/edit?usp=sharing"",""ศรีสะเกษ!J175"")"),0)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IFERROR(__xludf.DUMMYFUNCTION("IMPORTRANGE(""https://docs.google.com/spreadsheets/d/1XL5vhW3sbDhbH9Cz0tuDiY8C3ctxq1tqvaCgkFb8cCA/edit?usp=sharing"",""ศรีสะเกษ!J176"")"),1)</f>
        <v>1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IFERROR(__xludf.DUMMYFUNCTION("IMPORTRANGE(""https://docs.google.com/spreadsheets/d/1XL5vhW3sbDhbH9Cz0tuDiY8C3ctxq1tqvaCgkFb8cCA/edit?usp=sharing"",""ศรีสะเกษ!J177"")"),1)</f>
        <v>1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IFERROR(__xludf.DUMMYFUNCTION("IMPORTRANGE(""https://docs.google.com/spreadsheets/d/1XL5vhW3sbDhbH9Cz0tuDiY8C3ctxq1tqvaCgkFb8cCA/edit?usp=sharing"",""ศรีสะเกษ!J178"")"),1)</f>
        <v>1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IFERROR(__xludf.DUMMYFUNCTION("IMPORTRANGE(""https://docs.google.com/spreadsheets/d/1XL5vhW3sbDhbH9Cz0tuDiY8C3ctxq1tqvaCgkFb8cCA/edit?usp=sharing"",""ศรีสะเกษ!I179"")"),1)</f>
        <v>1</v>
      </c>
      <c r="J264" s="192">
        <f ca="1">IFERROR(__xludf.DUMMYFUNCTION("IMPORTRANGE(""https://docs.google.com/spreadsheets/d/1XL5vhW3sbDhbH9Cz0tuDiY8C3ctxq1tqvaCgkFb8cCA/edit?usp=sharing"",""ศรีสะเกษ!J179"")"),0)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IFERROR(__xludf.DUMMYFUNCTION("IMPORTRANGE(""https://docs.google.com/spreadsheets/d/1XL5vhW3sbDhbH9Cz0tuDiY8C3ctxq1tqvaCgkFb8cCA/edit?usp=sharing"",""ศรีสะเกษ!I180"")"),25)</f>
        <v>25</v>
      </c>
      <c r="J265" s="192">
        <f ca="1">IFERROR(__xludf.DUMMYFUNCTION("IMPORTRANGE(""https://docs.google.com/spreadsheets/d/1XL5vhW3sbDhbH9Cz0tuDiY8C3ctxq1tqvaCgkFb8cCA/edit?usp=sharing"",""ศรีสะเกษ!J180"")"),25)</f>
        <v>25</v>
      </c>
      <c r="K265" s="168">
        <f t="shared" ca="1" si="82"/>
        <v>100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IFERROR(__xludf.DUMMYFUNCTION("IMPORTRANGE(""https://docs.google.com/spreadsheets/d/1XL5vhW3sbDhbH9Cz0tuDiY8C3ctxq1tqvaCgkFb8cCA/edit?usp=sharing"",""ศรีสะเกษ!I181"")"),25)</f>
        <v>25</v>
      </c>
      <c r="J266" s="192">
        <f ca="1">IFERROR(__xludf.DUMMYFUNCTION("IMPORTRANGE(""https://docs.google.com/spreadsheets/d/1XL5vhW3sbDhbH9Cz0tuDiY8C3ctxq1tqvaCgkFb8cCA/edit?usp=sharing"",""ศรีสะเกษ!J181"")"),0)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IFERROR(__xludf.DUMMYFUNCTION("IMPORTRANGE(""https://docs.google.com/spreadsheets/d/1XL5vhW3sbDhbH9Cz0tuDiY8C3ctxq1tqvaCgkFb8cCA/edit?usp=sharing"",""ศรีสะเกษ!I182"")"),1)</f>
        <v>1</v>
      </c>
      <c r="J267" s="192">
        <f ca="1">IFERROR(__xludf.DUMMYFUNCTION("IMPORTRANGE(""https://docs.google.com/spreadsheets/d/1XL5vhW3sbDhbH9Cz0tuDiY8C3ctxq1tqvaCgkFb8cCA/edit?usp=sharing"",""ศรีสะเกษ!J182"")"),0)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IFERROR(__xludf.DUMMYFUNCTION("IMPORTRANGE(""https://docs.google.com/spreadsheets/d/1XL5vhW3sbDhbH9Cz0tuDiY8C3ctxq1tqvaCgkFb8cCA/edit?usp=sharing"",""ศรีสะเกษ!J183"")"),0)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IFERROR(__xludf.DUMMYFUNCTION("IMPORTRANGE(""https://docs.google.com/spreadsheets/d/1XL5vhW3sbDhbH9Cz0tuDiY8C3ctxq1tqvaCgkFb8cCA/edit?usp=sharing"",""ศรีสะเกษ!J184"")"),0)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IFERROR(__xludf.DUMMYFUNCTION("IMPORTRANGE(""https://docs.google.com/spreadsheets/d/1XL5vhW3sbDhbH9Cz0tuDiY8C3ctxq1tqvaCgkFb8cCA/edit?usp=sharing"",""ศรีสะเกษ!I185"")"),20)</f>
        <v>20</v>
      </c>
      <c r="J270" s="308">
        <f ca="1">IFERROR(__xludf.DUMMYFUNCTION("IMPORTRANGE(""https://docs.google.com/spreadsheets/d/1XL5vhW3sbDhbH9Cz0tuDiY8C3ctxq1tqvaCgkFb8cCA/edit?usp=sharing"",""ศรีสะเกษ!J185"")"),20)</f>
        <v>20</v>
      </c>
      <c r="K270" s="309">
        <f ca="1">IF(I270&gt;0,J270*100/I270,0)</f>
        <v>100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183600</v>
      </c>
      <c r="M271" s="155">
        <f t="shared" ca="1" si="83"/>
        <v>93000</v>
      </c>
      <c r="N271" s="155">
        <f t="shared" ca="1" si="83"/>
        <v>54237</v>
      </c>
      <c r="O271" s="154">
        <f t="shared" ref="O271:O273" ca="1" si="84">IF(L271&gt;0,N271*100/L271,0)</f>
        <v>29.540849673202615</v>
      </c>
      <c r="P271" s="154">
        <f t="shared" ref="P271:P273" ca="1" si="85">IF(M271&gt;0,N271*100/M271,0)</f>
        <v>58.319354838709678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183600</v>
      </c>
      <c r="M273" s="160">
        <f t="shared" ca="1" si="87"/>
        <v>93000</v>
      </c>
      <c r="N273" s="160">
        <f t="shared" ca="1" si="87"/>
        <v>54237</v>
      </c>
      <c r="O273" s="159">
        <f t="shared" ca="1" si="84"/>
        <v>29.540849673202615</v>
      </c>
      <c r="P273" s="159">
        <f t="shared" ca="1" si="85"/>
        <v>58.319354838709678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183600</v>
      </c>
      <c r="M275" s="172">
        <f ca="1">IFERROR(__xludf.DUMMYFUNCTION("IMPORTRANGE(""https://docs.google.com/spreadsheets/d/1Yj_ptqi66GCucihVvJfMjLAmec39IyEx_6qawtMGysU/edit?usp=sharing"",""สบก!CK50"")"),93000)</f>
        <v>93000</v>
      </c>
      <c r="N275" s="172">
        <f ca="1">IFERROR(__xludf.DUMMYFUNCTION("IMPORTRANGE(""https://docs.google.com/spreadsheets/d/1Yj_ptqi66GCucihVvJfMjLAmec39IyEx_6qawtMGysU/edit?usp=sharing"",""สบก!CL50"")"),54237)</f>
        <v>54237</v>
      </c>
      <c r="O275" s="171">
        <f ca="1">IF(L275&gt;0,N275*100/L275,0)</f>
        <v>29.540849673202615</v>
      </c>
      <c r="P275" s="171">
        <f ca="1">IF(M275&gt;0,N275*100/M275,0)</f>
        <v>58.319354838709678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IFERROR(__xludf.DUMMYFUNCTION("IMPORTRANGE(""https://docs.google.com/spreadsheets/d/1Yj_ptqi66GCucihVvJfMjLAmec39IyEx_6qawtMGysU/edit?usp=sharing"",""สบก!CG50"")"),0)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IFERROR(__xludf.DUMMYFUNCTION("IMPORTRANGE(""https://docs.google.com/spreadsheets/d/1Yj_ptqi66GCucihVvJfMjLAmec39IyEx_6qawtMGysU/edit?usp=sharing"",""สบก!CH50"")"),183600)</f>
        <v>183600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IFERROR(__xludf.DUMMYFUNCTION("IMPORTRANGE(""https://docs.google.com/spreadsheets/d/1Yj_ptqi66GCucihVvJfMjLAmec39IyEx_6qawtMGysU/edit?usp=sharing"",""สบก!CI50"")"),0)</f>
        <v>0</v>
      </c>
      <c r="M279" s="101"/>
      <c r="N279" s="91">
        <f ca="1">IFERROR(__xludf.DUMMYFUNCTION("IMPORTRANGE(""https://docs.google.com/spreadsheets/d/1Yj_ptqi66GCucihVvJfMjLAmec39IyEx_6qawtMGysU/edit?usp=sharing"",""สบก!CM50"")"),0)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IFERROR(__xludf.DUMMYFUNCTION("IMPORTRANGE(""https://docs.google.com/spreadsheets/d/1XL5vhW3sbDhbH9Cz0tuDiY8C3ctxq1tqvaCgkFb8cCA/edit?usp=sharing"",""ศรีสะเกษ!J191"")"),0)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IFERROR(__xludf.DUMMYFUNCTION("IMPORTRANGE(""https://docs.google.com/spreadsheets/d/1XL5vhW3sbDhbH9Cz0tuDiY8C3ctxq1tqvaCgkFb8cCA/edit?usp=sharing"",""ศรีสะเกษ!J192"")"),1)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IFERROR(__xludf.DUMMYFUNCTION("IMPORTRANGE(""https://docs.google.com/spreadsheets/d/1XL5vhW3sbDhbH9Cz0tuDiY8C3ctxq1tqvaCgkFb8cCA/edit?usp=sharing"",""ศรีสะเกษ!J193"")"),1)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IFERROR(__xludf.DUMMYFUNCTION("IMPORTRANGE(""https://docs.google.com/spreadsheets/d/1XL5vhW3sbDhbH9Cz0tuDiY8C3ctxq1tqvaCgkFb8cCA/edit?usp=sharing"",""ศรีสะเกษ!J194"")"),1)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IFERROR(__xludf.DUMMYFUNCTION("IMPORTRANGE(""https://docs.google.com/spreadsheets/d/1XL5vhW3sbDhbH9Cz0tuDiY8C3ctxq1tqvaCgkFb8cCA/edit?usp=sharing"",""ศรีสะเกษ!I195"")"),20)</f>
        <v>20</v>
      </c>
      <c r="J285" s="192">
        <f ca="1">IFERROR(__xludf.DUMMYFUNCTION("IMPORTRANGE(""https://docs.google.com/spreadsheets/d/1XL5vhW3sbDhbH9Cz0tuDiY8C3ctxq1tqvaCgkFb8cCA/edit?usp=sharing"",""ศรีสะเกษ!J195"")"),20)</f>
        <v>20</v>
      </c>
      <c r="K285" s="168">
        <f ca="1">IF(I285&gt;0,J285*100/I285,0)</f>
        <v>100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IFERROR(__xludf.DUMMYFUNCTION("IMPORTRANGE(""https://docs.google.com/spreadsheets/d/1XL5vhW3sbDhbH9Cz0tuDiY8C3ctxq1tqvaCgkFb8cCA/edit?usp=sharing"",""ศรีสะเกษ!J196"")"),0)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IFERROR(__xludf.DUMMYFUNCTION("IMPORTRANGE(""https://docs.google.com/spreadsheets/d/1XL5vhW3sbDhbH9Cz0tuDiY8C3ctxq1tqvaCgkFb8cCA/edit?usp=sharing"",""ศรีสะเกษ!J197"")"),0)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IFERROR(__xludf.DUMMYFUNCTION("IMPORTRANGE(""https://docs.google.com/spreadsheets/d/1XL5vhW3sbDhbH9Cz0tuDiY8C3ctxq1tqvaCgkFb8cCA/edit?usp=sharing"",""ศรีสะเกษ!I199"")"),0)</f>
        <v>0</v>
      </c>
      <c r="J289" s="308">
        <f ca="1">IFERROR(__xludf.DUMMYFUNCTION("IMPORTRANGE(""https://docs.google.com/spreadsheets/d/1XL5vhW3sbDhbH9Cz0tuDiY8C3ctxq1tqvaCgkFb8cCA/edit?usp=sharing"",""ศรีสะเกษ!J199"")"),0)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IFERROR(__xludf.DUMMYFUNCTION("IMPORTRANGE(""https://docs.google.com/spreadsheets/d/1Yj_ptqi66GCucihVvJfMjLAmec39IyEx_6qawtMGysU/edit?usp=sharing"",""สบก!CT50"")"),0)</f>
        <v>0</v>
      </c>
      <c r="N294" s="172">
        <f ca="1">IFERROR(__xludf.DUMMYFUNCTION("IMPORTRANGE(""https://docs.google.com/spreadsheets/d/1Yj_ptqi66GCucihVvJfMjLAmec39IyEx_6qawtMGysU/edit?usp=sharing"",""สบก!CU50"")"),0)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IFERROR(__xludf.DUMMYFUNCTION("IMPORTRANGE(""https://docs.google.com/spreadsheets/d/1Yj_ptqi66GCucihVvJfMjLAmec39IyEx_6qawtMGysU/edit?usp=sharing"",""สบก!CP50"")"),0)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IFERROR(__xludf.DUMMYFUNCTION("IMPORTRANGE(""https://docs.google.com/spreadsheets/d/1Yj_ptqi66GCucihVvJfMjLAmec39IyEx_6qawtMGysU/edit?usp=sharing"",""สบก!CQ50"")"),0)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IFERROR(__xludf.DUMMYFUNCTION("IMPORTRANGE(""https://docs.google.com/spreadsheets/d/1Yj_ptqi66GCucihVvJfMjLAmec39IyEx_6qawtMGysU/edit?usp=sharing"",""สบก!CR50"")"),0)</f>
        <v>0</v>
      </c>
      <c r="M298" s="101"/>
      <c r="N298" s="91">
        <f ca="1">IFERROR(__xludf.DUMMYFUNCTION("IMPORTRANGE(""https://docs.google.com/spreadsheets/d/1Yj_ptqi66GCucihVvJfMjLAmec39IyEx_6qawtMGysU/edit?usp=sharing"",""สบก!CV50"")"),0)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IFERROR(__xludf.DUMMYFUNCTION("IMPORTRANGE(""https://docs.google.com/spreadsheets/d/1XL5vhW3sbDhbH9Cz0tuDiY8C3ctxq1tqvaCgkFb8cCA/edit?usp=sharing"",""ศรีสะเกษ!J205"")"),0)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IFERROR(__xludf.DUMMYFUNCTION("IMPORTRANGE(""https://docs.google.com/spreadsheets/d/1XL5vhW3sbDhbH9Cz0tuDiY8C3ctxq1tqvaCgkFb8cCA/edit?usp=sharing"",""ศรีสะเกษ!J206"")"),0)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IFERROR(__xludf.DUMMYFUNCTION("IMPORTRANGE(""https://docs.google.com/spreadsheets/d/1XL5vhW3sbDhbH9Cz0tuDiY8C3ctxq1tqvaCgkFb8cCA/edit?usp=sharing"",""ศรีสะเกษ!J207"")"),0)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IFERROR(__xludf.DUMMYFUNCTION("IMPORTRANGE(""https://docs.google.com/spreadsheets/d/1XL5vhW3sbDhbH9Cz0tuDiY8C3ctxq1tqvaCgkFb8cCA/edit?usp=sharing"",""ศรีสะเกษ!J208"")"),0)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IFERROR(__xludf.DUMMYFUNCTION("IMPORTRANGE(""https://docs.google.com/spreadsheets/d/1XL5vhW3sbDhbH9Cz0tuDiY8C3ctxq1tqvaCgkFb8cCA/edit?usp=sharing"",""ศรีสะเกษ!I209"")"),0)</f>
        <v>0</v>
      </c>
      <c r="J304" s="191">
        <f ca="1">IFERROR(__xludf.DUMMYFUNCTION("IMPORTRANGE(""https://docs.google.com/spreadsheets/d/1XL5vhW3sbDhbH9Cz0tuDiY8C3ctxq1tqvaCgkFb8cCA/edit?usp=sharing"",""ศรีสะเกษ!J209"")"),0)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IFERROR(__xludf.DUMMYFUNCTION("IMPORTRANGE(""https://docs.google.com/spreadsheets/d/1XL5vhW3sbDhbH9Cz0tuDiY8C3ctxq1tqvaCgkFb8cCA/edit?usp=sharing"",""ศรีสะเกษ!I211"")"),0)</f>
        <v>0</v>
      </c>
      <c r="J306" s="191">
        <f ca="1">IFERROR(__xludf.DUMMYFUNCTION("IMPORTRANGE(""https://docs.google.com/spreadsheets/d/1XL5vhW3sbDhbH9Cz0tuDiY8C3ctxq1tqvaCgkFb8cCA/edit?usp=sharing"",""ศรีสะเกษ!J211"")"),0)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IFERROR(__xludf.DUMMYFUNCTION("IMPORTRANGE(""https://docs.google.com/spreadsheets/d/1XL5vhW3sbDhbH9Cz0tuDiY8C3ctxq1tqvaCgkFb8cCA/edit?usp=sharing"",""ศรีสะเกษ!J212"")"),0)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IFERROR(__xludf.DUMMYFUNCTION("IMPORTRANGE(""https://docs.google.com/spreadsheets/d/1XL5vhW3sbDhbH9Cz0tuDiY8C3ctxq1tqvaCgkFb8cCA/edit?usp=sharing"",""ศรีสะเกษ!J213"")"),0)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IFERROR(__xludf.DUMMYFUNCTION("IMPORTRANGE(""https://docs.google.com/spreadsheets/d/1XL5vhW3sbDhbH9Cz0tuDiY8C3ctxq1tqvaCgkFb8cCA/edit?usp=sharing"",""ศรีสะเกษ!I214"")"),0)</f>
        <v>0</v>
      </c>
      <c r="J309" s="325">
        <f ca="1">IFERROR(__xludf.DUMMYFUNCTION("IMPORTRANGE(""https://docs.google.com/spreadsheets/d/1XL5vhW3sbDhbH9Cz0tuDiY8C3ctxq1tqvaCgkFb8cCA/edit?usp=sharing"",""ศรีสะเกษ!J214"")"),0)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IFERROR(__xludf.DUMMYFUNCTION("IMPORTRANGE(""https://docs.google.com/spreadsheets/d/1Yj_ptqi66GCucihVvJfMjLAmec39IyEx_6qawtMGysU/edit?usp=sharing"",""สบก!DC50"")"),0)</f>
        <v>0</v>
      </c>
      <c r="N314" s="172">
        <f ca="1">IFERROR(__xludf.DUMMYFUNCTION("IMPORTRANGE(""https://docs.google.com/spreadsheets/d/1Yj_ptqi66GCucihVvJfMjLAmec39IyEx_6qawtMGysU/edit?usp=sharing"",""สบก!DD50"")"),0)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IFERROR(__xludf.DUMMYFUNCTION("IMPORTRANGE(""https://docs.google.com/spreadsheets/d/1Yj_ptqi66GCucihVvJfMjLAmec39IyEx_6qawtMGysU/edit?usp=sharing"",""สบก!CY50"")"),0)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IFERROR(__xludf.DUMMYFUNCTION("IMPORTRANGE(""https://docs.google.com/spreadsheets/d/1Yj_ptqi66GCucihVvJfMjLAmec39IyEx_6qawtMGysU/edit?usp=sharing"",""สบก!CZ50"")"),0)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IFERROR(__xludf.DUMMYFUNCTION("IMPORTRANGE(""https://docs.google.com/spreadsheets/d/1Yj_ptqi66GCucihVvJfMjLAmec39IyEx_6qawtMGysU/edit?usp=sharing"",""สบก!DA50"")"),0)</f>
        <v>0</v>
      </c>
      <c r="M318" s="101"/>
      <c r="N318" s="91">
        <f ca="1">IFERROR(__xludf.DUMMYFUNCTION("IMPORTRANGE(""https://docs.google.com/spreadsheets/d/1Yj_ptqi66GCucihVvJfMjLAmec39IyEx_6qawtMGysU/edit?usp=sharing"",""สบก!DE50"")"),0)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IFERROR(__xludf.DUMMYFUNCTION("IMPORTRANGE(""https://docs.google.com/spreadsheets/d/1XL5vhW3sbDhbH9Cz0tuDiY8C3ctxq1tqvaCgkFb8cCA/edit?usp=sharing"",""ศรีสะเกษ!J220"")"),0)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IFERROR(__xludf.DUMMYFUNCTION("IMPORTRANGE(""https://docs.google.com/spreadsheets/d/1XL5vhW3sbDhbH9Cz0tuDiY8C3ctxq1tqvaCgkFb8cCA/edit?usp=sharing"",""ศรีสะเกษ!J221"")"),0)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IFERROR(__xludf.DUMMYFUNCTION("IMPORTRANGE(""https://docs.google.com/spreadsheets/d/1XL5vhW3sbDhbH9Cz0tuDiY8C3ctxq1tqvaCgkFb8cCA/edit?usp=sharing"",""ศรีสะเกษ!J222"")"),0)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IFERROR(__xludf.DUMMYFUNCTION("IMPORTRANGE(""https://docs.google.com/spreadsheets/d/1XL5vhW3sbDhbH9Cz0tuDiY8C3ctxq1tqvaCgkFb8cCA/edit?usp=sharing"",""ศรีสะเกษ!J223"")"),0)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IFERROR(__xludf.DUMMYFUNCTION("IMPORTRANGE(""https://docs.google.com/spreadsheets/d/1XL5vhW3sbDhbH9Cz0tuDiY8C3ctxq1tqvaCgkFb8cCA/edit?usp=sharing"",""ศรีสะเกษ!I224"")"),0)</f>
        <v>0</v>
      </c>
      <c r="J324" s="191">
        <f ca="1">IFERROR(__xludf.DUMMYFUNCTION("IMPORTRANGE(""https://docs.google.com/spreadsheets/d/1XL5vhW3sbDhbH9Cz0tuDiY8C3ctxq1tqvaCgkFb8cCA/edit?usp=sharing"",""ศรีสะเกษ!J224"")"),0)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IFERROR(__xludf.DUMMYFUNCTION("IMPORTRANGE(""https://docs.google.com/spreadsheets/d/1XL5vhW3sbDhbH9Cz0tuDiY8C3ctxq1tqvaCgkFb8cCA/edit?usp=sharing"",""ศรีสะเกษ!J225"")"),0)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IFERROR(__xludf.DUMMYFUNCTION("IMPORTRANGE(""https://docs.google.com/spreadsheets/d/1XL5vhW3sbDhbH9Cz0tuDiY8C3ctxq1tqvaCgkFb8cCA/edit?usp=sharing"",""ศรีสะเกษ!J226"")"),0)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IFERROR(__xludf.DUMMYFUNCTION("IMPORTRANGE(""https://docs.google.com/spreadsheets/d/1XL5vhW3sbDhbH9Cz0tuDiY8C3ctxq1tqvaCgkFb8cCA/edit?usp=sharing"",""ศรีสะเกษ!I228"")"),880)</f>
        <v>880</v>
      </c>
      <c r="J328" s="330">
        <f ca="1">IFERROR(__xludf.DUMMYFUNCTION("IMPORTRANGE(""https://docs.google.com/spreadsheets/d/1XL5vhW3sbDhbH9Cz0tuDiY8C3ctxq1tqvaCgkFb8cCA/edit?usp=sharing"",""ศรีสะเกษ!J228"")"),481)</f>
        <v>481</v>
      </c>
      <c r="K328" s="309">
        <f ca="1">IF(I328&gt;0,J328*100/I328,0)</f>
        <v>54.659090909090907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1684870</v>
      </c>
      <c r="M329" s="155">
        <f t="shared" ca="1" si="98"/>
        <v>960180</v>
      </c>
      <c r="N329" s="155">
        <f t="shared" ca="1" si="98"/>
        <v>309459</v>
      </c>
      <c r="O329" s="154">
        <f t="shared" ref="O329:O331" ca="1" si="99">IF(L329&gt;0,N329*100/L329,0)</f>
        <v>18.366936321496613</v>
      </c>
      <c r="P329" s="154">
        <f t="shared" ref="P329:P331" ca="1" si="100">IF(M329&gt;0,N329*100/M329,0)</f>
        <v>32.229269511966507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1684870</v>
      </c>
      <c r="M331" s="160">
        <f t="shared" ca="1" si="102"/>
        <v>960180</v>
      </c>
      <c r="N331" s="160">
        <f t="shared" ca="1" si="102"/>
        <v>309459</v>
      </c>
      <c r="O331" s="159">
        <f t="shared" ca="1" si="99"/>
        <v>18.366936321496613</v>
      </c>
      <c r="P331" s="159">
        <f t="shared" ca="1" si="100"/>
        <v>32.229269511966507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1667870</v>
      </c>
      <c r="M333" s="172">
        <f ca="1">IFERROR(__xludf.DUMMYFUNCTION("IMPORTRANGE(""https://docs.google.com/spreadsheets/d/1Yj_ptqi66GCucihVvJfMjLAmec39IyEx_6qawtMGysU/edit?usp=sharing"",""สบก!DL50"")"),960180)</f>
        <v>960180</v>
      </c>
      <c r="N333" s="172">
        <f ca="1">IFERROR(__xludf.DUMMYFUNCTION("IMPORTRANGE(""https://docs.google.com/spreadsheets/d/1Yj_ptqi66GCucihVvJfMjLAmec39IyEx_6qawtMGysU/edit?usp=sharing"",""สบก!DM50"")"),292459)</f>
        <v>292459</v>
      </c>
      <c r="O333" s="171">
        <f ca="1">IF(L333&gt;0,N333*100/L333,0)</f>
        <v>17.534879816772289</v>
      </c>
      <c r="P333" s="171">
        <f ca="1">IF(M333&gt;0,N333*100/M333,0)</f>
        <v>30.458768147638985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IFERROR(__xludf.DUMMYFUNCTION("IMPORTRANGE(""https://docs.google.com/spreadsheets/d/1Yj_ptqi66GCucihVvJfMjLAmec39IyEx_6qawtMGysU/edit?usp=sharing"",""สบก!DH50"")"),500400)</f>
        <v>500400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IFERROR(__xludf.DUMMYFUNCTION("IMPORTRANGE(""https://docs.google.com/spreadsheets/d/1Yj_ptqi66GCucihVvJfMjLAmec39IyEx_6qawtMGysU/edit?usp=sharing"",""สบก!DI50"")"),1167470)</f>
        <v>1167470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IFERROR(__xludf.DUMMYFUNCTION("IMPORTRANGE(""https://docs.google.com/spreadsheets/d/1Yj_ptqi66GCucihVvJfMjLAmec39IyEx_6qawtMGysU/edit?usp=sharing"",""สบก!DJ50"")"),17000)</f>
        <v>17000</v>
      </c>
      <c r="M337" s="101"/>
      <c r="N337" s="91">
        <f ca="1">IFERROR(__xludf.DUMMYFUNCTION("IMPORTRANGE(""https://docs.google.com/spreadsheets/d/1Yj_ptqi66GCucihVvJfMjLAmec39IyEx_6qawtMGysU/edit?usp=sharing"",""สบก!DN50"")"),17000)</f>
        <v>17000</v>
      </c>
      <c r="O337" s="101">
        <f ca="1">IF(L337&gt;0,N337*100/L337,0)</f>
        <v>100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IFERROR(__xludf.DUMMYFUNCTION("IMPORTRANGE(""https://docs.google.com/spreadsheets/d/1XL5vhW3sbDhbH9Cz0tuDiY8C3ctxq1tqvaCgkFb8cCA/edit?usp=sharing"",""ศรีสะเกษ!I234"")"),0)</f>
        <v>0</v>
      </c>
      <c r="J339" s="191">
        <f ca="1">IFERROR(__xludf.DUMMYFUNCTION("IMPORTRANGE(""https://docs.google.com/spreadsheets/d/1XL5vhW3sbDhbH9Cz0tuDiY8C3ctxq1tqvaCgkFb8cCA/edit?usp=sharing"",""ศรีสะเกษ!J234"")"),256)</f>
        <v>256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IFERROR(__xludf.DUMMYFUNCTION("IMPORTRANGE(""https://docs.google.com/spreadsheets/d/1XL5vhW3sbDhbH9Cz0tuDiY8C3ctxq1tqvaCgkFb8cCA/edit?usp=sharing"",""ศรีสะเกษ!I235"")"),7760)</f>
        <v>7760</v>
      </c>
      <c r="J340" s="191">
        <f ca="1">IFERROR(__xludf.DUMMYFUNCTION("IMPORTRANGE(""https://docs.google.com/spreadsheets/d/1XL5vhW3sbDhbH9Cz0tuDiY8C3ctxq1tqvaCgkFb8cCA/edit?usp=sharing"",""ศรีสะเกษ!J235"")"),1734.77)</f>
        <v>1734.77</v>
      </c>
      <c r="K340" s="333">
        <f t="shared" ca="1" si="103"/>
        <v>22.355283505154638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IFERROR(__xludf.DUMMYFUNCTION("IMPORTRANGE(""https://docs.google.com/spreadsheets/d/1XL5vhW3sbDhbH9Cz0tuDiY8C3ctxq1tqvaCgkFb8cCA/edit?usp=sharing"",""ศรีสะเกษ!I236"")"),880)</f>
        <v>880</v>
      </c>
      <c r="J341" s="191">
        <f ca="1">IFERROR(__xludf.DUMMYFUNCTION("IMPORTRANGE(""https://docs.google.com/spreadsheets/d/1XL5vhW3sbDhbH9Cz0tuDiY8C3ctxq1tqvaCgkFb8cCA/edit?usp=sharing"",""ศรีสะเกษ!J236"")"),630)</f>
        <v>630</v>
      </c>
      <c r="K341" s="333">
        <f t="shared" ca="1" si="103"/>
        <v>71.590909090909093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IFERROR(__xludf.DUMMYFUNCTION("IMPORTRANGE(""https://docs.google.com/spreadsheets/d/1XL5vhW3sbDhbH9Cz0tuDiY8C3ctxq1tqvaCgkFb8cCA/edit?usp=sharing"",""ศรีสะเกษ!I237"")"),0)</f>
        <v>0</v>
      </c>
      <c r="J342" s="191">
        <f ca="1">IFERROR(__xludf.DUMMYFUNCTION("IMPORTRANGE(""https://docs.google.com/spreadsheets/d/1XL5vhW3sbDhbH9Cz0tuDiY8C3ctxq1tqvaCgkFb8cCA/edit?usp=sharing"",""ศรีสะเกษ!J237"")"),4787.61)</f>
        <v>4787.6099999999997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IFERROR(__xludf.DUMMYFUNCTION("IMPORTRANGE(""https://docs.google.com/spreadsheets/d/1XL5vhW3sbDhbH9Cz0tuDiY8C3ctxq1tqvaCgkFb8cCA/edit?usp=sharing"",""ศรีสะเกษ!I238"")"),880)</f>
        <v>880</v>
      </c>
      <c r="J343" s="191">
        <f ca="1">IFERROR(__xludf.DUMMYFUNCTION("IMPORTRANGE(""https://docs.google.com/spreadsheets/d/1XL5vhW3sbDhbH9Cz0tuDiY8C3ctxq1tqvaCgkFb8cCA/edit?usp=sharing"",""ศรีสะเกษ!J238"")"),1)</f>
        <v>1</v>
      </c>
      <c r="K343" s="333">
        <f t="shared" ca="1" si="103"/>
        <v>0.11363636363636363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IFERROR(__xludf.DUMMYFUNCTION("IMPORTRANGE(""https://docs.google.com/spreadsheets/d/1XL5vhW3sbDhbH9Cz0tuDiY8C3ctxq1tqvaCgkFb8cCA/edit?usp=sharing"",""ศรีสะเกษ!I239"")"),0)</f>
        <v>0</v>
      </c>
      <c r="J344" s="191">
        <f ca="1">IFERROR(__xludf.DUMMYFUNCTION("IMPORTRANGE(""https://docs.google.com/spreadsheets/d/1XL5vhW3sbDhbH9Cz0tuDiY8C3ctxq1tqvaCgkFb8cCA/edit?usp=sharing"",""ศรีสะเกษ!J239"")"),5.82)</f>
        <v>5.82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IFERROR(__xludf.DUMMYFUNCTION("IMPORTRANGE(""https://docs.google.com/spreadsheets/d/1XL5vhW3sbDhbH9Cz0tuDiY8C3ctxq1tqvaCgkFb8cCA/edit?usp=sharing"",""ศรีสะเกษ!I240"")"),880)</f>
        <v>880</v>
      </c>
      <c r="J345" s="191">
        <f ca="1">IFERROR(__xludf.DUMMYFUNCTION("IMPORTRANGE(""https://docs.google.com/spreadsheets/d/1XL5vhW3sbDhbH9Cz0tuDiY8C3ctxq1tqvaCgkFb8cCA/edit?usp=sharing"",""ศรีสะเกษ!J240"")"),481)</f>
        <v>481</v>
      </c>
      <c r="K345" s="333">
        <f t="shared" ca="1" si="103"/>
        <v>54.659090909090907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IFERROR(__xludf.DUMMYFUNCTION("IMPORTRANGE(""https://docs.google.com/spreadsheets/d/1XL5vhW3sbDhbH9Cz0tuDiY8C3ctxq1tqvaCgkFb8cCA/edit?usp=sharing"",""ศรีสะเกษ!I241"")"),0)</f>
        <v>0</v>
      </c>
      <c r="J346" s="191">
        <f ca="1">IFERROR(__xludf.DUMMYFUNCTION("IMPORTRANGE(""https://docs.google.com/spreadsheets/d/1XL5vhW3sbDhbH9Cz0tuDiY8C3ctxq1tqvaCgkFb8cCA/edit?usp=sharing"",""ศรีสะเกษ!J241"")"),3652.05)</f>
        <v>3652.05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IFERROR(__xludf.DUMMYFUNCTION("IMPORTRANGE(""https://docs.google.com/spreadsheets/d/1XL5vhW3sbDhbH9Cz0tuDiY8C3ctxq1tqvaCgkFb8cCA/edit?usp=sharing"",""ศรีสะเกษ!L242"")"),3182321)</f>
        <v>3182321</v>
      </c>
      <c r="M347" s="347"/>
      <c r="N347" s="347">
        <f ca="1">IFERROR(__xludf.DUMMYFUNCTION("IMPORTRANGE(""https://docs.google.com/spreadsheets/d/1XL5vhW3sbDhbH9Cz0tuDiY8C3ctxq1tqvaCgkFb8cCA/edit?usp=sharing"",""ศรีสะเกษ!M242"")"),178159.969999999)</f>
        <v>178159.96999999901</v>
      </c>
      <c r="O347" s="347">
        <f ca="1">+IF(L347&gt;0,N347*100/L347,0)</f>
        <v>5.5984286311782814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IFERROR(__xludf.DUMMYFUNCTION("IMPORTRANGE(""https://docs.google.com/spreadsheets/d/1XL5vhW3sbDhbH9Cz0tuDiY8C3ctxq1tqvaCgkFb8cCA/edit?usp=sharing"",""ศรีสะเกษ!I244"")"),200)</f>
        <v>200</v>
      </c>
      <c r="J349" s="360">
        <f ca="1">IFERROR(__xludf.DUMMYFUNCTION("IMPORTRANGE(""https://docs.google.com/spreadsheets/d/1XL5vhW3sbDhbH9Cz0tuDiY8C3ctxq1tqvaCgkFb8cCA/edit?usp=sharing"",""ศรีสะเกษ!J244"")"),0)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IFERROR(__xludf.DUMMYFUNCTION("IMPORTRANGE(""https://docs.google.com/spreadsheets/d/1XL5vhW3sbDhbH9Cz0tuDiY8C3ctxq1tqvaCgkFb8cCA/edit?usp=sharing"",""ศรีสะเกษ!L244"")"),373160)</f>
        <v>373160</v>
      </c>
      <c r="M349" s="362"/>
      <c r="N349" s="362">
        <f ca="1">IFERROR(__xludf.DUMMYFUNCTION("IMPORTRANGE(""https://docs.google.com/spreadsheets/d/1XL5vhW3sbDhbH9Cz0tuDiY8C3ctxq1tqvaCgkFb8cCA/edit?usp=sharing"",""ศรีสะเกษ!M244"")"),18451.64)</f>
        <v>18451.64</v>
      </c>
      <c r="O349" s="362">
        <f ca="1">+IF(L349&gt;0,N349*100/L349,0)</f>
        <v>4.9446993246864617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IFERROR(__xludf.DUMMYFUNCTION("IMPORTRANGE(""https://docs.google.com/spreadsheets/d/1XL5vhW3sbDhbH9Cz0tuDiY8C3ctxq1tqvaCgkFb8cCA/edit?usp=sharing"",""ศรีสะเกษ!I245"")"),40)</f>
        <v>40</v>
      </c>
      <c r="J350" s="360">
        <f ca="1">IFERROR(__xludf.DUMMYFUNCTION("IMPORTRANGE(""https://docs.google.com/spreadsheets/d/1XL5vhW3sbDhbH9Cz0tuDiY8C3ctxq1tqvaCgkFb8cCA/edit?usp=sharing"",""ศรีสะเกษ!J245"")"),0)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IFERROR(__xludf.DUMMYFUNCTION("IMPORTRANGE(""https://docs.google.com/spreadsheets/d/1XL5vhW3sbDhbH9Cz0tuDiY8C3ctxq1tqvaCgkFb8cCA/edit?usp=sharing"",""ศรีสะเกษ!L246"")"),0)</f>
        <v>0</v>
      </c>
      <c r="M351" s="169"/>
      <c r="N351" s="169">
        <f ca="1">IFERROR(__xludf.DUMMYFUNCTION("IMPORTRANGE(""https://docs.google.com/spreadsheets/d/1XL5vhW3sbDhbH9Cz0tuDiY8C3ctxq1tqvaCgkFb8cCA/edit?usp=sharing"",""ศรีสะเกษ!M246"")"),0)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IFERROR(__xludf.DUMMYFUNCTION("IMPORTRANGE(""https://docs.google.com/spreadsheets/d/1XL5vhW3sbDhbH9Cz0tuDiY8C3ctxq1tqvaCgkFb8cCA/edit?usp=sharing"",""ศรีสะเกษ!L247"")"),373160)</f>
        <v>373160</v>
      </c>
      <c r="M352" s="169"/>
      <c r="N352" s="169">
        <f ca="1">IFERROR(__xludf.DUMMYFUNCTION("IMPORTRANGE(""https://docs.google.com/spreadsheets/d/1XL5vhW3sbDhbH9Cz0tuDiY8C3ctxq1tqvaCgkFb8cCA/edit?usp=sharing"",""ศรีสะเกษ!M247"")"),18451.64)</f>
        <v>18451.64</v>
      </c>
      <c r="O352" s="169">
        <f t="shared" ca="1" si="105"/>
        <v>4.9446993246864617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IFERROR(__xludf.DUMMYFUNCTION("IMPORTRANGE(""https://docs.google.com/spreadsheets/d/1XL5vhW3sbDhbH9Cz0tuDiY8C3ctxq1tqvaCgkFb8cCA/edit?usp=sharing"",""ศรีสะเกษ!L248"")"),0)</f>
        <v>0</v>
      </c>
      <c r="M353" s="171"/>
      <c r="N353" s="171">
        <f ca="1">IFERROR(__xludf.DUMMYFUNCTION("IMPORTRANGE(""https://docs.google.com/spreadsheets/d/1XL5vhW3sbDhbH9Cz0tuDiY8C3ctxq1tqvaCgkFb8cCA/edit?usp=sharing"",""ศรีสะเกษ!M248"")"),0)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IFERROR(__xludf.DUMMYFUNCTION("IMPORTRANGE(""https://docs.google.com/spreadsheets/d/1XL5vhW3sbDhbH9Cz0tuDiY8C3ctxq1tqvaCgkFb8cCA/edit?usp=sharing"",""ศรีสะเกษ!L249"")"),373160)</f>
        <v>373160</v>
      </c>
      <c r="M354" s="171"/>
      <c r="N354" s="171">
        <f ca="1">IFERROR(__xludf.DUMMYFUNCTION("IMPORTRANGE(""https://docs.google.com/spreadsheets/d/1XL5vhW3sbDhbH9Cz0tuDiY8C3ctxq1tqvaCgkFb8cCA/edit?usp=sharing"",""ศรีสะเกษ!M249"")"),18451.64)</f>
        <v>18451.64</v>
      </c>
      <c r="O354" s="171">
        <f t="shared" ca="1" si="105"/>
        <v>4.9446993246864617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IFERROR(__xludf.DUMMYFUNCTION("IMPORTRANGE(""https://docs.google.com/spreadsheets/d/1XL5vhW3sbDhbH9Cz0tuDiY8C3ctxq1tqvaCgkFb8cCA/edit?usp=sharing"",""ศรีสะเกษ!M250"")"),0)</f>
        <v>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IFERROR(__xludf.DUMMYFUNCTION("IMPORTRANGE(""https://docs.google.com/spreadsheets/d/1XL5vhW3sbDhbH9Cz0tuDiY8C3ctxq1tqvaCgkFb8cCA/edit?usp=sharing"",""ศรีสะเกษ!M251"")"),0)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IFERROR(__xludf.DUMMYFUNCTION("IMPORTRANGE(""https://docs.google.com/spreadsheets/d/1XL5vhW3sbDhbH9Cz0tuDiY8C3ctxq1tqvaCgkFb8cCA/edit?usp=sharing"",""ศรีสะเกษ!M252"")"),18451.64)</f>
        <v>18451.64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IFERROR(__xludf.DUMMYFUNCTION("IMPORTRANGE(""https://docs.google.com/spreadsheets/d/1XL5vhW3sbDhbH9Cz0tuDiY8C3ctxq1tqvaCgkFb8cCA/edit?usp=sharing"",""ศรีสะเกษ!M253"")"),0)</f>
        <v>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IFERROR(__xludf.DUMMYFUNCTION("IMPORTRANGE(""https://docs.google.com/spreadsheets/d/1XL5vhW3sbDhbH9Cz0tuDiY8C3ctxq1tqvaCgkFb8cCA/edit?usp=sharing"",""ศรีสะเกษ!J255"")"),0)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IFERROR(__xludf.DUMMYFUNCTION("IMPORTRANGE(""https://docs.google.com/spreadsheets/d/1XL5vhW3sbDhbH9Cz0tuDiY8C3ctxq1tqvaCgkFb8cCA/edit?usp=sharing"",""ศรีสะเกษ!J256"")"),1)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IFERROR(__xludf.DUMMYFUNCTION("IMPORTRANGE(""https://docs.google.com/spreadsheets/d/1XL5vhW3sbDhbH9Cz0tuDiY8C3ctxq1tqvaCgkFb8cCA/edit?usp=sharing"",""ศรีสะเกษ!J257"")"),0)</f>
        <v>0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IFERROR(__xludf.DUMMYFUNCTION("IMPORTRANGE(""https://docs.google.com/spreadsheets/d/1XL5vhW3sbDhbH9Cz0tuDiY8C3ctxq1tqvaCgkFb8cCA/edit?usp=sharing"",""ศรีสะเกษ!J258"")"),0)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IFERROR(__xludf.DUMMYFUNCTION("IMPORTRANGE(""https://docs.google.com/spreadsheets/d/1XL5vhW3sbDhbH9Cz0tuDiY8C3ctxq1tqvaCgkFb8cCA/edit?usp=sharing"",""ศรีสะเกษ!J166"")"),0)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IFERROR(__xludf.DUMMYFUNCTION("IMPORTRANGE(""https://docs.google.com/spreadsheets/d/1XL5vhW3sbDhbH9Cz0tuDiY8C3ctxq1tqvaCgkFb8cCA/edit?usp=sharing"",""ศรีสะเกษ!J166"")"),0)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IFERROR(__xludf.DUMMYFUNCTION("IMPORTRANGE(""https://docs.google.com/spreadsheets/d/1XL5vhW3sbDhbH9Cz0tuDiY8C3ctxq1tqvaCgkFb8cCA/edit?usp=sharing"",""ศรีสะเกษ!J166"")"),0)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IFERROR(__xludf.DUMMYFUNCTION("IMPORTRANGE(""https://docs.google.com/spreadsheets/d/1XL5vhW3sbDhbH9Cz0tuDiY8C3ctxq1tqvaCgkFb8cCA/edit?usp=sharing"",""ศรีสะเกษ!J166"")"),0)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IFERROR(__xludf.DUMMYFUNCTION("IMPORTRANGE(""https://docs.google.com/spreadsheets/d/1XL5vhW3sbDhbH9Cz0tuDiY8C3ctxq1tqvaCgkFb8cCA/edit?usp=sharing"",""ศรีสะเกษ!I263"")"),40)</f>
        <v>40</v>
      </c>
      <c r="J368" s="191">
        <f ca="1">IFERROR(__xludf.DUMMYFUNCTION("IMPORTRANGE(""https://docs.google.com/spreadsheets/d/1XL5vhW3sbDhbH9Cz0tuDiY8C3ctxq1tqvaCgkFb8cCA/edit?usp=sharing"",""ศรีสะเกษ!J263"")"),0)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IFERROR(__xludf.DUMMYFUNCTION("IMPORTRANGE(""https://docs.google.com/spreadsheets/d/1XL5vhW3sbDhbH9Cz0tuDiY8C3ctxq1tqvaCgkFb8cCA/edit?usp=sharing"",""ศรีสะเกษ!I164"")"),0)</f>
        <v>0</v>
      </c>
      <c r="J369" s="191">
        <f ca="1">IFERROR(__xludf.DUMMYFUNCTION("IMPORTRANGE(""https://docs.google.com/spreadsheets/d/1XL5vhW3sbDhbH9Cz0tuDiY8C3ctxq1tqvaCgkFb8cCA/edit?usp=sharing"",""ศรีสะเกษ!J164"")"),0)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IFERROR(__xludf.DUMMYFUNCTION("IMPORTRANGE(""https://docs.google.com/spreadsheets/d/1XL5vhW3sbDhbH9Cz0tuDiY8C3ctxq1tqvaCgkFb8cCA/edit?usp=sharing"",""ศรีสะเกษ!I265"")"),40)</f>
        <v>40</v>
      </c>
      <c r="J370" s="191">
        <f ca="1">IFERROR(__xludf.DUMMYFUNCTION("IMPORTRANGE(""https://docs.google.com/spreadsheets/d/1XL5vhW3sbDhbH9Cz0tuDiY8C3ctxq1tqvaCgkFb8cCA/edit?usp=sharing"",""ศรีสะเกษ!J265"")"),0)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IFERROR(__xludf.DUMMYFUNCTION("IMPORTRANGE(""https://docs.google.com/spreadsheets/d/1XL5vhW3sbDhbH9Cz0tuDiY8C3ctxq1tqvaCgkFb8cCA/edit?usp=sharing"",""ศรีสะเกษ!I164"")"),0)</f>
        <v>0</v>
      </c>
      <c r="J371" s="192">
        <f ca="1">IFERROR(__xludf.DUMMYFUNCTION("IMPORTRANGE(""https://docs.google.com/spreadsheets/d/1XL5vhW3sbDhbH9Cz0tuDiY8C3ctxq1tqvaCgkFb8cCA/edit?usp=sharing"",""ศรีสะเกษ!J164"")"),0)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IFERROR(__xludf.DUMMYFUNCTION("IMPORTRANGE(""https://docs.google.com/spreadsheets/d/1XL5vhW3sbDhbH9Cz0tuDiY8C3ctxq1tqvaCgkFb8cCA/edit?usp=sharing"",""ศรีสะเกษ!I267"")"),40)</f>
        <v>40</v>
      </c>
      <c r="J372" s="192">
        <f ca="1">IFERROR(__xludf.DUMMYFUNCTION("IMPORTRANGE(""https://docs.google.com/spreadsheets/d/1XL5vhW3sbDhbH9Cz0tuDiY8C3ctxq1tqvaCgkFb8cCA/edit?usp=sharing"",""ศรีสะเกษ!J267"")"),0)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IFERROR(__xludf.DUMMYFUNCTION("IMPORTRANGE(""https://docs.google.com/spreadsheets/d/1XL5vhW3sbDhbH9Cz0tuDiY8C3ctxq1tqvaCgkFb8cCA/edit?usp=sharing"",""ศรีสะเกษ!I164"")"),0)</f>
        <v>0</v>
      </c>
      <c r="J373" s="191">
        <f ca="1">IFERROR(__xludf.DUMMYFUNCTION("IMPORTRANGE(""https://docs.google.com/spreadsheets/d/1XL5vhW3sbDhbH9Cz0tuDiY8C3ctxq1tqvaCgkFb8cCA/edit?usp=sharing"",""ศรีสะเกษ!J164"")"),0)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IFERROR(__xludf.DUMMYFUNCTION("IMPORTRANGE(""https://docs.google.com/spreadsheets/d/1XL5vhW3sbDhbH9Cz0tuDiY8C3ctxq1tqvaCgkFb8cCA/edit?usp=sharing"",""ศรีสะเกษ!I164"")"),0)</f>
        <v>0</v>
      </c>
      <c r="J374" s="191">
        <f ca="1">IFERROR(__xludf.DUMMYFUNCTION("IMPORTRANGE(""https://docs.google.com/spreadsheets/d/1XL5vhW3sbDhbH9Cz0tuDiY8C3ctxq1tqvaCgkFb8cCA/edit?usp=sharing"",""ศรีสะเกษ!J164"")"),0)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IFERROR(__xludf.DUMMYFUNCTION("IMPORTRANGE(""https://docs.google.com/spreadsheets/d/1XL5vhW3sbDhbH9Cz0tuDiY8C3ctxq1tqvaCgkFb8cCA/edit?usp=sharing"",""ศรีสะเกษ!I270"")"),200)</f>
        <v>200</v>
      </c>
      <c r="J375" s="191">
        <f ca="1">IFERROR(__xludf.DUMMYFUNCTION("IMPORTRANGE(""https://docs.google.com/spreadsheets/d/1XL5vhW3sbDhbH9Cz0tuDiY8C3ctxq1tqvaCgkFb8cCA/edit?usp=sharing"",""ศรีสะเกษ!J270"")"),0)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IFERROR(__xludf.DUMMYFUNCTION("IMPORTRANGE(""https://docs.google.com/spreadsheets/d/1XL5vhW3sbDhbH9Cz0tuDiY8C3ctxq1tqvaCgkFb8cCA/edit?usp=sharing"",""ศรีสะเกษ!I271"")"),0)</f>
        <v>0</v>
      </c>
      <c r="J376" s="192">
        <f ca="1">IFERROR(__xludf.DUMMYFUNCTION("IMPORTRANGE(""https://docs.google.com/spreadsheets/d/1XL5vhW3sbDhbH9Cz0tuDiY8C3ctxq1tqvaCgkFb8cCA/edit?usp=sharing"",""ศรีสะเกษ!J271"")"),0)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IFERROR(__xludf.DUMMYFUNCTION("IMPORTRANGE(""https://docs.google.com/spreadsheets/d/1XL5vhW3sbDhbH9Cz0tuDiY8C3ctxq1tqvaCgkFb8cCA/edit?usp=sharing"",""ศรีสะเกษ!I272"")"),200)</f>
        <v>200</v>
      </c>
      <c r="J377" s="191">
        <f ca="1">IFERROR(__xludf.DUMMYFUNCTION("IMPORTRANGE(""https://docs.google.com/spreadsheets/d/1XL5vhW3sbDhbH9Cz0tuDiY8C3ctxq1tqvaCgkFb8cCA/edit?usp=sharing"",""ศรีสะเกษ!J272"")"),0)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IFERROR(__xludf.DUMMYFUNCTION("IMPORTRANGE(""https://docs.google.com/spreadsheets/d/1XL5vhW3sbDhbH9Cz0tuDiY8C3ctxq1tqvaCgkFb8cCA/edit?usp=sharing"",""ศรีสะเกษ!J273"")"),0)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IFERROR(__xludf.DUMMYFUNCTION("IMPORTRANGE(""https://docs.google.com/spreadsheets/d/1XL5vhW3sbDhbH9Cz0tuDiY8C3ctxq1tqvaCgkFb8cCA/edit?usp=sharing"",""ศรีสะเกษ!J274"")"),0)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IFERROR(__xludf.DUMMYFUNCTION("IMPORTRANGE(""https://docs.google.com/spreadsheets/d/1XL5vhW3sbDhbH9Cz0tuDiY8C3ctxq1tqvaCgkFb8cCA/edit?usp=sharing"",""ศรีสะเกษ!I275"")"),1000)</f>
        <v>1000</v>
      </c>
      <c r="J380" s="360">
        <f ca="1">IFERROR(__xludf.DUMMYFUNCTION("IMPORTRANGE(""https://docs.google.com/spreadsheets/d/1XL5vhW3sbDhbH9Cz0tuDiY8C3ctxq1tqvaCgkFb8cCA/edit?usp=sharing"",""ศรีสะเกษ!J275"")"),0)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IFERROR(__xludf.DUMMYFUNCTION("IMPORTRANGE(""https://docs.google.com/spreadsheets/d/1XL5vhW3sbDhbH9Cz0tuDiY8C3ctxq1tqvaCgkFb8cCA/edit?usp=sharing"",""ศรีสะเกษ!L275"")"),1028520)</f>
        <v>1028520</v>
      </c>
      <c r="M380" s="362"/>
      <c r="N380" s="362">
        <f ca="1">IFERROR(__xludf.DUMMYFUNCTION("IMPORTRANGE(""https://docs.google.com/spreadsheets/d/1XL5vhW3sbDhbH9Cz0tuDiY8C3ctxq1tqvaCgkFb8cCA/edit?usp=sharing"",""ศรีสะเกษ!M275"")"),80011.64)</f>
        <v>80011.64</v>
      </c>
      <c r="O380" s="362">
        <f ca="1">+IF(L380&gt;0,N380*100/L380,0)</f>
        <v>7.7792984093649125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IFERROR(__xludf.DUMMYFUNCTION("IMPORTRANGE(""https://docs.google.com/spreadsheets/d/1XL5vhW3sbDhbH9Cz0tuDiY8C3ctxq1tqvaCgkFb8cCA/edit?usp=sharing"",""ศรีสะเกษ!I276"")"),100)</f>
        <v>100</v>
      </c>
      <c r="J381" s="360">
        <f ca="1">IFERROR(__xludf.DUMMYFUNCTION("IMPORTRANGE(""https://docs.google.com/spreadsheets/d/1XL5vhW3sbDhbH9Cz0tuDiY8C3ctxq1tqvaCgkFb8cCA/edit?usp=sharing"",""ศรีสะเกษ!J276"")"),100)</f>
        <v>100</v>
      </c>
      <c r="K381" s="361">
        <f t="shared" ca="1" si="108"/>
        <v>100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IFERROR(__xludf.DUMMYFUNCTION("IMPORTRANGE(""https://docs.google.com/spreadsheets/d/1XL5vhW3sbDhbH9Cz0tuDiY8C3ctxq1tqvaCgkFb8cCA/edit?usp=sharing"",""ศรีสะเกษ!L277"")"),0)</f>
        <v>0</v>
      </c>
      <c r="M382" s="169"/>
      <c r="N382" s="169">
        <f ca="1">IFERROR(__xludf.DUMMYFUNCTION("IMPORTRANGE(""https://docs.google.com/spreadsheets/d/1XL5vhW3sbDhbH9Cz0tuDiY8C3ctxq1tqvaCgkFb8cCA/edit?usp=sharing"",""ศรีสะเกษ!M277"")"),0)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IFERROR(__xludf.DUMMYFUNCTION("IMPORTRANGE(""https://docs.google.com/spreadsheets/d/1XL5vhW3sbDhbH9Cz0tuDiY8C3ctxq1tqvaCgkFb8cCA/edit?usp=sharing"",""ศรีสะเกษ!L278"")"),1028520)</f>
        <v>1028520</v>
      </c>
      <c r="M383" s="169"/>
      <c r="N383" s="169">
        <f ca="1">IFERROR(__xludf.DUMMYFUNCTION("IMPORTRANGE(""https://docs.google.com/spreadsheets/d/1XL5vhW3sbDhbH9Cz0tuDiY8C3ctxq1tqvaCgkFb8cCA/edit?usp=sharing"",""ศรีสะเกษ!M278"")"),80011.64)</f>
        <v>80011.64</v>
      </c>
      <c r="O383" s="169">
        <f t="shared" ca="1" si="109"/>
        <v>7.7792984093649125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IFERROR(__xludf.DUMMYFUNCTION("IMPORTRANGE(""https://docs.google.com/spreadsheets/d/1XL5vhW3sbDhbH9Cz0tuDiY8C3ctxq1tqvaCgkFb8cCA/edit?usp=sharing"",""ศรีสะเกษ!L279"")"),0)</f>
        <v>0</v>
      </c>
      <c r="M384" s="171"/>
      <c r="N384" s="171">
        <f ca="1">IFERROR(__xludf.DUMMYFUNCTION("IMPORTRANGE(""https://docs.google.com/spreadsheets/d/1XL5vhW3sbDhbH9Cz0tuDiY8C3ctxq1tqvaCgkFb8cCA/edit?usp=sharing"",""ศรีสะเกษ!M279"")"),0)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IFERROR(__xludf.DUMMYFUNCTION("IMPORTRANGE(""https://docs.google.com/spreadsheets/d/1XL5vhW3sbDhbH9Cz0tuDiY8C3ctxq1tqvaCgkFb8cCA/edit?usp=sharing"",""ศรีสะเกษ!L280"")"),1028520)</f>
        <v>1028520</v>
      </c>
      <c r="M385" s="171"/>
      <c r="N385" s="171">
        <f ca="1">IFERROR(__xludf.DUMMYFUNCTION("IMPORTRANGE(""https://docs.google.com/spreadsheets/d/1XL5vhW3sbDhbH9Cz0tuDiY8C3ctxq1tqvaCgkFb8cCA/edit?usp=sharing"",""ศรีสะเกษ!M280"")"),80011.64)</f>
        <v>80011.64</v>
      </c>
      <c r="O385" s="171">
        <f t="shared" ca="1" si="109"/>
        <v>7.7792984093649125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IFERROR(__xludf.DUMMYFUNCTION("IMPORTRANGE(""https://docs.google.com/spreadsheets/d/1XL5vhW3sbDhbH9Cz0tuDiY8C3ctxq1tqvaCgkFb8cCA/edit?usp=sharing"",""ศรีสะเกษ!M281"")"),59600)</f>
        <v>59600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IFERROR(__xludf.DUMMYFUNCTION("IMPORTRANGE(""https://docs.google.com/spreadsheets/d/1XL5vhW3sbDhbH9Cz0tuDiY8C3ctxq1tqvaCgkFb8cCA/edit?usp=sharing"",""ศรีสะเกษ!M282"")"),0)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IFERROR(__xludf.DUMMYFUNCTION("IMPORTRANGE(""https://docs.google.com/spreadsheets/d/1XL5vhW3sbDhbH9Cz0tuDiY8C3ctxq1tqvaCgkFb8cCA/edit?usp=sharing"",""ศรีสะเกษ!M283"")"),18451.64)</f>
        <v>18451.64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IFERROR(__xludf.DUMMYFUNCTION("IMPORTRANGE(""https://docs.google.com/spreadsheets/d/1XL5vhW3sbDhbH9Cz0tuDiY8C3ctxq1tqvaCgkFb8cCA/edit?usp=sharing"",""ศรีสะเกษ!M284"")"),1960)</f>
        <v>1960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IFERROR(__xludf.DUMMYFUNCTION("IMPORTRANGE(""https://docs.google.com/spreadsheets/d/1XL5vhW3sbDhbH9Cz0tuDiY8C3ctxq1tqvaCgkFb8cCA/edit?usp=sharing"",""ศรีสะเกษ!J286"")"),0)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IFERROR(__xludf.DUMMYFUNCTION("IMPORTRANGE(""https://docs.google.com/spreadsheets/d/1XL5vhW3sbDhbH9Cz0tuDiY8C3ctxq1tqvaCgkFb8cCA/edit?usp=sharing"",""ศรีสะเกษ!J287"")"),1)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IFERROR(__xludf.DUMMYFUNCTION("IMPORTRANGE(""https://docs.google.com/spreadsheets/d/1XL5vhW3sbDhbH9Cz0tuDiY8C3ctxq1tqvaCgkFb8cCA/edit?usp=sharing"",""ศรีสะเกษ!J288"")"),0)</f>
        <v>0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IFERROR(__xludf.DUMMYFUNCTION("IMPORTRANGE(""https://docs.google.com/spreadsheets/d/1XL5vhW3sbDhbH9Cz0tuDiY8C3ctxq1tqvaCgkFb8cCA/edit?usp=sharing"",""ศรีสะเกษ!J289"")"),0)</f>
        <v>0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IFERROR(__xludf.DUMMYFUNCTION("IMPORTRANGE(""https://docs.google.com/spreadsheets/d/1XL5vhW3sbDhbH9Cz0tuDiY8C3ctxq1tqvaCgkFb8cCA/edit?usp=sharing"",""ศรีสะเกษ!I291"")"),100)</f>
        <v>100</v>
      </c>
      <c r="J396" s="192">
        <f ca="1">IFERROR(__xludf.DUMMYFUNCTION("IMPORTRANGE(""https://docs.google.com/spreadsheets/d/1XL5vhW3sbDhbH9Cz0tuDiY8C3ctxq1tqvaCgkFb8cCA/edit?usp=sharing"",""ศรีสะเกษ!J291"")"),100)</f>
        <v>100</v>
      </c>
      <c r="K396" s="168">
        <f t="shared" ref="K396:K398" ca="1" si="110">IF(I396&gt;0,J396*100/I396,0)</f>
        <v>100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IFERROR(__xludf.DUMMYFUNCTION("IMPORTRANGE(""https://docs.google.com/spreadsheets/d/1XL5vhW3sbDhbH9Cz0tuDiY8C3ctxq1tqvaCgkFb8cCA/edit?usp=sharing"",""ศรีสะเกษ!I292"")"),1000)</f>
        <v>1000</v>
      </c>
      <c r="J397" s="192">
        <f ca="1">IFERROR(__xludf.DUMMYFUNCTION("IMPORTRANGE(""https://docs.google.com/spreadsheets/d/1XL5vhW3sbDhbH9Cz0tuDiY8C3ctxq1tqvaCgkFb8cCA/edit?usp=sharing"",""ศรีสะเกษ!J292"")"),0)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IFERROR(__xludf.DUMMYFUNCTION("IMPORTRANGE(""https://docs.google.com/spreadsheets/d/1XL5vhW3sbDhbH9Cz0tuDiY8C3ctxq1tqvaCgkFb8cCA/edit?usp=sharing"",""ศรีสะเกษ!I293"")"),100)</f>
        <v>100</v>
      </c>
      <c r="J398" s="192">
        <f ca="1">IFERROR(__xludf.DUMMYFUNCTION("IMPORTRANGE(""https://docs.google.com/spreadsheets/d/1XL5vhW3sbDhbH9Cz0tuDiY8C3ctxq1tqvaCgkFb8cCA/edit?usp=sharing"",""ศรีสะเกษ!J293"")"),0)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IFERROR(__xludf.DUMMYFUNCTION("IMPORTRANGE(""https://docs.google.com/spreadsheets/d/1XL5vhW3sbDhbH9Cz0tuDiY8C3ctxq1tqvaCgkFb8cCA/edit?usp=sharing"",""ศรีสะเกษ!J294"")"),0)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IFERROR(__xludf.DUMMYFUNCTION("IMPORTRANGE(""https://docs.google.com/spreadsheets/d/1XL5vhW3sbDhbH9Cz0tuDiY8C3ctxq1tqvaCgkFb8cCA/edit?usp=sharing"",""ศรีสะเกษ!J295"")"),0)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IFERROR(__xludf.DUMMYFUNCTION("IMPORTRANGE(""https://docs.google.com/spreadsheets/d/1XL5vhW3sbDhbH9Cz0tuDiY8C3ctxq1tqvaCgkFb8cCA/edit?usp=sharing"",""ศรีสะเกษ!I296"")"),195)</f>
        <v>195</v>
      </c>
      <c r="J401" s="360">
        <f ca="1">IFERROR(__xludf.DUMMYFUNCTION("IMPORTRANGE(""https://docs.google.com/spreadsheets/d/1XL5vhW3sbDhbH9Cz0tuDiY8C3ctxq1tqvaCgkFb8cCA/edit?usp=sharing"",""ศรีสะเกษ!J296"")"),0)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IFERROR(__xludf.DUMMYFUNCTION("IMPORTRANGE(""https://docs.google.com/spreadsheets/d/1XL5vhW3sbDhbH9Cz0tuDiY8C3ctxq1tqvaCgkFb8cCA/edit?usp=sharing"",""ศรีสะเกษ!L296"")"),206330)</f>
        <v>206330</v>
      </c>
      <c r="M401" s="362"/>
      <c r="N401" s="362">
        <f ca="1">IFERROR(__xludf.DUMMYFUNCTION("IMPORTRANGE(""https://docs.google.com/spreadsheets/d/1XL5vhW3sbDhbH9Cz0tuDiY8C3ctxq1tqvaCgkFb8cCA/edit?usp=sharing"",""ศรีสะเกษ!M296"")"),0)</f>
        <v>0</v>
      </c>
      <c r="O401" s="362">
        <f ca="1">+IF(L401&gt;0,N401*100/L401,0)</f>
        <v>0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IFERROR(__xludf.DUMMYFUNCTION("IMPORTRANGE(""https://docs.google.com/spreadsheets/d/1XL5vhW3sbDhbH9Cz0tuDiY8C3ctxq1tqvaCgkFb8cCA/edit?usp=sharing"",""ศรีสะเกษ!I297"")"),65)</f>
        <v>65</v>
      </c>
      <c r="J402" s="360">
        <f ca="1">IFERROR(__xludf.DUMMYFUNCTION("IMPORTRANGE(""https://docs.google.com/spreadsheets/d/1XL5vhW3sbDhbH9Cz0tuDiY8C3ctxq1tqvaCgkFb8cCA/edit?usp=sharing"",""ศรีสะเกษ!J297"")"),0)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IFERROR(__xludf.DUMMYFUNCTION("IMPORTRANGE(""https://docs.google.com/spreadsheets/d/1XL5vhW3sbDhbH9Cz0tuDiY8C3ctxq1tqvaCgkFb8cCA/edit?usp=sharing"",""ศรีสะเกษ!L298"")"),0)</f>
        <v>0</v>
      </c>
      <c r="M403" s="169"/>
      <c r="N403" s="171">
        <f ca="1">IFERROR(__xludf.DUMMYFUNCTION("IMPORTRANGE(""https://docs.google.com/spreadsheets/d/1XL5vhW3sbDhbH9Cz0tuDiY8C3ctxq1tqvaCgkFb8cCA/edit?usp=sharing"",""ศรีสะเกษ!M298"")"),0)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IFERROR(__xludf.DUMMYFUNCTION("IMPORTRANGE(""https://docs.google.com/spreadsheets/d/1XL5vhW3sbDhbH9Cz0tuDiY8C3ctxq1tqvaCgkFb8cCA/edit?usp=sharing"",""ศรีสะเกษ!L299"")"),206330)</f>
        <v>206330</v>
      </c>
      <c r="M404" s="169"/>
      <c r="N404" s="171">
        <f ca="1">IFERROR(__xludf.DUMMYFUNCTION("IMPORTRANGE(""https://docs.google.com/spreadsheets/d/1XL5vhW3sbDhbH9Cz0tuDiY8C3ctxq1tqvaCgkFb8cCA/edit?usp=sharing"",""ศรีสะเกษ!M299"")"),0)</f>
        <v>0</v>
      </c>
      <c r="O404" s="171">
        <f t="shared" ca="1" si="112"/>
        <v>0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IFERROR(__xludf.DUMMYFUNCTION("IMPORTRANGE(""https://docs.google.com/spreadsheets/d/1XL5vhW3sbDhbH9Cz0tuDiY8C3ctxq1tqvaCgkFb8cCA/edit?usp=sharing"",""ศรีสะเกษ!L300"")"),0)</f>
        <v>0</v>
      </c>
      <c r="M405" s="171"/>
      <c r="N405" s="171">
        <f ca="1">IFERROR(__xludf.DUMMYFUNCTION("IMPORTRANGE(""https://docs.google.com/spreadsheets/d/1XL5vhW3sbDhbH9Cz0tuDiY8C3ctxq1tqvaCgkFb8cCA/edit?usp=sharing"",""ศรีสะเกษ!M300"")"),0)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IFERROR(__xludf.DUMMYFUNCTION("IMPORTRANGE(""https://docs.google.com/spreadsheets/d/1XL5vhW3sbDhbH9Cz0tuDiY8C3ctxq1tqvaCgkFb8cCA/edit?usp=sharing"",""ศรีสะเกษ!L301"")"),206330)</f>
        <v>206330</v>
      </c>
      <c r="M406" s="171"/>
      <c r="N406" s="171">
        <f ca="1">IFERROR(__xludf.DUMMYFUNCTION("IMPORTRANGE(""https://docs.google.com/spreadsheets/d/1XL5vhW3sbDhbH9Cz0tuDiY8C3ctxq1tqvaCgkFb8cCA/edit?usp=sharing"",""ศรีสะเกษ!M301"")"),0)</f>
        <v>0</v>
      </c>
      <c r="O406" s="171">
        <f t="shared" ca="1" si="112"/>
        <v>0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IFERROR(__xludf.DUMMYFUNCTION("IMPORTRANGE(""https://docs.google.com/spreadsheets/d/1XL5vhW3sbDhbH9Cz0tuDiY8C3ctxq1tqvaCgkFb8cCA/edit?usp=sharing"",""ศรีสะเกษ!M302"")"),0)</f>
        <v>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IFERROR(__xludf.DUMMYFUNCTION("IMPORTRANGE(""https://docs.google.com/spreadsheets/d/1XL5vhW3sbDhbH9Cz0tuDiY8C3ctxq1tqvaCgkFb8cCA/edit?usp=sharing"",""ศรีสะเกษ!M303"")"),0)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IFERROR(__xludf.DUMMYFUNCTION("IMPORTRANGE(""https://docs.google.com/spreadsheets/d/1XL5vhW3sbDhbH9Cz0tuDiY8C3ctxq1tqvaCgkFb8cCA/edit?usp=sharing"",""ศรีสะเกษ!M304"")"),0)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IFERROR(__xludf.DUMMYFUNCTION("IMPORTRANGE(""https://docs.google.com/spreadsheets/d/1XL5vhW3sbDhbH9Cz0tuDiY8C3ctxq1tqvaCgkFb8cCA/edit?usp=sharing"",""ศรีสะเกษ!M305"")"),0)</f>
        <v>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IFERROR(__xludf.DUMMYFUNCTION("IMPORTRANGE(""https://docs.google.com/spreadsheets/d/1XL5vhW3sbDhbH9Cz0tuDiY8C3ctxq1tqvaCgkFb8cCA/edit?usp=sharing"",""ศรีสะเกษ!J307"")"),0)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IFERROR(__xludf.DUMMYFUNCTION("IMPORTRANGE(""https://docs.google.com/spreadsheets/d/1XL5vhW3sbDhbH9Cz0tuDiY8C3ctxq1tqvaCgkFb8cCA/edit?usp=sharing"",""ศรีสะเกษ!J308"")"),1)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IFERROR(__xludf.DUMMYFUNCTION("IMPORTRANGE(""https://docs.google.com/spreadsheets/d/1XL5vhW3sbDhbH9Cz0tuDiY8C3ctxq1tqvaCgkFb8cCA/edit?usp=sharing"",""ศรีสะเกษ!J309"")"),1)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IFERROR(__xludf.DUMMYFUNCTION("IMPORTRANGE(""https://docs.google.com/spreadsheets/d/1XL5vhW3sbDhbH9Cz0tuDiY8C3ctxq1tqvaCgkFb8cCA/edit?usp=sharing"",""ศรีสะเกษ!J310"")"),0)</f>
        <v>0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IFERROR(__xludf.DUMMYFUNCTION("IMPORTRANGE(""https://docs.google.com/spreadsheets/d/1XL5vhW3sbDhbH9Cz0tuDiY8C3ctxq1tqvaCgkFb8cCA/edit?usp=sharing"",""ศรีสะเกษ!I311"")"),65)</f>
        <v>65</v>
      </c>
      <c r="J416" s="203">
        <f ca="1">IFERROR(__xludf.DUMMYFUNCTION("IMPORTRANGE(""https://docs.google.com/spreadsheets/d/1XL5vhW3sbDhbH9Cz0tuDiY8C3ctxq1tqvaCgkFb8cCA/edit?usp=sharing"",""ศรีสะเกษ!J311"")"),0)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IFERROR(__xludf.DUMMYFUNCTION("IMPORTRANGE(""https://docs.google.com/spreadsheets/d/1XL5vhW3sbDhbH9Cz0tuDiY8C3ctxq1tqvaCgkFb8cCA/edit?usp=sharing"",""ศรีสะเกษ!I312"")"),13)</f>
        <v>13</v>
      </c>
      <c r="J417" s="379">
        <f ca="1">IFERROR(__xludf.DUMMYFUNCTION("IMPORTRANGE(""https://docs.google.com/spreadsheets/d/1XL5vhW3sbDhbH9Cz0tuDiY8C3ctxq1tqvaCgkFb8cCA/edit?usp=sharing"",""ศรีสะเกษ!J312"")"),0)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IFERROR(__xludf.DUMMYFUNCTION("IMPORTRANGE(""https://docs.google.com/spreadsheets/d/1XL5vhW3sbDhbH9Cz0tuDiY8C3ctxq1tqvaCgkFb8cCA/edit?usp=sharing"",""ศรีสะเกษ!I313"")"),39)</f>
        <v>39</v>
      </c>
      <c r="J418" s="380">
        <f ca="1">IFERROR(__xludf.DUMMYFUNCTION("IMPORTRANGE(""https://docs.google.com/spreadsheets/d/1XL5vhW3sbDhbH9Cz0tuDiY8C3ctxq1tqvaCgkFb8cCA/edit?usp=sharing"",""ศรีสะเกษ!J313"")"),0)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IFERROR(__xludf.DUMMYFUNCTION("IMPORTRANGE(""https://docs.google.com/spreadsheets/d/1XL5vhW3sbDhbH9Cz0tuDiY8C3ctxq1tqvaCgkFb8cCA/edit?usp=sharing"",""ศรีสะเกษ!I314"")"),13)</f>
        <v>13</v>
      </c>
      <c r="J419" s="275">
        <f ca="1">IFERROR(__xludf.DUMMYFUNCTION("IMPORTRANGE(""https://docs.google.com/spreadsheets/d/1XL5vhW3sbDhbH9Cz0tuDiY8C3ctxq1tqvaCgkFb8cCA/edit?usp=sharing"",""ศรีสะเกษ!J314"")"),0)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IFERROR(__xludf.DUMMYFUNCTION("IMPORTRANGE(""https://docs.google.com/spreadsheets/d/1XL5vhW3sbDhbH9Cz0tuDiY8C3ctxq1tqvaCgkFb8cCA/edit?usp=sharing"",""ศรีสะเกษ!I315"")"),13)</f>
        <v>13</v>
      </c>
      <c r="J420" s="275">
        <f ca="1">IFERROR(__xludf.DUMMYFUNCTION("IMPORTRANGE(""https://docs.google.com/spreadsheets/d/1XL5vhW3sbDhbH9Cz0tuDiY8C3ctxq1tqvaCgkFb8cCA/edit?usp=sharing"",""ศรีสะเกษ!J315"")"),0)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IFERROR(__xludf.DUMMYFUNCTION("IMPORTRANGE(""https://docs.google.com/spreadsheets/d/1XL5vhW3sbDhbH9Cz0tuDiY8C3ctxq1tqvaCgkFb8cCA/edit?usp=sharing"",""ศรีสะเกษ!I316"")"),35)</f>
        <v>35</v>
      </c>
      <c r="J421" s="379">
        <f ca="1">IFERROR(__xludf.DUMMYFUNCTION("IMPORTRANGE(""https://docs.google.com/spreadsheets/d/1XL5vhW3sbDhbH9Cz0tuDiY8C3ctxq1tqvaCgkFb8cCA/edit?usp=sharing"",""ศรีสะเกษ!J316"")"),0)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IFERROR(__xludf.DUMMYFUNCTION("IMPORTRANGE(""https://docs.google.com/spreadsheets/d/1XL5vhW3sbDhbH9Cz0tuDiY8C3ctxq1tqvaCgkFb8cCA/edit?usp=sharing"",""ศรีสะเกษ!I317"")"),105)</f>
        <v>105</v>
      </c>
      <c r="J422" s="380">
        <f ca="1">IFERROR(__xludf.DUMMYFUNCTION("IMPORTRANGE(""https://docs.google.com/spreadsheets/d/1XL5vhW3sbDhbH9Cz0tuDiY8C3ctxq1tqvaCgkFb8cCA/edit?usp=sharing"",""ศรีสะเกษ!J317"")"),0)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IFERROR(__xludf.DUMMYFUNCTION("IMPORTRANGE(""https://docs.google.com/spreadsheets/d/1XL5vhW3sbDhbH9Cz0tuDiY8C3ctxq1tqvaCgkFb8cCA/edit?usp=sharing"",""ศรีสะเกษ!I318"")"),35)</f>
        <v>35</v>
      </c>
      <c r="J423" s="275">
        <f ca="1">IFERROR(__xludf.DUMMYFUNCTION("IMPORTRANGE(""https://docs.google.com/spreadsheets/d/1XL5vhW3sbDhbH9Cz0tuDiY8C3ctxq1tqvaCgkFb8cCA/edit?usp=sharing"",""ศรีสะเกษ!J318"")"),0)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IFERROR(__xludf.DUMMYFUNCTION("IMPORTRANGE(""https://docs.google.com/spreadsheets/d/1XL5vhW3sbDhbH9Cz0tuDiY8C3ctxq1tqvaCgkFb8cCA/edit?usp=sharing"",""ศรีสะเกษ!I319"")"),35)</f>
        <v>35</v>
      </c>
      <c r="J424" s="275">
        <f ca="1">IFERROR(__xludf.DUMMYFUNCTION("IMPORTRANGE(""https://docs.google.com/spreadsheets/d/1XL5vhW3sbDhbH9Cz0tuDiY8C3ctxq1tqvaCgkFb8cCA/edit?usp=sharing"",""ศรีสะเกษ!J319"")"),0)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IFERROR(__xludf.DUMMYFUNCTION("IMPORTRANGE(""https://docs.google.com/spreadsheets/d/1XL5vhW3sbDhbH9Cz0tuDiY8C3ctxq1tqvaCgkFb8cCA/edit?usp=sharing"",""ศรีสะเกษ!I320"")"),35)</f>
        <v>35</v>
      </c>
      <c r="J425" s="275">
        <f ca="1">IFERROR(__xludf.DUMMYFUNCTION("IMPORTRANGE(""https://docs.google.com/spreadsheets/d/1XL5vhW3sbDhbH9Cz0tuDiY8C3ctxq1tqvaCgkFb8cCA/edit?usp=sharing"",""ศรีสะเกษ!J320"")"),0)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IFERROR(__xludf.DUMMYFUNCTION("IMPORTRANGE(""https://docs.google.com/spreadsheets/d/1XL5vhW3sbDhbH9Cz0tuDiY8C3ctxq1tqvaCgkFb8cCA/edit?usp=sharing"",""ศรีสะเกษ!I321"")"),17)</f>
        <v>17</v>
      </c>
      <c r="J426" s="379">
        <f ca="1">IFERROR(__xludf.DUMMYFUNCTION("IMPORTRANGE(""https://docs.google.com/spreadsheets/d/1XL5vhW3sbDhbH9Cz0tuDiY8C3ctxq1tqvaCgkFb8cCA/edit?usp=sharing"",""ศรีสะเกษ!J321"")"),0)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IFERROR(__xludf.DUMMYFUNCTION("IMPORTRANGE(""https://docs.google.com/spreadsheets/d/1XL5vhW3sbDhbH9Cz0tuDiY8C3ctxq1tqvaCgkFb8cCA/edit?usp=sharing"",""ศรีสะเกษ!I322"")"),51)</f>
        <v>51</v>
      </c>
      <c r="J427" s="380">
        <f ca="1">IFERROR(__xludf.DUMMYFUNCTION("IMPORTRANGE(""https://docs.google.com/spreadsheets/d/1XL5vhW3sbDhbH9Cz0tuDiY8C3ctxq1tqvaCgkFb8cCA/edit?usp=sharing"",""ศรีสะเกษ!J322"")"),0)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IFERROR(__xludf.DUMMYFUNCTION("IMPORTRANGE(""https://docs.google.com/spreadsheets/d/1XL5vhW3sbDhbH9Cz0tuDiY8C3ctxq1tqvaCgkFb8cCA/edit?usp=sharing"",""ศรีสะเกษ!I323"")"),17)</f>
        <v>17</v>
      </c>
      <c r="J428" s="275">
        <f ca="1">IFERROR(__xludf.DUMMYFUNCTION("IMPORTRANGE(""https://docs.google.com/spreadsheets/d/1XL5vhW3sbDhbH9Cz0tuDiY8C3ctxq1tqvaCgkFb8cCA/edit?usp=sharing"",""ศรีสะเกษ!J323"")"),0)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IFERROR(__xludf.DUMMYFUNCTION("IMPORTRANGE(""https://docs.google.com/spreadsheets/d/1XL5vhW3sbDhbH9Cz0tuDiY8C3ctxq1tqvaCgkFb8cCA/edit?usp=sharing"",""ศรีสะเกษ!I324"")"),17)</f>
        <v>17</v>
      </c>
      <c r="J429" s="275">
        <f ca="1">IFERROR(__xludf.DUMMYFUNCTION("IMPORTRANGE(""https://docs.google.com/spreadsheets/d/1XL5vhW3sbDhbH9Cz0tuDiY8C3ctxq1tqvaCgkFb8cCA/edit?usp=sharing"",""ศรีสะเกษ!J324"")"),0)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IFERROR(__xludf.DUMMYFUNCTION("IMPORTRANGE(""https://docs.google.com/spreadsheets/d/1XL5vhW3sbDhbH9Cz0tuDiY8C3ctxq1tqvaCgkFb8cCA/edit?usp=sharing"",""ศรีสะเกษ!I325"")"),48)</f>
        <v>48</v>
      </c>
      <c r="J430" s="379">
        <f ca="1">IFERROR(__xludf.DUMMYFUNCTION("IMPORTRANGE(""https://docs.google.com/spreadsheets/d/1XL5vhW3sbDhbH9Cz0tuDiY8C3ctxq1tqvaCgkFb8cCA/edit?usp=sharing"",""ศรีสะเกษ!J325"")"),0)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IFERROR(__xludf.DUMMYFUNCTION("IMPORTRANGE(""https://docs.google.com/spreadsheets/d/1XL5vhW3sbDhbH9Cz0tuDiY8C3ctxq1tqvaCgkFb8cCA/edit?usp=sharing"",""ศรีสะเกษ!I326"")"),13)</f>
        <v>13</v>
      </c>
      <c r="J431" s="275">
        <f ca="1">IFERROR(__xludf.DUMMYFUNCTION("IMPORTRANGE(""https://docs.google.com/spreadsheets/d/1XL5vhW3sbDhbH9Cz0tuDiY8C3ctxq1tqvaCgkFb8cCA/edit?usp=sharing"",""ศรีสะเกษ!J326"")"),0)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IFERROR(__xludf.DUMMYFUNCTION("IMPORTRANGE(""https://docs.google.com/spreadsheets/d/1XL5vhW3sbDhbH9Cz0tuDiY8C3ctxq1tqvaCgkFb8cCA/edit?usp=sharing"",""ศรีสะเกษ!I327"")"),35)</f>
        <v>35</v>
      </c>
      <c r="J432" s="275">
        <f ca="1">IFERROR(__xludf.DUMMYFUNCTION("IMPORTRANGE(""https://docs.google.com/spreadsheets/d/1XL5vhW3sbDhbH9Cz0tuDiY8C3ctxq1tqvaCgkFb8cCA/edit?usp=sharing"",""ศรีสะเกษ!J327"")"),0)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IFERROR(__xludf.DUMMYFUNCTION("IMPORTRANGE(""https://docs.google.com/spreadsheets/d/1XL5vhW3sbDhbH9Cz0tuDiY8C3ctxq1tqvaCgkFb8cCA/edit?usp=sharing"",""ศรีสะเกษ!J328"")"),0)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IFERROR(__xludf.DUMMYFUNCTION("IMPORTRANGE(""https://docs.google.com/spreadsheets/d/1XL5vhW3sbDhbH9Cz0tuDiY8C3ctxq1tqvaCgkFb8cCA/edit?usp=sharing"",""ศรีสะเกษ!J329"")"),0)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IFERROR(__xludf.DUMMYFUNCTION("IMPORTRANGE(""https://docs.google.com/spreadsheets/d/1XL5vhW3sbDhbH9Cz0tuDiY8C3ctxq1tqvaCgkFb8cCA/edit?usp=sharing"",""ศรีสะเกษ!I330"")"),35)</f>
        <v>35</v>
      </c>
      <c r="J435" s="393">
        <f ca="1">IFERROR(__xludf.DUMMYFUNCTION("IMPORTRANGE(""https://docs.google.com/spreadsheets/d/1XL5vhW3sbDhbH9Cz0tuDiY8C3ctxq1tqvaCgkFb8cCA/edit?usp=sharing"",""ศรีสะเกษ!J330"")"),0)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IFERROR(__xludf.DUMMYFUNCTION("IMPORTRANGE(""https://docs.google.com/spreadsheets/d/1XL5vhW3sbDhbH9Cz0tuDiY8C3ctxq1tqvaCgkFb8cCA/edit?usp=sharing"",""ศรีสะเกษ!L330"")"),128000)</f>
        <v>128000</v>
      </c>
      <c r="M435" s="395"/>
      <c r="N435" s="395">
        <f ca="1">IFERROR(__xludf.DUMMYFUNCTION("IMPORTRANGE(""https://docs.google.com/spreadsheets/d/1XL5vhW3sbDhbH9Cz0tuDiY8C3ctxq1tqvaCgkFb8cCA/edit?usp=sharing"",""ศรีสะเกษ!M330"")"),32120)</f>
        <v>32120</v>
      </c>
      <c r="O435" s="395">
        <f t="shared" ref="O435:O439" ca="1" si="114">+IF(L435&gt;0,N435*100/L435,0)</f>
        <v>25.09375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IFERROR(__xludf.DUMMYFUNCTION("IMPORTRANGE(""https://docs.google.com/spreadsheets/d/1XL5vhW3sbDhbH9Cz0tuDiY8C3ctxq1tqvaCgkFb8cCA/edit?usp=sharing"",""ศรีสะเกษ!L331"")"),0)</f>
        <v>0</v>
      </c>
      <c r="M436" s="169"/>
      <c r="N436" s="171">
        <f ca="1">IFERROR(__xludf.DUMMYFUNCTION("IMPORTRANGE(""https://docs.google.com/spreadsheets/d/1XL5vhW3sbDhbH9Cz0tuDiY8C3ctxq1tqvaCgkFb8cCA/edit?usp=sharing"",""ศรีสะเกษ!M331"")"),0)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IFERROR(__xludf.DUMMYFUNCTION("IMPORTRANGE(""https://docs.google.com/spreadsheets/d/1XL5vhW3sbDhbH9Cz0tuDiY8C3ctxq1tqvaCgkFb8cCA/edit?usp=sharing"",""ศรีสะเกษ!L332"")"),128000)</f>
        <v>128000</v>
      </c>
      <c r="M437" s="169"/>
      <c r="N437" s="171">
        <f ca="1">IFERROR(__xludf.DUMMYFUNCTION("IMPORTRANGE(""https://docs.google.com/spreadsheets/d/1XL5vhW3sbDhbH9Cz0tuDiY8C3ctxq1tqvaCgkFb8cCA/edit?usp=sharing"",""ศรีสะเกษ!M332"")"),32120)</f>
        <v>32120</v>
      </c>
      <c r="O437" s="171">
        <f t="shared" ca="1" si="114"/>
        <v>25.09375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IFERROR(__xludf.DUMMYFUNCTION("IMPORTRANGE(""https://docs.google.com/spreadsheets/d/1XL5vhW3sbDhbH9Cz0tuDiY8C3ctxq1tqvaCgkFb8cCA/edit?usp=sharing"",""ศรีสะเกษ!L333"")"),0)</f>
        <v>0</v>
      </c>
      <c r="M438" s="171"/>
      <c r="N438" s="171">
        <f ca="1">IFERROR(__xludf.DUMMYFUNCTION("IMPORTRANGE(""https://docs.google.com/spreadsheets/d/1XL5vhW3sbDhbH9Cz0tuDiY8C3ctxq1tqvaCgkFb8cCA/edit?usp=sharing"",""ศรีสะเกษ!M333"")"),0)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IFERROR(__xludf.DUMMYFUNCTION("IMPORTRANGE(""https://docs.google.com/spreadsheets/d/1XL5vhW3sbDhbH9Cz0tuDiY8C3ctxq1tqvaCgkFb8cCA/edit?usp=sharing"",""ศรีสะเกษ!L334"")"),128000)</f>
        <v>128000</v>
      </c>
      <c r="M439" s="171"/>
      <c r="N439" s="171">
        <f ca="1">IFERROR(__xludf.DUMMYFUNCTION("IMPORTRANGE(""https://docs.google.com/spreadsheets/d/1XL5vhW3sbDhbH9Cz0tuDiY8C3ctxq1tqvaCgkFb8cCA/edit?usp=sharing"",""ศรีสะเกษ!M334"")"),32120)</f>
        <v>32120</v>
      </c>
      <c r="O439" s="171">
        <f t="shared" ca="1" si="114"/>
        <v>25.09375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IFERROR(__xludf.DUMMYFUNCTION("IMPORTRANGE(""https://docs.google.com/spreadsheets/d/1XL5vhW3sbDhbH9Cz0tuDiY8C3ctxq1tqvaCgkFb8cCA/edit?usp=sharing"",""ศรีสะเกษ!M335"")"),32120)</f>
        <v>32120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IFERROR(__xludf.DUMMYFUNCTION("IMPORTRANGE(""https://docs.google.com/spreadsheets/d/1XL5vhW3sbDhbH9Cz0tuDiY8C3ctxq1tqvaCgkFb8cCA/edit?usp=sharing"",""ศรีสะเกษ!M336"")"),0)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IFERROR(__xludf.DUMMYFUNCTION("IMPORTRANGE(""https://docs.google.com/spreadsheets/d/1XL5vhW3sbDhbH9Cz0tuDiY8C3ctxq1tqvaCgkFb8cCA/edit?usp=sharing"",""ศรีสะเกษ!M337"")"),0)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IFERROR(__xludf.DUMMYFUNCTION("IMPORTRANGE(""https://docs.google.com/spreadsheets/d/1XL5vhW3sbDhbH9Cz0tuDiY8C3ctxq1tqvaCgkFb8cCA/edit?usp=sharing"",""ศรีสะเกษ!M338"")"),0)</f>
        <v>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IFERROR(__xludf.DUMMYFUNCTION("IMPORTRANGE(""https://docs.google.com/spreadsheets/d/1XL5vhW3sbDhbH9Cz0tuDiY8C3ctxq1tqvaCgkFb8cCA/edit?usp=sharing"",""ศรีสะเกษ!J340"")"),0)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IFERROR(__xludf.DUMMYFUNCTION("IMPORTRANGE(""https://docs.google.com/spreadsheets/d/1XL5vhW3sbDhbH9Cz0tuDiY8C3ctxq1tqvaCgkFb8cCA/edit?usp=sharing"",""ศรีสะเกษ!J341"")"),1)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IFERROR(__xludf.DUMMYFUNCTION("IMPORTRANGE(""https://docs.google.com/spreadsheets/d/1XL5vhW3sbDhbH9Cz0tuDiY8C3ctxq1tqvaCgkFb8cCA/edit?usp=sharing"",""ศรีสะเกษ!J342"")"),1)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IFERROR(__xludf.DUMMYFUNCTION("IMPORTRANGE(""https://docs.google.com/spreadsheets/d/1XL5vhW3sbDhbH9Cz0tuDiY8C3ctxq1tqvaCgkFb8cCA/edit?usp=sharing"",""ศรีสะเกษ!J343"")"),1)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IFERROR(__xludf.DUMMYFUNCTION("IMPORTRANGE(""https://docs.google.com/spreadsheets/d/1XL5vhW3sbDhbH9Cz0tuDiY8C3ctxq1tqvaCgkFb8cCA/edit?usp=sharing"",""ศรีสะเกษ!I344"")"),35)</f>
        <v>35</v>
      </c>
      <c r="J449" s="203">
        <f ca="1">IFERROR(__xludf.DUMMYFUNCTION("IMPORTRANGE(""https://docs.google.com/spreadsheets/d/1XL5vhW3sbDhbH9Cz0tuDiY8C3ctxq1tqvaCgkFb8cCA/edit?usp=sharing"",""ศรีสะเกษ!J344"")"),0)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IFERROR(__xludf.DUMMYFUNCTION("IMPORTRANGE(""https://docs.google.com/spreadsheets/d/1XL5vhW3sbDhbH9Cz0tuDiY8C3ctxq1tqvaCgkFb8cCA/edit?usp=sharing"",""ศรีสะเกษ!I345"")"),35)</f>
        <v>35</v>
      </c>
      <c r="J450" s="192">
        <f ca="1">IFERROR(__xludf.DUMMYFUNCTION("IMPORTRANGE(""https://docs.google.com/spreadsheets/d/1XL5vhW3sbDhbH9Cz0tuDiY8C3ctxq1tqvaCgkFb8cCA/edit?usp=sharing"",""ศรีสะเกษ!J345"")"),0)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IFERROR(__xludf.DUMMYFUNCTION("IMPORTRANGE(""https://docs.google.com/spreadsheets/d/1XL5vhW3sbDhbH9Cz0tuDiY8C3ctxq1tqvaCgkFb8cCA/edit?usp=sharing"",""ศรีสะเกษ!I346"")"),0)</f>
        <v>0</v>
      </c>
      <c r="J451" s="191">
        <f ca="1">IFERROR(__xludf.DUMMYFUNCTION("IMPORTRANGE(""https://docs.google.com/spreadsheets/d/1XL5vhW3sbDhbH9Cz0tuDiY8C3ctxq1tqvaCgkFb8cCA/edit?usp=sharing"",""ศรีสะเกษ!J346"")"),0)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IFERROR(__xludf.DUMMYFUNCTION("IMPORTRANGE(""https://docs.google.com/spreadsheets/d/1XL5vhW3sbDhbH9Cz0tuDiY8C3ctxq1tqvaCgkFb8cCA/edit?usp=sharing"",""ศรีสะเกษ!I347"")"),0)</f>
        <v>0</v>
      </c>
      <c r="J452" s="191">
        <f ca="1">IFERROR(__xludf.DUMMYFUNCTION("IMPORTRANGE(""https://docs.google.com/spreadsheets/d/1XL5vhW3sbDhbH9Cz0tuDiY8C3ctxq1tqvaCgkFb8cCA/edit?usp=sharing"",""ศรีสะเกษ!J347"")"),0)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IFERROR(__xludf.DUMMYFUNCTION("IMPORTRANGE(""https://docs.google.com/spreadsheets/d/1XL5vhW3sbDhbH9Cz0tuDiY8C3ctxq1tqvaCgkFb8cCA/edit?usp=sharing"",""ศรีสะเกษ!J348"")"),0)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IFERROR(__xludf.DUMMYFUNCTION("IMPORTRANGE(""https://docs.google.com/spreadsheets/d/1XL5vhW3sbDhbH9Cz0tuDiY8C3ctxq1tqvaCgkFb8cCA/edit?usp=sharing"",""ศรีสะเกษ!J349"")"),0)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IFERROR(__xludf.DUMMYFUNCTION("IMPORTRANGE(""https://docs.google.com/spreadsheets/d/1XL5vhW3sbDhbH9Cz0tuDiY8C3ctxq1tqvaCgkFb8cCA/edit?usp=sharing"",""ศรีสะเกษ!I350"")"),46205)</f>
        <v>46205</v>
      </c>
      <c r="J455" s="360">
        <f ca="1">IFERROR(__xludf.DUMMYFUNCTION("IMPORTRANGE(""https://docs.google.com/spreadsheets/d/1XL5vhW3sbDhbH9Cz0tuDiY8C3ctxq1tqvaCgkFb8cCA/edit?usp=sharing"",""ศรีสะเกษ!J350"")"),0)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IFERROR(__xludf.DUMMYFUNCTION("IMPORTRANGE(""https://docs.google.com/spreadsheets/d/1XL5vhW3sbDhbH9Cz0tuDiY8C3ctxq1tqvaCgkFb8cCA/edit?usp=sharing"",""ศรีสะเกษ!L350"")"),853421)</f>
        <v>853421</v>
      </c>
      <c r="M455" s="362"/>
      <c r="N455" s="362">
        <f ca="1">IFERROR(__xludf.DUMMYFUNCTION("IMPORTRANGE(""https://docs.google.com/spreadsheets/d/1XL5vhW3sbDhbH9Cz0tuDiY8C3ctxq1tqvaCgkFb8cCA/edit?usp=sharing"",""ศรีสะเกษ!M350"")"),18451.64)</f>
        <v>18451.64</v>
      </c>
      <c r="O455" s="362">
        <f t="shared" ref="O455:O459" ca="1" si="116">+IF(L455&gt;0,N455*100/L455,0)</f>
        <v>2.162079442619762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IFERROR(__xludf.DUMMYFUNCTION("IMPORTRANGE(""https://docs.google.com/spreadsheets/d/1XL5vhW3sbDhbH9Cz0tuDiY8C3ctxq1tqvaCgkFb8cCA/edit?usp=sharing"",""ศรีสะเกษ!L351"")"),0)</f>
        <v>0</v>
      </c>
      <c r="M456" s="169"/>
      <c r="N456" s="171">
        <f ca="1">IFERROR(__xludf.DUMMYFUNCTION("IMPORTRANGE(""https://docs.google.com/spreadsheets/d/1XL5vhW3sbDhbH9Cz0tuDiY8C3ctxq1tqvaCgkFb8cCA/edit?usp=sharing"",""ศรีสะเกษ!M351"")"),0)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IFERROR(__xludf.DUMMYFUNCTION("IMPORTRANGE(""https://docs.google.com/spreadsheets/d/1XL5vhW3sbDhbH9Cz0tuDiY8C3ctxq1tqvaCgkFb8cCA/edit?usp=sharing"",""ศรีสะเกษ!L352"")"),853421)</f>
        <v>853421</v>
      </c>
      <c r="M457" s="169"/>
      <c r="N457" s="171">
        <f ca="1">IFERROR(__xludf.DUMMYFUNCTION("IMPORTRANGE(""https://docs.google.com/spreadsheets/d/1XL5vhW3sbDhbH9Cz0tuDiY8C3ctxq1tqvaCgkFb8cCA/edit?usp=sharing"",""ศรีสะเกษ!M352"")"),18451.64)</f>
        <v>18451.64</v>
      </c>
      <c r="O457" s="171">
        <f t="shared" ca="1" si="116"/>
        <v>2.162079442619762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IFERROR(__xludf.DUMMYFUNCTION("IMPORTRANGE(""https://docs.google.com/spreadsheets/d/1XL5vhW3sbDhbH9Cz0tuDiY8C3ctxq1tqvaCgkFb8cCA/edit?usp=sharing"",""ศรีสะเกษ!L353"")"),0)</f>
        <v>0</v>
      </c>
      <c r="M458" s="171"/>
      <c r="N458" s="171">
        <f ca="1">IFERROR(__xludf.DUMMYFUNCTION("IMPORTRANGE(""https://docs.google.com/spreadsheets/d/1XL5vhW3sbDhbH9Cz0tuDiY8C3ctxq1tqvaCgkFb8cCA/edit?usp=sharing"",""ศรีสะเกษ!M353"")"),0)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IFERROR(__xludf.DUMMYFUNCTION("IMPORTRANGE(""https://docs.google.com/spreadsheets/d/1XL5vhW3sbDhbH9Cz0tuDiY8C3ctxq1tqvaCgkFb8cCA/edit?usp=sharing"",""ศรีสะเกษ!L354"")"),853421)</f>
        <v>853421</v>
      </c>
      <c r="M459" s="171"/>
      <c r="N459" s="171">
        <f ca="1">IFERROR(__xludf.DUMMYFUNCTION("IMPORTRANGE(""https://docs.google.com/spreadsheets/d/1XL5vhW3sbDhbH9Cz0tuDiY8C3ctxq1tqvaCgkFb8cCA/edit?usp=sharing"",""ศรีสะเกษ!M354"")"),18451.64)</f>
        <v>18451.64</v>
      </c>
      <c r="O459" s="171">
        <f t="shared" ca="1" si="116"/>
        <v>2.162079442619762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IFERROR(__xludf.DUMMYFUNCTION("IMPORTRANGE(""https://docs.google.com/spreadsheets/d/1XL5vhW3sbDhbH9Cz0tuDiY8C3ctxq1tqvaCgkFb8cCA/edit?usp=sharing"",""ศรีสะเกษ!M355"")"),0)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IFERROR(__xludf.DUMMYFUNCTION("IMPORTRANGE(""https://docs.google.com/spreadsheets/d/1XL5vhW3sbDhbH9Cz0tuDiY8C3ctxq1tqvaCgkFb8cCA/edit?usp=sharing"",""ศรีสะเกษ!M356"")"),0)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IFERROR(__xludf.DUMMYFUNCTION("IMPORTRANGE(""https://docs.google.com/spreadsheets/d/1XL5vhW3sbDhbH9Cz0tuDiY8C3ctxq1tqvaCgkFb8cCA/edit?usp=sharing"",""ศรีสะเกษ!M357"")"),18451.64)</f>
        <v>18451.64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IFERROR(__xludf.DUMMYFUNCTION("IMPORTRANGE(""https://docs.google.com/spreadsheets/d/1XL5vhW3sbDhbH9Cz0tuDiY8C3ctxq1tqvaCgkFb8cCA/edit?usp=sharing"",""ศรีสะเกษ!M358"")"),0)</f>
        <v>0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IFERROR(__xludf.DUMMYFUNCTION("IMPORTRANGE(""https://docs.google.com/spreadsheets/d/1XL5vhW3sbDhbH9Cz0tuDiY8C3ctxq1tqvaCgkFb8cCA/edit?usp=sharing"",""ศรีสะเกษ!I359"")"),46205)</f>
        <v>46205</v>
      </c>
      <c r="J464" s="264">
        <f ca="1">IFERROR(__xludf.DUMMYFUNCTION("IMPORTRANGE(""https://docs.google.com/spreadsheets/d/1XL5vhW3sbDhbH9Cz0tuDiY8C3ctxq1tqvaCgkFb8cCA/edit?usp=sharing"",""ศรีสะเกษ!J359"")"),0)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IFERROR(__xludf.DUMMYFUNCTION("IMPORTRANGE(""https://docs.google.com/spreadsheets/d/1XL5vhW3sbDhbH9Cz0tuDiY8C3ctxq1tqvaCgkFb8cCA/edit?usp=sharing"",""ศรีสะเกษ!I360"")"),46205)</f>
        <v>46205</v>
      </c>
      <c r="J465" s="401">
        <f ca="1">IFERROR(__xludf.DUMMYFUNCTION("IMPORTRANGE(""https://docs.google.com/spreadsheets/d/1XL5vhW3sbDhbH9Cz0tuDiY8C3ctxq1tqvaCgkFb8cCA/edit?usp=sharing"",""ศรีสะเกษ!J360"")"),2259)</f>
        <v>2259</v>
      </c>
      <c r="K465" s="204">
        <f t="shared" ca="1" si="117"/>
        <v>4.8890812682610107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IFERROR(__xludf.DUMMYFUNCTION("IMPORTRANGE(""https://docs.google.com/spreadsheets/d/1XL5vhW3sbDhbH9Cz0tuDiY8C3ctxq1tqvaCgkFb8cCA/edit?usp=sharing"",""ศรีสะเกษ!I361"")"),11134)</f>
        <v>11134</v>
      </c>
      <c r="J466" s="401">
        <f ca="1">IFERROR(__xludf.DUMMYFUNCTION("IMPORTRANGE(""https://docs.google.com/spreadsheets/d/1XL5vhW3sbDhbH9Cz0tuDiY8C3ctxq1tqvaCgkFb8cCA/edit?usp=sharing"",""ศรีสะเกษ!J361"")"),629)</f>
        <v>629</v>
      </c>
      <c r="K466" s="204">
        <f t="shared" ca="1" si="117"/>
        <v>5.6493623136339144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IFERROR(__xludf.DUMMYFUNCTION("IMPORTRANGE(""https://docs.google.com/spreadsheets/d/1XL5vhW3sbDhbH9Cz0tuDiY8C3ctxq1tqvaCgkFb8cCA/edit?usp=sharing"",""ศรีสะเกษ!I362"")"),0)</f>
        <v>0</v>
      </c>
      <c r="J467" s="192">
        <f ca="1">IFERROR(__xludf.DUMMYFUNCTION("IMPORTRANGE(""https://docs.google.com/spreadsheets/d/1XL5vhW3sbDhbH9Cz0tuDiY8C3ctxq1tqvaCgkFb8cCA/edit?usp=sharing"",""ศรีสะเกษ!J362"")"),2027)</f>
        <v>2027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IFERROR(__xludf.DUMMYFUNCTION("IMPORTRANGE(""https://docs.google.com/spreadsheets/d/1XL5vhW3sbDhbH9Cz0tuDiY8C3ctxq1tqvaCgkFb8cCA/edit?usp=sharing"",""ศรีสะเกษ!I363"")"),0)</f>
        <v>0</v>
      </c>
      <c r="J468" s="192">
        <f ca="1">IFERROR(__xludf.DUMMYFUNCTION("IMPORTRANGE(""https://docs.google.com/spreadsheets/d/1XL5vhW3sbDhbH9Cz0tuDiY8C3ctxq1tqvaCgkFb8cCA/edit?usp=sharing"",""ศรีสะเกษ!J363"")"),525)</f>
        <v>525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IFERROR(__xludf.DUMMYFUNCTION("IMPORTRANGE(""https://docs.google.com/spreadsheets/d/1XL5vhW3sbDhbH9Cz0tuDiY8C3ctxq1tqvaCgkFb8cCA/edit?usp=sharing"",""ศรีสะเกษ!I364"")"),0)</f>
        <v>0</v>
      </c>
      <c r="J469" s="192">
        <f ca="1">IFERROR(__xludf.DUMMYFUNCTION("IMPORTRANGE(""https://docs.google.com/spreadsheets/d/1XL5vhW3sbDhbH9Cz0tuDiY8C3ctxq1tqvaCgkFb8cCA/edit?usp=sharing"",""ศรีสะเกษ!J364"")"),219)</f>
        <v>219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IFERROR(__xludf.DUMMYFUNCTION("IMPORTRANGE(""https://docs.google.com/spreadsheets/d/1XL5vhW3sbDhbH9Cz0tuDiY8C3ctxq1tqvaCgkFb8cCA/edit?usp=sharing"",""ศรีสะเกษ!I365"")"),0)</f>
        <v>0</v>
      </c>
      <c r="J470" s="192">
        <f ca="1">IFERROR(__xludf.DUMMYFUNCTION("IMPORTRANGE(""https://docs.google.com/spreadsheets/d/1XL5vhW3sbDhbH9Cz0tuDiY8C3ctxq1tqvaCgkFb8cCA/edit?usp=sharing"",""ศรีสะเกษ!J365"")"),38)</f>
        <v>38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IFERROR(__xludf.DUMMYFUNCTION("IMPORTRANGE(""https://docs.google.com/spreadsheets/d/1XL5vhW3sbDhbH9Cz0tuDiY8C3ctxq1tqvaCgkFb8cCA/edit?usp=sharing"",""ศรีสะเกษ!I366"")"),0)</f>
        <v>0</v>
      </c>
      <c r="J471" s="192">
        <f ca="1">IFERROR(__xludf.DUMMYFUNCTION("IMPORTRANGE(""https://docs.google.com/spreadsheets/d/1XL5vhW3sbDhbH9Cz0tuDiY8C3ctxq1tqvaCgkFb8cCA/edit?usp=sharing"",""ศรีสะเกษ!J366"")"),13)</f>
        <v>13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IFERROR(__xludf.DUMMYFUNCTION("IMPORTRANGE(""https://docs.google.com/spreadsheets/d/1XL5vhW3sbDhbH9Cz0tuDiY8C3ctxq1tqvaCgkFb8cCA/edit?usp=sharing"",""ศรีสะเกษ!I367"")"),0)</f>
        <v>0</v>
      </c>
      <c r="J472" s="192">
        <f ca="1">IFERROR(__xludf.DUMMYFUNCTION("IMPORTRANGE(""https://docs.google.com/spreadsheets/d/1XL5vhW3sbDhbH9Cz0tuDiY8C3ctxq1tqvaCgkFb8cCA/edit?usp=sharing"",""ศรีสะเกษ!J367"")"),66)</f>
        <v>66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IFERROR(__xludf.DUMMYFUNCTION("IMPORTRANGE(""https://docs.google.com/spreadsheets/d/1XL5vhW3sbDhbH9Cz0tuDiY8C3ctxq1tqvaCgkFb8cCA/edit?usp=sharing"",""ศรีสะเกษ!I368"")"),46205)</f>
        <v>46205</v>
      </c>
      <c r="J473" s="401">
        <f ca="1">IFERROR(__xludf.DUMMYFUNCTION("IMPORTRANGE(""https://docs.google.com/spreadsheets/d/1XL5vhW3sbDhbH9Cz0tuDiY8C3ctxq1tqvaCgkFb8cCA/edit?usp=sharing"",""ศรีสะเกษ!J368"")"),0)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IFERROR(__xludf.DUMMYFUNCTION("IMPORTRANGE(""https://docs.google.com/spreadsheets/d/1XL5vhW3sbDhbH9Cz0tuDiY8C3ctxq1tqvaCgkFb8cCA/edit?usp=sharing"",""ศรีสะเกษ!I369"")"),11134)</f>
        <v>11134</v>
      </c>
      <c r="J474" s="401">
        <f ca="1">IFERROR(__xludf.DUMMYFUNCTION("IMPORTRANGE(""https://docs.google.com/spreadsheets/d/1XL5vhW3sbDhbH9Cz0tuDiY8C3ctxq1tqvaCgkFb8cCA/edit?usp=sharing"",""ศรีสะเกษ!J369"")"),0)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IFERROR(__xludf.DUMMYFUNCTION("IMPORTRANGE(""https://docs.google.com/spreadsheets/d/1XL5vhW3sbDhbH9Cz0tuDiY8C3ctxq1tqvaCgkFb8cCA/edit?usp=sharing"",""ศรีสะเกษ!I370"")"),0)</f>
        <v>0</v>
      </c>
      <c r="J475" s="192">
        <f ca="1">IFERROR(__xludf.DUMMYFUNCTION("IMPORTRANGE(""https://docs.google.com/spreadsheets/d/1XL5vhW3sbDhbH9Cz0tuDiY8C3ctxq1tqvaCgkFb8cCA/edit?usp=sharing"",""ศรีสะเกษ!J370"")"),0)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IFERROR(__xludf.DUMMYFUNCTION("IMPORTRANGE(""https://docs.google.com/spreadsheets/d/1XL5vhW3sbDhbH9Cz0tuDiY8C3ctxq1tqvaCgkFb8cCA/edit?usp=sharing"",""ศรีสะเกษ!I371"")"),0)</f>
        <v>0</v>
      </c>
      <c r="J476" s="192">
        <f ca="1">IFERROR(__xludf.DUMMYFUNCTION("IMPORTRANGE(""https://docs.google.com/spreadsheets/d/1XL5vhW3sbDhbH9Cz0tuDiY8C3ctxq1tqvaCgkFb8cCA/edit?usp=sharing"",""ศรีสะเกษ!J371"")"),0)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IFERROR(__xludf.DUMMYFUNCTION("IMPORTRANGE(""https://docs.google.com/spreadsheets/d/1XL5vhW3sbDhbH9Cz0tuDiY8C3ctxq1tqvaCgkFb8cCA/edit?usp=sharing"",""ศรีสะเกษ!I372"")"),0)</f>
        <v>0</v>
      </c>
      <c r="J477" s="192">
        <f ca="1">IFERROR(__xludf.DUMMYFUNCTION("IMPORTRANGE(""https://docs.google.com/spreadsheets/d/1XL5vhW3sbDhbH9Cz0tuDiY8C3ctxq1tqvaCgkFb8cCA/edit?usp=sharing"",""ศรีสะเกษ!J372"")"),0)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IFERROR(__xludf.DUMMYFUNCTION("IMPORTRANGE(""https://docs.google.com/spreadsheets/d/1XL5vhW3sbDhbH9Cz0tuDiY8C3ctxq1tqvaCgkFb8cCA/edit?usp=sharing"",""ศรีสะเกษ!I373"")"),0)</f>
        <v>0</v>
      </c>
      <c r="J478" s="192">
        <f ca="1">IFERROR(__xludf.DUMMYFUNCTION("IMPORTRANGE(""https://docs.google.com/spreadsheets/d/1XL5vhW3sbDhbH9Cz0tuDiY8C3ctxq1tqvaCgkFb8cCA/edit?usp=sharing"",""ศรีสะเกษ!J373"")"),0)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IFERROR(__xludf.DUMMYFUNCTION("IMPORTRANGE(""https://docs.google.com/spreadsheets/d/1XL5vhW3sbDhbH9Cz0tuDiY8C3ctxq1tqvaCgkFb8cCA/edit?usp=sharing"",""ศรีสะเกษ!I374"")"),0)</f>
        <v>0</v>
      </c>
      <c r="J479" s="192">
        <f ca="1">IFERROR(__xludf.DUMMYFUNCTION("IMPORTRANGE(""https://docs.google.com/spreadsheets/d/1XL5vhW3sbDhbH9Cz0tuDiY8C3ctxq1tqvaCgkFb8cCA/edit?usp=sharing"",""ศรีสะเกษ!J374"")"),0)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IFERROR(__xludf.DUMMYFUNCTION("IMPORTRANGE(""https://docs.google.com/spreadsheets/d/1XL5vhW3sbDhbH9Cz0tuDiY8C3ctxq1tqvaCgkFb8cCA/edit?usp=sharing"",""ศรีสะเกษ!I375"")"),0)</f>
        <v>0</v>
      </c>
      <c r="J480" s="192">
        <f ca="1">IFERROR(__xludf.DUMMYFUNCTION("IMPORTRANGE(""https://docs.google.com/spreadsheets/d/1XL5vhW3sbDhbH9Cz0tuDiY8C3ctxq1tqvaCgkFb8cCA/edit?usp=sharing"",""ศรีสะเกษ!J375"")"),0)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IFERROR(__xludf.DUMMYFUNCTION("IMPORTRANGE(""https://docs.google.com/spreadsheets/d/1XL5vhW3sbDhbH9Cz0tuDiY8C3ctxq1tqvaCgkFb8cCA/edit?usp=sharing"",""ศรีสะเกษ!I376"")"),46205)</f>
        <v>46205</v>
      </c>
      <c r="J481" s="401">
        <f ca="1">IFERROR(__xludf.DUMMYFUNCTION("IMPORTRANGE(""https://docs.google.com/spreadsheets/d/1XL5vhW3sbDhbH9Cz0tuDiY8C3ctxq1tqvaCgkFb8cCA/edit?usp=sharing"",""ศรีสะเกษ!J376"")"),0)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IFERROR(__xludf.DUMMYFUNCTION("IMPORTRANGE(""https://docs.google.com/spreadsheets/d/1XL5vhW3sbDhbH9Cz0tuDiY8C3ctxq1tqvaCgkFb8cCA/edit?usp=sharing"",""ศรีสะเกษ!I377"")"),11134)</f>
        <v>11134</v>
      </c>
      <c r="J482" s="401">
        <f ca="1">IFERROR(__xludf.DUMMYFUNCTION("IMPORTRANGE(""https://docs.google.com/spreadsheets/d/1XL5vhW3sbDhbH9Cz0tuDiY8C3ctxq1tqvaCgkFb8cCA/edit?usp=sharing"",""ศรีสะเกษ!J377"")"),0)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IFERROR(__xludf.DUMMYFUNCTION("IMPORTRANGE(""https://docs.google.com/spreadsheets/d/1XL5vhW3sbDhbH9Cz0tuDiY8C3ctxq1tqvaCgkFb8cCA/edit?usp=sharing"",""ศรีสะเกษ!I378"")"),0)</f>
        <v>0</v>
      </c>
      <c r="J483" s="192">
        <f ca="1">IFERROR(__xludf.DUMMYFUNCTION("IMPORTRANGE(""https://docs.google.com/spreadsheets/d/1XL5vhW3sbDhbH9Cz0tuDiY8C3ctxq1tqvaCgkFb8cCA/edit?usp=sharing"",""ศรีสะเกษ!J378"")"),0)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IFERROR(__xludf.DUMMYFUNCTION("IMPORTRANGE(""https://docs.google.com/spreadsheets/d/1XL5vhW3sbDhbH9Cz0tuDiY8C3ctxq1tqvaCgkFb8cCA/edit?usp=sharing"",""ศรีสะเกษ!I379"")"),0)</f>
        <v>0</v>
      </c>
      <c r="J484" s="192">
        <f ca="1">IFERROR(__xludf.DUMMYFUNCTION("IMPORTRANGE(""https://docs.google.com/spreadsheets/d/1XL5vhW3sbDhbH9Cz0tuDiY8C3ctxq1tqvaCgkFb8cCA/edit?usp=sharing"",""ศรีสะเกษ!J379"")"),0)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IFERROR(__xludf.DUMMYFUNCTION("IMPORTRANGE(""https://docs.google.com/spreadsheets/d/1XL5vhW3sbDhbH9Cz0tuDiY8C3ctxq1tqvaCgkFb8cCA/edit?usp=sharing"",""ศรีสะเกษ!I380"")"),0)</f>
        <v>0</v>
      </c>
      <c r="J485" s="192">
        <f ca="1">IFERROR(__xludf.DUMMYFUNCTION("IMPORTRANGE(""https://docs.google.com/spreadsheets/d/1XL5vhW3sbDhbH9Cz0tuDiY8C3ctxq1tqvaCgkFb8cCA/edit?usp=sharing"",""ศรีสะเกษ!J380"")"),0)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IFERROR(__xludf.DUMMYFUNCTION("IMPORTRANGE(""https://docs.google.com/spreadsheets/d/1XL5vhW3sbDhbH9Cz0tuDiY8C3ctxq1tqvaCgkFb8cCA/edit?usp=sharing"",""ศรีสะเกษ!I381"")"),0)</f>
        <v>0</v>
      </c>
      <c r="J486" s="192">
        <f ca="1">IFERROR(__xludf.DUMMYFUNCTION("IMPORTRANGE(""https://docs.google.com/spreadsheets/d/1XL5vhW3sbDhbH9Cz0tuDiY8C3ctxq1tqvaCgkFb8cCA/edit?usp=sharing"",""ศรีสะเกษ!J381"")"),0)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IFERROR(__xludf.DUMMYFUNCTION("IMPORTRANGE(""https://docs.google.com/spreadsheets/d/1XL5vhW3sbDhbH9Cz0tuDiY8C3ctxq1tqvaCgkFb8cCA/edit?usp=sharing"",""ศรีสะเกษ!I382"")"),0)</f>
        <v>0</v>
      </c>
      <c r="J487" s="401">
        <f ca="1">IFERROR(__xludf.DUMMYFUNCTION("IMPORTRANGE(""https://docs.google.com/spreadsheets/d/1XL5vhW3sbDhbH9Cz0tuDiY8C3ctxq1tqvaCgkFb8cCA/edit?usp=sharing"",""ศรีสะเกษ!J382"")"),0)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IFERROR(__xludf.DUMMYFUNCTION("IMPORTRANGE(""https://docs.google.com/spreadsheets/d/1XL5vhW3sbDhbH9Cz0tuDiY8C3ctxq1tqvaCgkFb8cCA/edit?usp=sharing"",""ศรีสะเกษ!I383"")"),0)</f>
        <v>0</v>
      </c>
      <c r="J488" s="401">
        <f ca="1">IFERROR(__xludf.DUMMYFUNCTION("IMPORTRANGE(""https://docs.google.com/spreadsheets/d/1XL5vhW3sbDhbH9Cz0tuDiY8C3ctxq1tqvaCgkFb8cCA/edit?usp=sharing"",""ศรีสะเกษ!J383"")"),0)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IFERROR(__xludf.DUMMYFUNCTION("IMPORTRANGE(""https://docs.google.com/spreadsheets/d/1XL5vhW3sbDhbH9Cz0tuDiY8C3ctxq1tqvaCgkFb8cCA/edit?usp=sharing"",""ศรีสะเกษ!I384"")"),0)</f>
        <v>0</v>
      </c>
      <c r="J489" s="192">
        <f ca="1">IFERROR(__xludf.DUMMYFUNCTION("IMPORTRANGE(""https://docs.google.com/spreadsheets/d/1XL5vhW3sbDhbH9Cz0tuDiY8C3ctxq1tqvaCgkFb8cCA/edit?usp=sharing"",""ศรีสะเกษ!J384"")"),0)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IFERROR(__xludf.DUMMYFUNCTION("IMPORTRANGE(""https://docs.google.com/spreadsheets/d/1XL5vhW3sbDhbH9Cz0tuDiY8C3ctxq1tqvaCgkFb8cCA/edit?usp=sharing"",""ศรีสะเกษ!I385"")"),0)</f>
        <v>0</v>
      </c>
      <c r="J490" s="192">
        <f ca="1">IFERROR(__xludf.DUMMYFUNCTION("IMPORTRANGE(""https://docs.google.com/spreadsheets/d/1XL5vhW3sbDhbH9Cz0tuDiY8C3ctxq1tqvaCgkFb8cCA/edit?usp=sharing"",""ศรีสะเกษ!J385"")"),0)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IFERROR(__xludf.DUMMYFUNCTION("IMPORTRANGE(""https://docs.google.com/spreadsheets/d/1XL5vhW3sbDhbH9Cz0tuDiY8C3ctxq1tqvaCgkFb8cCA/edit?usp=sharing"",""ศรีสะเกษ!I386"")"),0)</f>
        <v>0</v>
      </c>
      <c r="J491" s="192">
        <f ca="1">IFERROR(__xludf.DUMMYFUNCTION("IMPORTRANGE(""https://docs.google.com/spreadsheets/d/1XL5vhW3sbDhbH9Cz0tuDiY8C3ctxq1tqvaCgkFb8cCA/edit?usp=sharing"",""ศรีสะเกษ!J386"")"),0)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IFERROR(__xludf.DUMMYFUNCTION("IMPORTRANGE(""https://docs.google.com/spreadsheets/d/1XL5vhW3sbDhbH9Cz0tuDiY8C3ctxq1tqvaCgkFb8cCA/edit?usp=sharing"",""ศรีสะเกษ!I387"")"),0)</f>
        <v>0</v>
      </c>
      <c r="J492" s="192">
        <f ca="1">IFERROR(__xludf.DUMMYFUNCTION("IMPORTRANGE(""https://docs.google.com/spreadsheets/d/1XL5vhW3sbDhbH9Cz0tuDiY8C3ctxq1tqvaCgkFb8cCA/edit?usp=sharing"",""ศรีสะเกษ!J387"")"),0)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IFERROR(__xludf.DUMMYFUNCTION("IMPORTRANGE(""https://docs.google.com/spreadsheets/d/1XL5vhW3sbDhbH9Cz0tuDiY8C3ctxq1tqvaCgkFb8cCA/edit?usp=sharing"",""ศรีสะเกษ!I388"")"),0)</f>
        <v>0</v>
      </c>
      <c r="J493" s="192">
        <f ca="1">IFERROR(__xludf.DUMMYFUNCTION("IMPORTRANGE(""https://docs.google.com/spreadsheets/d/1XL5vhW3sbDhbH9Cz0tuDiY8C3ctxq1tqvaCgkFb8cCA/edit?usp=sharing"",""ศรีสะเกษ!J388"")"),0)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IFERROR(__xludf.DUMMYFUNCTION("IMPORTRANGE(""https://docs.google.com/spreadsheets/d/1XL5vhW3sbDhbH9Cz0tuDiY8C3ctxq1tqvaCgkFb8cCA/edit?usp=sharing"",""ศรีสะเกษ!I389"")"),0)</f>
        <v>0</v>
      </c>
      <c r="J494" s="417">
        <f ca="1">IFERROR(__xludf.DUMMYFUNCTION("IMPORTRANGE(""https://docs.google.com/spreadsheets/d/1XL5vhW3sbDhbH9Cz0tuDiY8C3ctxq1tqvaCgkFb8cCA/edit?usp=sharing"",""ศรีสะเกษ!J389"")"),0)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IFERROR(__xludf.DUMMYFUNCTION("IMPORTRANGE(""https://docs.google.com/spreadsheets/d/1XL5vhW3sbDhbH9Cz0tuDiY8C3ctxq1tqvaCgkFb8cCA/edit?usp=sharing"",""ศรีสะเกษ!I390"")"),0)</f>
        <v>0</v>
      </c>
      <c r="J495" s="417">
        <f ca="1">IFERROR(__xludf.DUMMYFUNCTION("IMPORTRANGE(""https://docs.google.com/spreadsheets/d/1XL5vhW3sbDhbH9Cz0tuDiY8C3ctxq1tqvaCgkFb8cCA/edit?usp=sharing"",""ศรีสะเกษ!J390"")"),0)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IFERROR(__xludf.DUMMYFUNCTION("IMPORTRANGE(""https://docs.google.com/spreadsheets/d/1XL5vhW3sbDhbH9Cz0tuDiY8C3ctxq1tqvaCgkFb8cCA/edit?usp=sharing"",""ศรีสะเกษ!I391"")"),0)</f>
        <v>0</v>
      </c>
      <c r="J496" s="417">
        <f ca="1">IFERROR(__xludf.DUMMYFUNCTION("IMPORTRANGE(""https://docs.google.com/spreadsheets/d/1XL5vhW3sbDhbH9Cz0tuDiY8C3ctxq1tqvaCgkFb8cCA/edit?usp=sharing"",""ศรีสะเกษ!J391"")"),0)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IFERROR(__xludf.DUMMYFUNCTION("IMPORTRANGE(""https://docs.google.com/spreadsheets/d/1XL5vhW3sbDhbH9Cz0tuDiY8C3ctxq1tqvaCgkFb8cCA/edit?usp=sharing"",""ศรีสะเกษ!I392"")"),3493)</f>
        <v>3493</v>
      </c>
      <c r="J497" s="424">
        <f ca="1">IFERROR(__xludf.DUMMYFUNCTION("IMPORTRANGE(""https://docs.google.com/spreadsheets/d/1XL5vhW3sbDhbH9Cz0tuDiY8C3ctxq1tqvaCgkFb8cCA/edit?usp=sharing"",""ศรีสะเกษ!J392"")"),0)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IFERROR(__xludf.DUMMYFUNCTION("IMPORTRANGE(""https://docs.google.com/spreadsheets/d/1XL5vhW3sbDhbH9Cz0tuDiY8C3ctxq1tqvaCgkFb8cCA/edit?usp=sharing"",""ศรีสะเกษ!I393"")"),3493)</f>
        <v>3493</v>
      </c>
      <c r="J498" s="401">
        <f ca="1">IFERROR(__xludf.DUMMYFUNCTION("IMPORTRANGE(""https://docs.google.com/spreadsheets/d/1XL5vhW3sbDhbH9Cz0tuDiY8C3ctxq1tqvaCgkFb8cCA/edit?usp=sharing"",""ศรีสะเกษ!J393"")"),0)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IFERROR(__xludf.DUMMYFUNCTION("IMPORTRANGE(""https://docs.google.com/spreadsheets/d/1XL5vhW3sbDhbH9Cz0tuDiY8C3ctxq1tqvaCgkFb8cCA/edit?usp=sharing"",""ศรีสะเกษ!I394"")"),751)</f>
        <v>751</v>
      </c>
      <c r="J499" s="401">
        <f ca="1">IFERROR(__xludf.DUMMYFUNCTION("IMPORTRANGE(""https://docs.google.com/spreadsheets/d/1XL5vhW3sbDhbH9Cz0tuDiY8C3ctxq1tqvaCgkFb8cCA/edit?usp=sharing"",""ศรีสะเกษ!J394"")"),0)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IFERROR(__xludf.DUMMYFUNCTION("IMPORTRANGE(""https://docs.google.com/spreadsheets/d/1XL5vhW3sbDhbH9Cz0tuDiY8C3ctxq1tqvaCgkFb8cCA/edit?usp=sharing"",""ศรีสะเกษ!I395"")"),0)</f>
        <v>0</v>
      </c>
      <c r="J500" s="167">
        <f ca="1">IFERROR(__xludf.DUMMYFUNCTION("IMPORTRANGE(""https://docs.google.com/spreadsheets/d/1XL5vhW3sbDhbH9Cz0tuDiY8C3ctxq1tqvaCgkFb8cCA/edit?usp=sharing"",""ศรีสะเกษ!J395"")"),0)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IFERROR(__xludf.DUMMYFUNCTION("IMPORTRANGE(""https://docs.google.com/spreadsheets/d/1XL5vhW3sbDhbH9Cz0tuDiY8C3ctxq1tqvaCgkFb8cCA/edit?usp=sharing"",""ศรีสะเกษ!I396"")"),0)</f>
        <v>0</v>
      </c>
      <c r="J501" s="167">
        <f ca="1">IFERROR(__xludf.DUMMYFUNCTION("IMPORTRANGE(""https://docs.google.com/spreadsheets/d/1XL5vhW3sbDhbH9Cz0tuDiY8C3ctxq1tqvaCgkFb8cCA/edit?usp=sharing"",""ศรีสะเกษ!J396"")"),0)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IFERROR(__xludf.DUMMYFUNCTION("IMPORTRANGE(""https://docs.google.com/spreadsheets/d/1XL5vhW3sbDhbH9Cz0tuDiY8C3ctxq1tqvaCgkFb8cCA/edit?usp=sharing"",""ศรีสะเกษ!I397"")"),0)</f>
        <v>0</v>
      </c>
      <c r="J502" s="192">
        <f ca="1">IFERROR(__xludf.DUMMYFUNCTION("IMPORTRANGE(""https://docs.google.com/spreadsheets/d/1XL5vhW3sbDhbH9Cz0tuDiY8C3ctxq1tqvaCgkFb8cCA/edit?usp=sharing"",""ศรีสะเกษ!J397"")"),0)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IFERROR(__xludf.DUMMYFUNCTION("IMPORTRANGE(""https://docs.google.com/spreadsheets/d/1XL5vhW3sbDhbH9Cz0tuDiY8C3ctxq1tqvaCgkFb8cCA/edit?usp=sharing"",""ศรีสะเกษ!I398"")"),0)</f>
        <v>0</v>
      </c>
      <c r="J503" s="192">
        <f ca="1">IFERROR(__xludf.DUMMYFUNCTION("IMPORTRANGE(""https://docs.google.com/spreadsheets/d/1XL5vhW3sbDhbH9Cz0tuDiY8C3ctxq1tqvaCgkFb8cCA/edit?usp=sharing"",""ศรีสะเกษ!J398"")"),0)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IFERROR(__xludf.DUMMYFUNCTION("IMPORTRANGE(""https://docs.google.com/spreadsheets/d/1XL5vhW3sbDhbH9Cz0tuDiY8C3ctxq1tqvaCgkFb8cCA/edit?usp=sharing"",""ศรีสะเกษ!I399"")"),0)</f>
        <v>0</v>
      </c>
      <c r="J504" s="192">
        <f ca="1">IFERROR(__xludf.DUMMYFUNCTION("IMPORTRANGE(""https://docs.google.com/spreadsheets/d/1XL5vhW3sbDhbH9Cz0tuDiY8C3ctxq1tqvaCgkFb8cCA/edit?usp=sharing"",""ศรีสะเกษ!J399"")"),0)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IFERROR(__xludf.DUMMYFUNCTION("IMPORTRANGE(""https://docs.google.com/spreadsheets/d/1XL5vhW3sbDhbH9Cz0tuDiY8C3ctxq1tqvaCgkFb8cCA/edit?usp=sharing"",""ศรีสะเกษ!I400"")"),0)</f>
        <v>0</v>
      </c>
      <c r="J505" s="192">
        <f ca="1">IFERROR(__xludf.DUMMYFUNCTION("IMPORTRANGE(""https://docs.google.com/spreadsheets/d/1XL5vhW3sbDhbH9Cz0tuDiY8C3ctxq1tqvaCgkFb8cCA/edit?usp=sharing"",""ศรีสะเกษ!J400"")"),0)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IFERROR(__xludf.DUMMYFUNCTION("IMPORTRANGE(""https://docs.google.com/spreadsheets/d/1XL5vhW3sbDhbH9Cz0tuDiY8C3ctxq1tqvaCgkFb8cCA/edit?usp=sharing"",""ศรีสะเกษ!I401"")"),0)</f>
        <v>0</v>
      </c>
      <c r="J506" s="192">
        <f ca="1">IFERROR(__xludf.DUMMYFUNCTION("IMPORTRANGE(""https://docs.google.com/spreadsheets/d/1XL5vhW3sbDhbH9Cz0tuDiY8C3ctxq1tqvaCgkFb8cCA/edit?usp=sharing"",""ศรีสะเกษ!J401"")"),0)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IFERROR(__xludf.DUMMYFUNCTION("IMPORTRANGE(""https://docs.google.com/spreadsheets/d/1XL5vhW3sbDhbH9Cz0tuDiY8C3ctxq1tqvaCgkFb8cCA/edit?usp=sharing"",""ศรีสะเกษ!I402"")"),0)</f>
        <v>0</v>
      </c>
      <c r="J507" s="192">
        <f ca="1">IFERROR(__xludf.DUMMYFUNCTION("IMPORTRANGE(""https://docs.google.com/spreadsheets/d/1XL5vhW3sbDhbH9Cz0tuDiY8C3ctxq1tqvaCgkFb8cCA/edit?usp=sharing"",""ศรีสะเกษ!J402"")"),0)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IFERROR(__xludf.DUMMYFUNCTION("IMPORTRANGE(""https://docs.google.com/spreadsheets/d/1XL5vhW3sbDhbH9Cz0tuDiY8C3ctxq1tqvaCgkFb8cCA/edit?usp=sharing"",""ศรีสะเกษ!I403"")"),0)</f>
        <v>0</v>
      </c>
      <c r="J508" s="167">
        <f ca="1">IFERROR(__xludf.DUMMYFUNCTION("IMPORTRANGE(""https://docs.google.com/spreadsheets/d/1XL5vhW3sbDhbH9Cz0tuDiY8C3ctxq1tqvaCgkFb8cCA/edit?usp=sharing"",""ศรีสะเกษ!J403"")"),0)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IFERROR(__xludf.DUMMYFUNCTION("IMPORTRANGE(""https://docs.google.com/spreadsheets/d/1XL5vhW3sbDhbH9Cz0tuDiY8C3ctxq1tqvaCgkFb8cCA/edit?usp=sharing"",""ศรีสะเกษ!I404"")"),0)</f>
        <v>0</v>
      </c>
      <c r="J509" s="167">
        <f ca="1">IFERROR(__xludf.DUMMYFUNCTION("IMPORTRANGE(""https://docs.google.com/spreadsheets/d/1XL5vhW3sbDhbH9Cz0tuDiY8C3ctxq1tqvaCgkFb8cCA/edit?usp=sharing"",""ศรีสะเกษ!J404"")"),0)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IFERROR(__xludf.DUMMYFUNCTION("IMPORTRANGE(""https://docs.google.com/spreadsheets/d/1XL5vhW3sbDhbH9Cz0tuDiY8C3ctxq1tqvaCgkFb8cCA/edit?usp=sharing"",""ศรีสะเกษ!I405"")"),0)</f>
        <v>0</v>
      </c>
      <c r="J510" s="192">
        <f ca="1">IFERROR(__xludf.DUMMYFUNCTION("IMPORTRANGE(""https://docs.google.com/spreadsheets/d/1XL5vhW3sbDhbH9Cz0tuDiY8C3ctxq1tqvaCgkFb8cCA/edit?usp=sharing"",""ศรีสะเกษ!J405"")"),0)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IFERROR(__xludf.DUMMYFUNCTION("IMPORTRANGE(""https://docs.google.com/spreadsheets/d/1XL5vhW3sbDhbH9Cz0tuDiY8C3ctxq1tqvaCgkFb8cCA/edit?usp=sharing"",""ศรีสะเกษ!I406"")"),0)</f>
        <v>0</v>
      </c>
      <c r="J511" s="192">
        <f ca="1">IFERROR(__xludf.DUMMYFUNCTION("IMPORTRANGE(""https://docs.google.com/spreadsheets/d/1XL5vhW3sbDhbH9Cz0tuDiY8C3ctxq1tqvaCgkFb8cCA/edit?usp=sharing"",""ศรีสะเกษ!J406"")"),0)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IFERROR(__xludf.DUMMYFUNCTION("IMPORTRANGE(""https://docs.google.com/spreadsheets/d/1XL5vhW3sbDhbH9Cz0tuDiY8C3ctxq1tqvaCgkFb8cCA/edit?usp=sharing"",""ศรีสะเกษ!I407"")"),0)</f>
        <v>0</v>
      </c>
      <c r="J512" s="192">
        <f ca="1">IFERROR(__xludf.DUMMYFUNCTION("IMPORTRANGE(""https://docs.google.com/spreadsheets/d/1XL5vhW3sbDhbH9Cz0tuDiY8C3ctxq1tqvaCgkFb8cCA/edit?usp=sharing"",""ศรีสะเกษ!J407"")"),0)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IFERROR(__xludf.DUMMYFUNCTION("IMPORTRANGE(""https://docs.google.com/spreadsheets/d/1XL5vhW3sbDhbH9Cz0tuDiY8C3ctxq1tqvaCgkFb8cCA/edit?usp=sharing"",""ศรีสะเกษ!I408"")"),0)</f>
        <v>0</v>
      </c>
      <c r="J513" s="192">
        <f ca="1">IFERROR(__xludf.DUMMYFUNCTION("IMPORTRANGE(""https://docs.google.com/spreadsheets/d/1XL5vhW3sbDhbH9Cz0tuDiY8C3ctxq1tqvaCgkFb8cCA/edit?usp=sharing"",""ศรีสะเกษ!J408"")"),0)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IFERROR(__xludf.DUMMYFUNCTION("IMPORTRANGE(""https://docs.google.com/spreadsheets/d/1XL5vhW3sbDhbH9Cz0tuDiY8C3ctxq1tqvaCgkFb8cCA/edit?usp=sharing"",""ศรีสะเกษ!I409"")"),0)</f>
        <v>0</v>
      </c>
      <c r="J514" s="192">
        <f ca="1">IFERROR(__xludf.DUMMYFUNCTION("IMPORTRANGE(""https://docs.google.com/spreadsheets/d/1XL5vhW3sbDhbH9Cz0tuDiY8C3ctxq1tqvaCgkFb8cCA/edit?usp=sharing"",""ศรีสะเกษ!J409"")"),0)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IFERROR(__xludf.DUMMYFUNCTION("IMPORTRANGE(""https://docs.google.com/spreadsheets/d/1XL5vhW3sbDhbH9Cz0tuDiY8C3ctxq1tqvaCgkFb8cCA/edit?usp=sharing"",""ศรีสะเกษ!I410"")"),0)</f>
        <v>0</v>
      </c>
      <c r="J515" s="192">
        <f ca="1">IFERROR(__xludf.DUMMYFUNCTION("IMPORTRANGE(""https://docs.google.com/spreadsheets/d/1XL5vhW3sbDhbH9Cz0tuDiY8C3ctxq1tqvaCgkFb8cCA/edit?usp=sharing"",""ศรีสะเกษ!J410"")"),0)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IFERROR(__xludf.DUMMYFUNCTION("IMPORTRANGE(""https://docs.google.com/spreadsheets/d/1XL5vhW3sbDhbH9Cz0tuDiY8C3ctxq1tqvaCgkFb8cCA/edit?usp=sharing"",""ศรีสะเกษ!I411"")"),0)</f>
        <v>0</v>
      </c>
      <c r="J516" s="264">
        <f ca="1">IFERROR(__xludf.DUMMYFUNCTION("IMPORTRANGE(""https://docs.google.com/spreadsheets/d/1XL5vhW3sbDhbH9Cz0tuDiY8C3ctxq1tqvaCgkFb8cCA/edit?usp=sharing"",""ศรีสะเกษ!J411"")"),0)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IFERROR(__xludf.DUMMYFUNCTION("IMPORTRANGE(""https://docs.google.com/spreadsheets/d/1XL5vhW3sbDhbH9Cz0tuDiY8C3ctxq1tqvaCgkFb8cCA/edit?usp=sharing"",""ศรีสะเกษ!I412"")"),0)</f>
        <v>0</v>
      </c>
      <c r="J517" s="277">
        <f ca="1">IFERROR(__xludf.DUMMYFUNCTION("IMPORTRANGE(""https://docs.google.com/spreadsheets/d/1XL5vhW3sbDhbH9Cz0tuDiY8C3ctxq1tqvaCgkFb8cCA/edit?usp=sharing"",""ศรีสะเกษ!J412"")"),0)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IFERROR(__xludf.DUMMYFUNCTION("IMPORTRANGE(""https://docs.google.com/spreadsheets/d/1XL5vhW3sbDhbH9Cz0tuDiY8C3ctxq1tqvaCgkFb8cCA/edit?usp=sharing"",""ศรีสะเกษ!I413"")"),0)</f>
        <v>0</v>
      </c>
      <c r="J518" s="277">
        <f ca="1">IFERROR(__xludf.DUMMYFUNCTION("IMPORTRANGE(""https://docs.google.com/spreadsheets/d/1XL5vhW3sbDhbH9Cz0tuDiY8C3ctxq1tqvaCgkFb8cCA/edit?usp=sharing"",""ศรีสะเกษ!J413"")"),0)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IFERROR(__xludf.DUMMYFUNCTION("IMPORTRANGE(""https://docs.google.com/spreadsheets/d/1XL5vhW3sbDhbH9Cz0tuDiY8C3ctxq1tqvaCgkFb8cCA/edit?usp=sharing"",""ศรีสะเกษ!I414"")"),0)</f>
        <v>0</v>
      </c>
      <c r="J519" s="191">
        <f ca="1">IFERROR(__xludf.DUMMYFUNCTION("IMPORTRANGE(""https://docs.google.com/spreadsheets/d/1XL5vhW3sbDhbH9Cz0tuDiY8C3ctxq1tqvaCgkFb8cCA/edit?usp=sharing"",""ศรีสะเกษ!J414"")"),0)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IFERROR(__xludf.DUMMYFUNCTION("IMPORTRANGE(""https://docs.google.com/spreadsheets/d/1XL5vhW3sbDhbH9Cz0tuDiY8C3ctxq1tqvaCgkFb8cCA/edit?usp=sharing"",""ศรีสะเกษ!I415"")"),0)</f>
        <v>0</v>
      </c>
      <c r="J520" s="191">
        <f ca="1">IFERROR(__xludf.DUMMYFUNCTION("IMPORTRANGE(""https://docs.google.com/spreadsheets/d/1XL5vhW3sbDhbH9Cz0tuDiY8C3ctxq1tqvaCgkFb8cCA/edit?usp=sharing"",""ศรีสะเกษ!J415"")"),0)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IFERROR(__xludf.DUMMYFUNCTION("IMPORTRANGE(""https://docs.google.com/spreadsheets/d/1XL5vhW3sbDhbH9Cz0tuDiY8C3ctxq1tqvaCgkFb8cCA/edit?usp=sharing"",""ศรีสะเกษ!I416"")"),0)</f>
        <v>0</v>
      </c>
      <c r="J521" s="191">
        <f ca="1">IFERROR(__xludf.DUMMYFUNCTION("IMPORTRANGE(""https://docs.google.com/spreadsheets/d/1XL5vhW3sbDhbH9Cz0tuDiY8C3ctxq1tqvaCgkFb8cCA/edit?usp=sharing"",""ศรีสะเกษ!J416"")"),0)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IFERROR(__xludf.DUMMYFUNCTION("IMPORTRANGE(""https://docs.google.com/spreadsheets/d/1XL5vhW3sbDhbH9Cz0tuDiY8C3ctxq1tqvaCgkFb8cCA/edit?usp=sharing"",""ศรีสะเกษ!I417"")"),0)</f>
        <v>0</v>
      </c>
      <c r="J522" s="191">
        <f ca="1">IFERROR(__xludf.DUMMYFUNCTION("IMPORTRANGE(""https://docs.google.com/spreadsheets/d/1XL5vhW3sbDhbH9Cz0tuDiY8C3ctxq1tqvaCgkFb8cCA/edit?usp=sharing"",""ศรีสะเกษ!J417"")"),0)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IFERROR(__xludf.DUMMYFUNCTION("IMPORTRANGE(""https://docs.google.com/spreadsheets/d/1XL5vhW3sbDhbH9Cz0tuDiY8C3ctxq1tqvaCgkFb8cCA/edit?usp=sharing"",""ศรีสะเกษ!I418"")"),0)</f>
        <v>0</v>
      </c>
      <c r="J523" s="191">
        <f ca="1">IFERROR(__xludf.DUMMYFUNCTION("IMPORTRANGE(""https://docs.google.com/spreadsheets/d/1XL5vhW3sbDhbH9Cz0tuDiY8C3ctxq1tqvaCgkFb8cCA/edit?usp=sharing"",""ศรีสะเกษ!J418"")"),0)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IFERROR(__xludf.DUMMYFUNCTION("IMPORTRANGE(""https://docs.google.com/spreadsheets/d/1XL5vhW3sbDhbH9Cz0tuDiY8C3ctxq1tqvaCgkFb8cCA/edit?usp=sharing"",""ศรีสะเกษ!I419"")"),0)</f>
        <v>0</v>
      </c>
      <c r="J524" s="191">
        <f ca="1">IFERROR(__xludf.DUMMYFUNCTION("IMPORTRANGE(""https://docs.google.com/spreadsheets/d/1XL5vhW3sbDhbH9Cz0tuDiY8C3ctxq1tqvaCgkFb8cCA/edit?usp=sharing"",""ศรีสะเกษ!J419"")"),0)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IFERROR(__xludf.DUMMYFUNCTION("IMPORTRANGE(""https://docs.google.com/spreadsheets/d/1XL5vhW3sbDhbH9Cz0tuDiY8C3ctxq1tqvaCgkFb8cCA/edit?usp=sharing"",""ศรีสะเกษ!I420"")"),0)</f>
        <v>0</v>
      </c>
      <c r="J525" s="277">
        <f ca="1">IFERROR(__xludf.DUMMYFUNCTION("IMPORTRANGE(""https://docs.google.com/spreadsheets/d/1XL5vhW3sbDhbH9Cz0tuDiY8C3ctxq1tqvaCgkFb8cCA/edit?usp=sharing"",""ศรีสะเกษ!J420"")"),0)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IFERROR(__xludf.DUMMYFUNCTION("IMPORTRANGE(""https://docs.google.com/spreadsheets/d/1XL5vhW3sbDhbH9Cz0tuDiY8C3ctxq1tqvaCgkFb8cCA/edit?usp=sharing"",""ศรีสะเกษ!I421"")"),0)</f>
        <v>0</v>
      </c>
      <c r="J526" s="277">
        <f ca="1">IFERROR(__xludf.DUMMYFUNCTION("IMPORTRANGE(""https://docs.google.com/spreadsheets/d/1XL5vhW3sbDhbH9Cz0tuDiY8C3ctxq1tqvaCgkFb8cCA/edit?usp=sharing"",""ศรีสะเกษ!J421"")"),0)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IFERROR(__xludf.DUMMYFUNCTION("IMPORTRANGE(""https://docs.google.com/spreadsheets/d/1XL5vhW3sbDhbH9Cz0tuDiY8C3ctxq1tqvaCgkFb8cCA/edit?usp=sharing"",""ศรีสะเกษ!I422"")"),0)</f>
        <v>0</v>
      </c>
      <c r="J527" s="192">
        <f ca="1">IFERROR(__xludf.DUMMYFUNCTION("IMPORTRANGE(""https://docs.google.com/spreadsheets/d/1XL5vhW3sbDhbH9Cz0tuDiY8C3ctxq1tqvaCgkFb8cCA/edit?usp=sharing"",""ศรีสะเกษ!J422"")"),0)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IFERROR(__xludf.DUMMYFUNCTION("IMPORTRANGE(""https://docs.google.com/spreadsheets/d/1XL5vhW3sbDhbH9Cz0tuDiY8C3ctxq1tqvaCgkFb8cCA/edit?usp=sharing"",""ศรีสะเกษ!I423"")"),0)</f>
        <v>0</v>
      </c>
      <c r="J528" s="192">
        <f ca="1">IFERROR(__xludf.DUMMYFUNCTION("IMPORTRANGE(""https://docs.google.com/spreadsheets/d/1XL5vhW3sbDhbH9Cz0tuDiY8C3ctxq1tqvaCgkFb8cCA/edit?usp=sharing"",""ศรีสะเกษ!J423"")"),0)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IFERROR(__xludf.DUMMYFUNCTION("IMPORTRANGE(""https://docs.google.com/spreadsheets/d/1XL5vhW3sbDhbH9Cz0tuDiY8C3ctxq1tqvaCgkFb8cCA/edit?usp=sharing"",""ศรีสะเกษ!I424"")"),0)</f>
        <v>0</v>
      </c>
      <c r="J529" s="192">
        <f ca="1">IFERROR(__xludf.DUMMYFUNCTION("IMPORTRANGE(""https://docs.google.com/spreadsheets/d/1XL5vhW3sbDhbH9Cz0tuDiY8C3ctxq1tqvaCgkFb8cCA/edit?usp=sharing"",""ศรีสะเกษ!J424"")"),0)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IFERROR(__xludf.DUMMYFUNCTION("IMPORTRANGE(""https://docs.google.com/spreadsheets/d/1XL5vhW3sbDhbH9Cz0tuDiY8C3ctxq1tqvaCgkFb8cCA/edit?usp=sharing"",""ศรีสะเกษ!I425"")"),0)</f>
        <v>0</v>
      </c>
      <c r="J530" s="192">
        <f ca="1">IFERROR(__xludf.DUMMYFUNCTION("IMPORTRANGE(""https://docs.google.com/spreadsheets/d/1XL5vhW3sbDhbH9Cz0tuDiY8C3ctxq1tqvaCgkFb8cCA/edit?usp=sharing"",""ศรีสะเกษ!J425"")"),0)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IFERROR(__xludf.DUMMYFUNCTION("IMPORTRANGE(""https://docs.google.com/spreadsheets/d/1XL5vhW3sbDhbH9Cz0tuDiY8C3ctxq1tqvaCgkFb8cCA/edit?usp=sharing"",""ศรีสะเกษ!I426"")"),0)</f>
        <v>0</v>
      </c>
      <c r="J531" s="192">
        <f ca="1">IFERROR(__xludf.DUMMYFUNCTION("IMPORTRANGE(""https://docs.google.com/spreadsheets/d/1XL5vhW3sbDhbH9Cz0tuDiY8C3ctxq1tqvaCgkFb8cCA/edit?usp=sharing"",""ศรีสะเกษ!J426"")"),0)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IFERROR(__xludf.DUMMYFUNCTION("IMPORTRANGE(""https://docs.google.com/spreadsheets/d/1XL5vhW3sbDhbH9Cz0tuDiY8C3ctxq1tqvaCgkFb8cCA/edit?usp=sharing"",""ศรีสะเกษ!I427"")"),0)</f>
        <v>0</v>
      </c>
      <c r="J532" s="445">
        <f ca="1">IFERROR(__xludf.DUMMYFUNCTION("IMPORTRANGE(""https://docs.google.com/spreadsheets/d/1XL5vhW3sbDhbH9Cz0tuDiY8C3ctxq1tqvaCgkFb8cCA/edit?usp=sharing"",""ศรีสะเกษ!J427"")"),0)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IFERROR(__xludf.DUMMYFUNCTION("IMPORTRANGE(""https://docs.google.com/spreadsheets/d/1XL5vhW3sbDhbH9Cz0tuDiY8C3ctxq1tqvaCgkFb8cCA/edit?usp=sharing"",""ศรีสะเกษ!I428"")"),20)</f>
        <v>20</v>
      </c>
      <c r="J533" s="393">
        <f ca="1">IFERROR(__xludf.DUMMYFUNCTION("IMPORTRANGE(""https://docs.google.com/spreadsheets/d/1XL5vhW3sbDhbH9Cz0tuDiY8C3ctxq1tqvaCgkFb8cCA/edit?usp=sharing"",""ศรีสะเกษ!J428"")"),0)</f>
        <v>0</v>
      </c>
      <c r="K533" s="394">
        <f ca="1">IF(I533&gt;0,J533*100/I533,0)</f>
        <v>0</v>
      </c>
      <c r="L533" s="395">
        <f ca="1">IFERROR(__xludf.DUMMYFUNCTION("IMPORTRANGE(""https://docs.google.com/spreadsheets/d/1XL5vhW3sbDhbH9Cz0tuDiY8C3ctxq1tqvaCgkFb8cCA/edit?usp=sharing"",""ศรีสะเกษ!L428"")"),32640)</f>
        <v>32640</v>
      </c>
      <c r="M533" s="395"/>
      <c r="N533" s="395">
        <f ca="1">IFERROR(__xludf.DUMMYFUNCTION("IMPORTRANGE(""https://docs.google.com/spreadsheets/d/1XL5vhW3sbDhbH9Cz0tuDiY8C3ctxq1tqvaCgkFb8cCA/edit?usp=sharing"",""ศรีสะเกษ!M428"")"),0)</f>
        <v>0</v>
      </c>
      <c r="O533" s="395">
        <f t="shared" ref="O533:O537" ca="1" si="118">+IF(L533&gt;0,N533*100/L533,0)</f>
        <v>0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IFERROR(__xludf.DUMMYFUNCTION("IMPORTRANGE(""https://docs.google.com/spreadsheets/d/1XL5vhW3sbDhbH9Cz0tuDiY8C3ctxq1tqvaCgkFb8cCA/edit?usp=sharing"",""ศรีสะเกษ!L429"")"),0)</f>
        <v>0</v>
      </c>
      <c r="M534" s="169"/>
      <c r="N534" s="171">
        <f ca="1">IFERROR(__xludf.DUMMYFUNCTION("IMPORTRANGE(""https://docs.google.com/spreadsheets/d/1XL5vhW3sbDhbH9Cz0tuDiY8C3ctxq1tqvaCgkFb8cCA/edit?usp=sharing"",""ศรีสะเกษ!M429"")"),0)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IFERROR(__xludf.DUMMYFUNCTION("IMPORTRANGE(""https://docs.google.com/spreadsheets/d/1XL5vhW3sbDhbH9Cz0tuDiY8C3ctxq1tqvaCgkFb8cCA/edit?usp=sharing"",""ศรีสะเกษ!L430"")"),32640)</f>
        <v>32640</v>
      </c>
      <c r="M535" s="169"/>
      <c r="N535" s="171">
        <f ca="1">IFERROR(__xludf.DUMMYFUNCTION("IMPORTRANGE(""https://docs.google.com/spreadsheets/d/1XL5vhW3sbDhbH9Cz0tuDiY8C3ctxq1tqvaCgkFb8cCA/edit?usp=sharing"",""ศรีสะเกษ!M430"")"),0)</f>
        <v>0</v>
      </c>
      <c r="O535" s="171">
        <f t="shared" ca="1" si="118"/>
        <v>0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IFERROR(__xludf.DUMMYFUNCTION("IMPORTRANGE(""https://docs.google.com/spreadsheets/d/1XL5vhW3sbDhbH9Cz0tuDiY8C3ctxq1tqvaCgkFb8cCA/edit?usp=sharing"",""ศรีสะเกษ!L431"")"),0)</f>
        <v>0</v>
      </c>
      <c r="M536" s="171"/>
      <c r="N536" s="171">
        <f ca="1">IFERROR(__xludf.DUMMYFUNCTION("IMPORTRANGE(""https://docs.google.com/spreadsheets/d/1XL5vhW3sbDhbH9Cz0tuDiY8C3ctxq1tqvaCgkFb8cCA/edit?usp=sharing"",""ศรีสะเกษ!M431"")"),0)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IFERROR(__xludf.DUMMYFUNCTION("IMPORTRANGE(""https://docs.google.com/spreadsheets/d/1XL5vhW3sbDhbH9Cz0tuDiY8C3ctxq1tqvaCgkFb8cCA/edit?usp=sharing"",""ศรีสะเกษ!L432"")"),32640)</f>
        <v>32640</v>
      </c>
      <c r="M537" s="171"/>
      <c r="N537" s="171">
        <f ca="1">IFERROR(__xludf.DUMMYFUNCTION("IMPORTRANGE(""https://docs.google.com/spreadsheets/d/1XL5vhW3sbDhbH9Cz0tuDiY8C3ctxq1tqvaCgkFb8cCA/edit?usp=sharing"",""ศรีสะเกษ!M432"")"),0)</f>
        <v>0</v>
      </c>
      <c r="O537" s="171">
        <f t="shared" ca="1" si="118"/>
        <v>0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IFERROR(__xludf.DUMMYFUNCTION("IMPORTRANGE(""https://docs.google.com/spreadsheets/d/1XL5vhW3sbDhbH9Cz0tuDiY8C3ctxq1tqvaCgkFb8cCA/edit?usp=sharing"",""ศรีสะเกษ!M433"")"),0)</f>
        <v>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IFERROR(__xludf.DUMMYFUNCTION("IMPORTRANGE(""https://docs.google.com/spreadsheets/d/1XL5vhW3sbDhbH9Cz0tuDiY8C3ctxq1tqvaCgkFb8cCA/edit?usp=sharing"",""ศรีสะเกษ!M434"")"),0)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IFERROR(__xludf.DUMMYFUNCTION("IMPORTRANGE(""https://docs.google.com/spreadsheets/d/1XL5vhW3sbDhbH9Cz0tuDiY8C3ctxq1tqvaCgkFb8cCA/edit?usp=sharing"",""ศรีสะเกษ!M435"")"),0)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IFERROR(__xludf.DUMMYFUNCTION("IMPORTRANGE(""https://docs.google.com/spreadsheets/d/1XL5vhW3sbDhbH9Cz0tuDiY8C3ctxq1tqvaCgkFb8cCA/edit?usp=sharing"",""ศรีสะเกษ!M436"")"),0)</f>
        <v>0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IFERROR(__xludf.DUMMYFUNCTION("IMPORTRANGE(""https://docs.google.com/spreadsheets/d/1XL5vhW3sbDhbH9Cz0tuDiY8C3ctxq1tqvaCgkFb8cCA/edit?usp=sharing"",""ศรีสะเกษ!J438"")"),0)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IFERROR(__xludf.DUMMYFUNCTION("IMPORTRANGE(""https://docs.google.com/spreadsheets/d/1XL5vhW3sbDhbH9Cz0tuDiY8C3ctxq1tqvaCgkFb8cCA/edit?usp=sharing"",""ศรีสะเกษ!J439"")"),1)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IFERROR(__xludf.DUMMYFUNCTION("IMPORTRANGE(""https://docs.google.com/spreadsheets/d/1XL5vhW3sbDhbH9Cz0tuDiY8C3ctxq1tqvaCgkFb8cCA/edit?usp=sharing"",""ศรีสะเกษ!J440"")"),0)</f>
        <v>0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IFERROR(__xludf.DUMMYFUNCTION("IMPORTRANGE(""https://docs.google.com/spreadsheets/d/1XL5vhW3sbDhbH9Cz0tuDiY8C3ctxq1tqvaCgkFb8cCA/edit?usp=sharing"",""ศรีสะเกษ!J441"")"),0)</f>
        <v>0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IFERROR(__xludf.DUMMYFUNCTION("IMPORTRANGE(""https://docs.google.com/spreadsheets/d/1XL5vhW3sbDhbH9Cz0tuDiY8C3ctxq1tqvaCgkFb8cCA/edit?usp=sharing"",""ศรีสะเกษ!I442"")"),20)</f>
        <v>20</v>
      </c>
      <c r="J547" s="192">
        <f ca="1">IFERROR(__xludf.DUMMYFUNCTION("IMPORTRANGE(""https://docs.google.com/spreadsheets/d/1XL5vhW3sbDhbH9Cz0tuDiY8C3ctxq1tqvaCgkFb8cCA/edit?usp=sharing"",""ศรีสะเกษ!J442"")"),0)</f>
        <v>0</v>
      </c>
      <c r="K547" s="168">
        <f t="shared" ref="K547:K548" ca="1" si="119">IF(I547&gt;0,J547*100/I547,0)</f>
        <v>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IFERROR(__xludf.DUMMYFUNCTION("IMPORTRANGE(""https://docs.google.com/spreadsheets/d/1XL5vhW3sbDhbH9Cz0tuDiY8C3ctxq1tqvaCgkFb8cCA/edit?usp=sharing"",""ศรีสะเกษ!J166"")"),0)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IFERROR(__xludf.DUMMYFUNCTION("IMPORTRANGE(""https://docs.google.com/spreadsheets/d/1XL5vhW3sbDhbH9Cz0tuDiY8C3ctxq1tqvaCgkFb8cCA/edit?usp=sharing"",""ศรีสะเกษ!J444"")"),0)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IFERROR(__xludf.DUMMYFUNCTION("IMPORTRANGE(""https://docs.google.com/spreadsheets/d/1XL5vhW3sbDhbH9Cz0tuDiY8C3ctxq1tqvaCgkFb8cCA/edit?usp=sharing"",""ศรีสะเกษ!J445"")"),0)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IFERROR(__xludf.DUMMYFUNCTION("IMPORTRANGE(""https://docs.google.com/spreadsheets/d/1XL5vhW3sbDhbH9Cz0tuDiY8C3ctxq1tqvaCgkFb8cCA/edit?usp=sharing"",""ศรีสะเกษ!I446"")"),0)</f>
        <v>0</v>
      </c>
      <c r="J551" s="393">
        <f ca="1">IFERROR(__xludf.DUMMYFUNCTION("IMPORTRANGE(""https://docs.google.com/spreadsheets/d/1XL5vhW3sbDhbH9Cz0tuDiY8C3ctxq1tqvaCgkFb8cCA/edit?usp=sharing"",""ศรีสะเกษ!J446"")"),0)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IFERROR(__xludf.DUMMYFUNCTION("IMPORTRANGE(""https://docs.google.com/spreadsheets/d/1XL5vhW3sbDhbH9Cz0tuDiY8C3ctxq1tqvaCgkFb8cCA/edit?usp=sharing"",""ศรีสะเกษ!L446"")"),0)</f>
        <v>0</v>
      </c>
      <c r="M551" s="395"/>
      <c r="N551" s="395">
        <f ca="1">IFERROR(__xludf.DUMMYFUNCTION("IMPORTRANGE(""https://docs.google.com/spreadsheets/d/1XL5vhW3sbDhbH9Cz0tuDiY8C3ctxq1tqvaCgkFb8cCA/edit?usp=sharing"",""ศรีสะเกษ!M446"")"),0)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IFERROR(__xludf.DUMMYFUNCTION("IMPORTRANGE(""https://docs.google.com/spreadsheets/d/1XL5vhW3sbDhbH9Cz0tuDiY8C3ctxq1tqvaCgkFb8cCA/edit?usp=sharing"",""ศรีสะเกษ!L447"")"),0)</f>
        <v>0</v>
      </c>
      <c r="M552" s="169"/>
      <c r="N552" s="171">
        <f ca="1">IFERROR(__xludf.DUMMYFUNCTION("IMPORTRANGE(""https://docs.google.com/spreadsheets/d/1XL5vhW3sbDhbH9Cz0tuDiY8C3ctxq1tqvaCgkFb8cCA/edit?usp=sharing"",""ศรีสะเกษ!M447"")"),0)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IFERROR(__xludf.DUMMYFUNCTION("IMPORTRANGE(""https://docs.google.com/spreadsheets/d/1XL5vhW3sbDhbH9Cz0tuDiY8C3ctxq1tqvaCgkFb8cCA/edit?usp=sharing"",""ศรีสะเกษ!L448"")"),0)</f>
        <v>0</v>
      </c>
      <c r="M553" s="169"/>
      <c r="N553" s="171">
        <f ca="1">IFERROR(__xludf.DUMMYFUNCTION("IMPORTRANGE(""https://docs.google.com/spreadsheets/d/1XL5vhW3sbDhbH9Cz0tuDiY8C3ctxq1tqvaCgkFb8cCA/edit?usp=sharing"",""ศรีสะเกษ!M448"")"),0)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IFERROR(__xludf.DUMMYFUNCTION("IMPORTRANGE(""https://docs.google.com/spreadsheets/d/1XL5vhW3sbDhbH9Cz0tuDiY8C3ctxq1tqvaCgkFb8cCA/edit?usp=sharing"",""ศรีสะเกษ!L449"")"),0)</f>
        <v>0</v>
      </c>
      <c r="M554" s="171"/>
      <c r="N554" s="171">
        <f ca="1">IFERROR(__xludf.DUMMYFUNCTION("IMPORTRANGE(""https://docs.google.com/spreadsheets/d/1XL5vhW3sbDhbH9Cz0tuDiY8C3ctxq1tqvaCgkFb8cCA/edit?usp=sharing"",""ศรีสะเกษ!M449"")"),0)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IFERROR(__xludf.DUMMYFUNCTION("IMPORTRANGE(""https://docs.google.com/spreadsheets/d/1XL5vhW3sbDhbH9Cz0tuDiY8C3ctxq1tqvaCgkFb8cCA/edit?usp=sharing"",""ศรีสะเกษ!L450"")"),0)</f>
        <v>0</v>
      </c>
      <c r="M555" s="171"/>
      <c r="N555" s="171">
        <f ca="1">IFERROR(__xludf.DUMMYFUNCTION("IMPORTRANGE(""https://docs.google.com/spreadsheets/d/1XL5vhW3sbDhbH9Cz0tuDiY8C3ctxq1tqvaCgkFb8cCA/edit?usp=sharing"",""ศรีสะเกษ!M450"")"),0)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IFERROR(__xludf.DUMMYFUNCTION("IMPORTRANGE(""https://docs.google.com/spreadsheets/d/1XL5vhW3sbDhbH9Cz0tuDiY8C3ctxq1tqvaCgkFb8cCA/edit?usp=sharing"",""ศรีสะเกษ!M451"")"),0)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IFERROR(__xludf.DUMMYFUNCTION("IMPORTRANGE(""https://docs.google.com/spreadsheets/d/1XL5vhW3sbDhbH9Cz0tuDiY8C3ctxq1tqvaCgkFb8cCA/edit?usp=sharing"",""ศรีสะเกษ!M452"")"),0)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IFERROR(__xludf.DUMMYFUNCTION("IMPORTRANGE(""https://docs.google.com/spreadsheets/d/1XL5vhW3sbDhbH9Cz0tuDiY8C3ctxq1tqvaCgkFb8cCA/edit?usp=sharing"",""ศรีสะเกษ!M453"")"),0)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IFERROR(__xludf.DUMMYFUNCTION("IMPORTRANGE(""https://docs.google.com/spreadsheets/d/1XL5vhW3sbDhbH9Cz0tuDiY8C3ctxq1tqvaCgkFb8cCA/edit?usp=sharing"",""ศรีสะเกษ!M454"")"),0)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IFERROR(__xludf.DUMMYFUNCTION("IMPORTRANGE(""https://docs.google.com/spreadsheets/d/1XL5vhW3sbDhbH9Cz0tuDiY8C3ctxq1tqvaCgkFb8cCA/edit?usp=sharing"",""ศรีสะเกษ!I455"")"),0)</f>
        <v>0</v>
      </c>
      <c r="J560" s="167">
        <f ca="1">IFERROR(__xludf.DUMMYFUNCTION("IMPORTRANGE(""https://docs.google.com/spreadsheets/d/1XL5vhW3sbDhbH9Cz0tuDiY8C3ctxq1tqvaCgkFb8cCA/edit?usp=sharing"",""ศรีสะเกษ!J455"")"),0)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IFERROR(__xludf.DUMMYFUNCTION("IMPORTRANGE(""https://docs.google.com/spreadsheets/d/1XL5vhW3sbDhbH9Cz0tuDiY8C3ctxq1tqvaCgkFb8cCA/edit?usp=sharing"",""ศรีสะเกษ!I456"")"),0)</f>
        <v>0</v>
      </c>
      <c r="J561" s="191">
        <f ca="1">IFERROR(__xludf.DUMMYFUNCTION("IMPORTRANGE(""https://docs.google.com/spreadsheets/d/1XL5vhW3sbDhbH9Cz0tuDiY8C3ctxq1tqvaCgkFb8cCA/edit?usp=sharing"",""ศรีสะเกษ!J456"")"),0)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IFERROR(__xludf.DUMMYFUNCTION("IMPORTRANGE(""https://docs.google.com/spreadsheets/d/1XL5vhW3sbDhbH9Cz0tuDiY8C3ctxq1tqvaCgkFb8cCA/edit?usp=sharing"",""ศรีสะเกษ!I457"")"),"")</f>
        <v/>
      </c>
      <c r="J562" s="191" t="str">
        <f ca="1">IFERROR(__xludf.DUMMYFUNCTION("IMPORTRANGE(""https://docs.google.com/spreadsheets/d/1XL5vhW3sbDhbH9Cz0tuDiY8C3ctxq1tqvaCgkFb8cCA/edit?usp=sharing"",""ศรีสะเกษ!J457"")"),"")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IFERROR(__xludf.DUMMYFUNCTION("IMPORTRANGE(""https://docs.google.com/spreadsheets/d/1XL5vhW3sbDhbH9Cz0tuDiY8C3ctxq1tqvaCgkFb8cCA/edit?usp=sharing"",""ศรีสะเกษ!I458"")"),"")</f>
        <v/>
      </c>
      <c r="J563" s="191" t="str">
        <f ca="1">IFERROR(__xludf.DUMMYFUNCTION("IMPORTRANGE(""https://docs.google.com/spreadsheets/d/1XL5vhW3sbDhbH9Cz0tuDiY8C3ctxq1tqvaCgkFb8cCA/edit?usp=sharing"",""ศรีสะเกษ!J458"")"),"")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IFERROR(__xludf.DUMMYFUNCTION("IMPORTRANGE(""https://docs.google.com/spreadsheets/d/1XL5vhW3sbDhbH9Cz0tuDiY8C3ctxq1tqvaCgkFb8cCA/edit?usp=sharing"",""ศรีสะเกษ!I459"")"),6600)</f>
        <v>6600</v>
      </c>
      <c r="J564" s="360">
        <f ca="1">IFERROR(__xludf.DUMMYFUNCTION("IMPORTRANGE(""https://docs.google.com/spreadsheets/d/1XL5vhW3sbDhbH9Cz0tuDiY8C3ctxq1tqvaCgkFb8cCA/edit?usp=sharing"",""ศรีสะเกษ!J459"")"),2734)</f>
        <v>2734</v>
      </c>
      <c r="K564" s="361">
        <f t="shared" ca="1" si="121"/>
        <v>41.424242424242422</v>
      </c>
      <c r="L564" s="362">
        <f ca="1">IFERROR(__xludf.DUMMYFUNCTION("IMPORTRANGE(""https://docs.google.com/spreadsheets/d/1XL5vhW3sbDhbH9Cz0tuDiY8C3ctxq1tqvaCgkFb8cCA/edit?usp=sharing"",""ศรีสะเกษ!L459"")"),194800)</f>
        <v>194800</v>
      </c>
      <c r="M564" s="362"/>
      <c r="N564" s="362">
        <f ca="1">IFERROR(__xludf.DUMMYFUNCTION("IMPORTRANGE(""https://docs.google.com/spreadsheets/d/1XL5vhW3sbDhbH9Cz0tuDiY8C3ctxq1tqvaCgkFb8cCA/edit?usp=sharing"",""ศรีสะเกษ!M459"")"),10673.41)</f>
        <v>10673.41</v>
      </c>
      <c r="O564" s="362">
        <f t="shared" ref="O564:O568" ca="1" si="122">+IF(L564&gt;0,N564*100/L564,0)</f>
        <v>5.4791632443531828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IFERROR(__xludf.DUMMYFUNCTION("IMPORTRANGE(""https://docs.google.com/spreadsheets/d/1XL5vhW3sbDhbH9Cz0tuDiY8C3ctxq1tqvaCgkFb8cCA/edit?usp=sharing"",""ศรีสะเกษ!L460"")"),0)</f>
        <v>0</v>
      </c>
      <c r="M565" s="169"/>
      <c r="N565" s="171">
        <f ca="1">IFERROR(__xludf.DUMMYFUNCTION("IMPORTRANGE(""https://docs.google.com/spreadsheets/d/1XL5vhW3sbDhbH9Cz0tuDiY8C3ctxq1tqvaCgkFb8cCA/edit?usp=sharing"",""ศรีสะเกษ!M460"")"),0)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IFERROR(__xludf.DUMMYFUNCTION("IMPORTRANGE(""https://docs.google.com/spreadsheets/d/1XL5vhW3sbDhbH9Cz0tuDiY8C3ctxq1tqvaCgkFb8cCA/edit?usp=sharing"",""ศรีสะเกษ!L461"")"),194800)</f>
        <v>194800</v>
      </c>
      <c r="M566" s="169"/>
      <c r="N566" s="171">
        <f ca="1">IFERROR(__xludf.DUMMYFUNCTION("IMPORTRANGE(""https://docs.google.com/spreadsheets/d/1XL5vhW3sbDhbH9Cz0tuDiY8C3ctxq1tqvaCgkFb8cCA/edit?usp=sharing"",""ศรีสะเกษ!M461"")"),10673.41)</f>
        <v>10673.41</v>
      </c>
      <c r="O566" s="171">
        <f t="shared" ca="1" si="122"/>
        <v>5.4791632443531828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IFERROR(__xludf.DUMMYFUNCTION("IMPORTRANGE(""https://docs.google.com/spreadsheets/d/1XL5vhW3sbDhbH9Cz0tuDiY8C3ctxq1tqvaCgkFb8cCA/edit?usp=sharing"",""ศรีสะเกษ!L462"")"),0)</f>
        <v>0</v>
      </c>
      <c r="M567" s="171"/>
      <c r="N567" s="171">
        <f ca="1">IFERROR(__xludf.DUMMYFUNCTION("IMPORTRANGE(""https://docs.google.com/spreadsheets/d/1XL5vhW3sbDhbH9Cz0tuDiY8C3ctxq1tqvaCgkFb8cCA/edit?usp=sharing"",""ศรีสะเกษ!M462"")"),0)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IFERROR(__xludf.DUMMYFUNCTION("IMPORTRANGE(""https://docs.google.com/spreadsheets/d/1XL5vhW3sbDhbH9Cz0tuDiY8C3ctxq1tqvaCgkFb8cCA/edit?usp=sharing"",""ศรีสะเกษ!L463"")"),194800)</f>
        <v>194800</v>
      </c>
      <c r="M568" s="171"/>
      <c r="N568" s="171">
        <f ca="1">IFERROR(__xludf.DUMMYFUNCTION("IMPORTRANGE(""https://docs.google.com/spreadsheets/d/1XL5vhW3sbDhbH9Cz0tuDiY8C3ctxq1tqvaCgkFb8cCA/edit?usp=sharing"",""ศรีสะเกษ!M463"")"),10673.41)</f>
        <v>10673.41</v>
      </c>
      <c r="O568" s="171">
        <f t="shared" ca="1" si="122"/>
        <v>5.4791632443531828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IFERROR(__xludf.DUMMYFUNCTION("IMPORTRANGE(""https://docs.google.com/spreadsheets/d/1XL5vhW3sbDhbH9Cz0tuDiY8C3ctxq1tqvaCgkFb8cCA/edit?usp=sharing"",""ศรีสะเกษ!M464"")"),0)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IFERROR(__xludf.DUMMYFUNCTION("IMPORTRANGE(""https://docs.google.com/spreadsheets/d/1XL5vhW3sbDhbH9Cz0tuDiY8C3ctxq1tqvaCgkFb8cCA/edit?usp=sharing"",""ศรีสะเกษ!M465"")"),0)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IFERROR(__xludf.DUMMYFUNCTION("IMPORTRANGE(""https://docs.google.com/spreadsheets/d/1XL5vhW3sbDhbH9Cz0tuDiY8C3ctxq1tqvaCgkFb8cCA/edit?usp=sharing"",""ศรีสะเกษ!M466"")"),8433.41)</f>
        <v>8433.41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IFERROR(__xludf.DUMMYFUNCTION("IMPORTRANGE(""https://docs.google.com/spreadsheets/d/1XL5vhW3sbDhbH9Cz0tuDiY8C3ctxq1tqvaCgkFb8cCA/edit?usp=sharing"",""ศรีสะเกษ!M467"")"),2240)</f>
        <v>2240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IFERROR(__xludf.DUMMYFUNCTION("IMPORTRANGE(""https://docs.google.com/spreadsheets/d/1XL5vhW3sbDhbH9Cz0tuDiY8C3ctxq1tqvaCgkFb8cCA/edit?usp=sharing"",""ศรีสะเกษ!I468"")"),6600)</f>
        <v>6600</v>
      </c>
      <c r="J573" s="401">
        <f ca="1">IFERROR(__xludf.DUMMYFUNCTION("IMPORTRANGE(""https://docs.google.com/spreadsheets/d/1XL5vhW3sbDhbH9Cz0tuDiY8C3ctxq1tqvaCgkFb8cCA/edit?usp=sharing"",""ศรีสะเกษ!J468"")"),2734)</f>
        <v>2734</v>
      </c>
      <c r="K573" s="204">
        <f ca="1">IF(I573&gt;0,J573*100/I573,0)</f>
        <v>41.424242424242422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IFERROR(__xludf.DUMMYFUNCTION("IMPORTRANGE(""https://docs.google.com/spreadsheets/d/1XL5vhW3sbDhbH9Cz0tuDiY8C3ctxq1tqvaCgkFb8cCA/edit?usp=sharing"",""ศรีสะเกษ!I470"")"),0)</f>
        <v>0</v>
      </c>
      <c r="J575" s="192">
        <f ca="1">IFERROR(__xludf.DUMMYFUNCTION("IMPORTRANGE(""https://docs.google.com/spreadsheets/d/1XL5vhW3sbDhbH9Cz0tuDiY8C3ctxq1tqvaCgkFb8cCA/edit?usp=sharing"",""ศรีสะเกษ!J470"")"),1)</f>
        <v>1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IFERROR(__xludf.DUMMYFUNCTION("IMPORTRANGE(""https://docs.google.com/spreadsheets/d/1XL5vhW3sbDhbH9Cz0tuDiY8C3ctxq1tqvaCgkFb8cCA/edit?usp=sharing"",""ศรีสะเกษ!I471"")"),0)</f>
        <v>0</v>
      </c>
      <c r="J576" s="192">
        <f ca="1">IFERROR(__xludf.DUMMYFUNCTION("IMPORTRANGE(""https://docs.google.com/spreadsheets/d/1XL5vhW3sbDhbH9Cz0tuDiY8C3ctxq1tqvaCgkFb8cCA/edit?usp=sharing"",""ศรีสะเกษ!J471"")"),210)</f>
        <v>210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IFERROR(__xludf.DUMMYFUNCTION("IMPORTRANGE(""https://docs.google.com/spreadsheets/d/1XL5vhW3sbDhbH9Cz0tuDiY8C3ctxq1tqvaCgkFb8cCA/edit?usp=sharing"",""ศรีสะเกษ!I472"")"),0)</f>
        <v>0</v>
      </c>
      <c r="J577" s="192">
        <f ca="1">IFERROR(__xludf.DUMMYFUNCTION("IMPORTRANGE(""https://docs.google.com/spreadsheets/d/1XL5vhW3sbDhbH9Cz0tuDiY8C3ctxq1tqvaCgkFb8cCA/edit?usp=sharing"",""ศรีสะเกษ!J472"")"),2524)</f>
        <v>2524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IFERROR(__xludf.DUMMYFUNCTION("IMPORTRANGE(""https://docs.google.com/spreadsheets/d/1XL5vhW3sbDhbH9Cz0tuDiY8C3ctxq1tqvaCgkFb8cCA/edit?usp=sharing"",""ศรีสะเกษ!I473"")"),0)</f>
        <v>0</v>
      </c>
      <c r="J578" s="192">
        <f ca="1">IFERROR(__xludf.DUMMYFUNCTION("IMPORTRANGE(""https://docs.google.com/spreadsheets/d/1XL5vhW3sbDhbH9Cz0tuDiY8C3ctxq1tqvaCgkFb8cCA/edit?usp=sharing"",""ศรีสะเกษ!J473"")"),0)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IFERROR(__xludf.DUMMYFUNCTION("IMPORTRANGE(""https://docs.google.com/spreadsheets/d/1XL5vhW3sbDhbH9Cz0tuDiY8C3ctxq1tqvaCgkFb8cCA/edit?usp=sharing"",""ศรีสะเกษ!I474"")"),0)</f>
        <v>0</v>
      </c>
      <c r="J579" s="192">
        <f ca="1">IFERROR(__xludf.DUMMYFUNCTION("IMPORTRANGE(""https://docs.google.com/spreadsheets/d/1XL5vhW3sbDhbH9Cz0tuDiY8C3ctxq1tqvaCgkFb8cCA/edit?usp=sharing"",""ศรีสะเกษ!J474"")"),0)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IFERROR(__xludf.DUMMYFUNCTION("IMPORTRANGE(""https://docs.google.com/spreadsheets/d/1XL5vhW3sbDhbH9Cz0tuDiY8C3ctxq1tqvaCgkFb8cCA/edit?usp=sharing"",""ศรีสะเกษ!I475"")"),150)</f>
        <v>150</v>
      </c>
      <c r="J580" s="360">
        <f ca="1">IFERROR(__xludf.DUMMYFUNCTION("IMPORTRANGE(""https://docs.google.com/spreadsheets/d/1XL5vhW3sbDhbH9Cz0tuDiY8C3ctxq1tqvaCgkFb8cCA/edit?usp=sharing"",""ศรีสะเกษ!J475"")"),11)</f>
        <v>11</v>
      </c>
      <c r="K580" s="361">
        <f ca="1">IF(I580&gt;0,J580*100/I580,0)</f>
        <v>7.333333333333333</v>
      </c>
      <c r="L580" s="362">
        <f ca="1">IFERROR(__xludf.DUMMYFUNCTION("IMPORTRANGE(""https://docs.google.com/spreadsheets/d/1XL5vhW3sbDhbH9Cz0tuDiY8C3ctxq1tqvaCgkFb8cCA/edit?usp=sharing"",""ศรีสะเกษ!L475"")"),355750)</f>
        <v>355750</v>
      </c>
      <c r="M580" s="362"/>
      <c r="N580" s="362">
        <f ca="1">IFERROR(__xludf.DUMMYFUNCTION("IMPORTRANGE(""https://docs.google.com/spreadsheets/d/1XL5vhW3sbDhbH9Cz0tuDiY8C3ctxq1tqvaCgkFb8cCA/edit?usp=sharing"",""ศรีสะเกษ!M475"")"),18451.64)</f>
        <v>18451.64</v>
      </c>
      <c r="O580" s="362">
        <f t="shared" ref="O580:O584" ca="1" si="124">+IF(L580&gt;0,N580*100/L580,0)</f>
        <v>5.1866872803935351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IFERROR(__xludf.DUMMYFUNCTION("IMPORTRANGE(""https://docs.google.com/spreadsheets/d/1XL5vhW3sbDhbH9Cz0tuDiY8C3ctxq1tqvaCgkFb8cCA/edit?usp=sharing"",""ศรีสะเกษ!L476"")"),0)</f>
        <v>0</v>
      </c>
      <c r="M581" s="169"/>
      <c r="N581" s="171">
        <f ca="1">IFERROR(__xludf.DUMMYFUNCTION("IMPORTRANGE(""https://docs.google.com/spreadsheets/d/1XL5vhW3sbDhbH9Cz0tuDiY8C3ctxq1tqvaCgkFb8cCA/edit?usp=sharing"",""ศรีสะเกษ!M476"")"),0)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IFERROR(__xludf.DUMMYFUNCTION("IMPORTRANGE(""https://docs.google.com/spreadsheets/d/1XL5vhW3sbDhbH9Cz0tuDiY8C3ctxq1tqvaCgkFb8cCA/edit?usp=sharing"",""ศรีสะเกษ!L477"")"),355750)</f>
        <v>355750</v>
      </c>
      <c r="M582" s="169"/>
      <c r="N582" s="171">
        <f ca="1">IFERROR(__xludf.DUMMYFUNCTION("IMPORTRANGE(""https://docs.google.com/spreadsheets/d/1XL5vhW3sbDhbH9Cz0tuDiY8C3ctxq1tqvaCgkFb8cCA/edit?usp=sharing"",""ศรีสะเกษ!M477"")"),18451.64)</f>
        <v>18451.64</v>
      </c>
      <c r="O582" s="171">
        <f t="shared" ca="1" si="124"/>
        <v>5.1866872803935351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IFERROR(__xludf.DUMMYFUNCTION("IMPORTRANGE(""https://docs.google.com/spreadsheets/d/1XL5vhW3sbDhbH9Cz0tuDiY8C3ctxq1tqvaCgkFb8cCA/edit?usp=sharing"",""ศรีสะเกษ!L478"")"),0)</f>
        <v>0</v>
      </c>
      <c r="M583" s="171"/>
      <c r="N583" s="171">
        <f ca="1">IFERROR(__xludf.DUMMYFUNCTION("IMPORTRANGE(""https://docs.google.com/spreadsheets/d/1XL5vhW3sbDhbH9Cz0tuDiY8C3ctxq1tqvaCgkFb8cCA/edit?usp=sharing"",""ศรีสะเกษ!M478"")"),0)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IFERROR(__xludf.DUMMYFUNCTION("IMPORTRANGE(""https://docs.google.com/spreadsheets/d/1XL5vhW3sbDhbH9Cz0tuDiY8C3ctxq1tqvaCgkFb8cCA/edit?usp=sharing"",""ศรีสะเกษ!L479"")"),355750)</f>
        <v>355750</v>
      </c>
      <c r="M584" s="171"/>
      <c r="N584" s="171">
        <f ca="1">IFERROR(__xludf.DUMMYFUNCTION("IMPORTRANGE(""https://docs.google.com/spreadsheets/d/1XL5vhW3sbDhbH9Cz0tuDiY8C3ctxq1tqvaCgkFb8cCA/edit?usp=sharing"",""ศรีสะเกษ!M479"")"),18451.64)</f>
        <v>18451.64</v>
      </c>
      <c r="O584" s="171">
        <f t="shared" ca="1" si="124"/>
        <v>5.1866872803935351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IFERROR(__xludf.DUMMYFUNCTION("IMPORTRANGE(""https://docs.google.com/spreadsheets/d/1XL5vhW3sbDhbH9Cz0tuDiY8C3ctxq1tqvaCgkFb8cCA/edit?usp=sharing"",""ศรีสะเกษ!M480"")"),0)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IFERROR(__xludf.DUMMYFUNCTION("IMPORTRANGE(""https://docs.google.com/spreadsheets/d/1XL5vhW3sbDhbH9Cz0tuDiY8C3ctxq1tqvaCgkFb8cCA/edit?usp=sharing"",""ศรีสะเกษ!M481"")"),0)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IFERROR(__xludf.DUMMYFUNCTION("IMPORTRANGE(""https://docs.google.com/spreadsheets/d/1XL5vhW3sbDhbH9Cz0tuDiY8C3ctxq1tqvaCgkFb8cCA/edit?usp=sharing"",""ศรีสะเกษ!M482"")"),18451.64)</f>
        <v>18451.64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IFERROR(__xludf.DUMMYFUNCTION("IMPORTRANGE(""https://docs.google.com/spreadsheets/d/1XL5vhW3sbDhbH9Cz0tuDiY8C3ctxq1tqvaCgkFb8cCA/edit?usp=sharing"",""ศรีสะเกษ!M483"")"),0)</f>
        <v>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IFERROR(__xludf.DUMMYFUNCTION("IMPORTRANGE(""https://docs.google.com/spreadsheets/d/1XL5vhW3sbDhbH9Cz0tuDiY8C3ctxq1tqvaCgkFb8cCA/edit?usp=sharing"",""ศรีสะเกษ!I484"")"),150)</f>
        <v>150</v>
      </c>
      <c r="J589" s="191">
        <f ca="1">IFERROR(__xludf.DUMMYFUNCTION("IMPORTRANGE(""https://docs.google.com/spreadsheets/d/1XL5vhW3sbDhbH9Cz0tuDiY8C3ctxq1tqvaCgkFb8cCA/edit?usp=sharing"",""ศรีสะเกษ!J484"")"),0)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IFERROR(__xludf.DUMMYFUNCTION("IMPORTRANGE(""https://docs.google.com/spreadsheets/d/1XL5vhW3sbDhbH9Cz0tuDiY8C3ctxq1tqvaCgkFb8cCA/edit?usp=sharing"",""ศรีสะเกษ!I485"")"),0)</f>
        <v>0</v>
      </c>
      <c r="J590" s="191">
        <f ca="1">IFERROR(__xludf.DUMMYFUNCTION("IMPORTRANGE(""https://docs.google.com/spreadsheets/d/1XL5vhW3sbDhbH9Cz0tuDiY8C3ctxq1tqvaCgkFb8cCA/edit?usp=sharing"",""ศรีสะเกษ!J485"")"),0)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IFERROR(__xludf.DUMMYFUNCTION("IMPORTRANGE(""https://docs.google.com/spreadsheets/d/1XL5vhW3sbDhbH9Cz0tuDiY8C3ctxq1tqvaCgkFb8cCA/edit?usp=sharing"",""ศรีสะเกษ!I486"")"),150)</f>
        <v>150</v>
      </c>
      <c r="J591" s="191">
        <f ca="1">IFERROR(__xludf.DUMMYFUNCTION("IMPORTRANGE(""https://docs.google.com/spreadsheets/d/1XL5vhW3sbDhbH9Cz0tuDiY8C3ctxq1tqvaCgkFb8cCA/edit?usp=sharing"",""ศรีสะเกษ!J486"")"),11)</f>
        <v>11</v>
      </c>
      <c r="K591" s="168">
        <f t="shared" ca="1" si="125"/>
        <v>7.333333333333333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IFERROR(__xludf.DUMMYFUNCTION("IMPORTRANGE(""https://docs.google.com/spreadsheets/d/1XL5vhW3sbDhbH9Cz0tuDiY8C3ctxq1tqvaCgkFb8cCA/edit?usp=sharing"",""ศรีสะเกษ!I487"")"),0)</f>
        <v>0</v>
      </c>
      <c r="J592" s="191">
        <f ca="1">IFERROR(__xludf.DUMMYFUNCTION("IMPORTRANGE(""https://docs.google.com/spreadsheets/d/1XL5vhW3sbDhbH9Cz0tuDiY8C3ctxq1tqvaCgkFb8cCA/edit?usp=sharing"",""ศรีสะเกษ!J487"")"),4.51)</f>
        <v>4.51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IFERROR(__xludf.DUMMYFUNCTION("IMPORTRANGE(""https://docs.google.com/spreadsheets/d/1XL5vhW3sbDhbH9Cz0tuDiY8C3ctxq1tqvaCgkFb8cCA/edit?usp=sharing"",""ศรีสะเกษ!I488"")"),150)</f>
        <v>150</v>
      </c>
      <c r="J593" s="191">
        <f ca="1">IFERROR(__xludf.DUMMYFUNCTION("IMPORTRANGE(""https://docs.google.com/spreadsheets/d/1XL5vhW3sbDhbH9Cz0tuDiY8C3ctxq1tqvaCgkFb8cCA/edit?usp=sharing"",""ศรีสะเกษ!J488"")"),0)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IFERROR(__xludf.DUMMYFUNCTION("IMPORTRANGE(""https://docs.google.com/spreadsheets/d/1XL5vhW3sbDhbH9Cz0tuDiY8C3ctxq1tqvaCgkFb8cCA/edit?usp=sharing"",""ศรีสะเกษ!I489"")"),0)</f>
        <v>0</v>
      </c>
      <c r="J594" s="191">
        <f ca="1">IFERROR(__xludf.DUMMYFUNCTION("IMPORTRANGE(""https://docs.google.com/spreadsheets/d/1XL5vhW3sbDhbH9Cz0tuDiY8C3ctxq1tqvaCgkFb8cCA/edit?usp=sharing"",""ศรีสะเกษ!J489"")"),0)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IFERROR(__xludf.DUMMYFUNCTION("IMPORTRANGE(""https://docs.google.com/spreadsheets/d/1XL5vhW3sbDhbH9Cz0tuDiY8C3ctxq1tqvaCgkFb8cCA/edit?usp=sharing"",""ศรีสะเกษ!I490"")"),150)</f>
        <v>150</v>
      </c>
      <c r="J595" s="191">
        <f ca="1">IFERROR(__xludf.DUMMYFUNCTION("IMPORTRANGE(""https://docs.google.com/spreadsheets/d/1XL5vhW3sbDhbH9Cz0tuDiY8C3ctxq1tqvaCgkFb8cCA/edit?usp=sharing"",""ศรีสะเกษ!J490"")"),11)</f>
        <v>11</v>
      </c>
      <c r="K595" s="168">
        <f t="shared" ca="1" si="125"/>
        <v>7.333333333333333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IFERROR(__xludf.DUMMYFUNCTION("IMPORTRANGE(""https://docs.google.com/spreadsheets/d/1XL5vhW3sbDhbH9Cz0tuDiY8C3ctxq1tqvaCgkFb8cCA/edit?usp=sharing"",""ศรีสะเกษ!I491"")"),0)</f>
        <v>0</v>
      </c>
      <c r="J596" s="238">
        <f ca="1">IFERROR(__xludf.DUMMYFUNCTION("IMPORTRANGE(""https://docs.google.com/spreadsheets/d/1XL5vhW3sbDhbH9Cz0tuDiY8C3ctxq1tqvaCgkFb8cCA/edit?usp=sharing"",""ศรีสะเกษ!J491"")"),4.51)</f>
        <v>4.51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IFERROR(__xludf.DUMMYFUNCTION("IMPORTRANGE(""https://docs.google.com/spreadsheets/d/1XL5vhW3sbDhbH9Cz0tuDiY8C3ctxq1tqvaCgkFb8cCA/edit?usp=sharing"",""ศรีสะเกษ!I492"")"),100)</f>
        <v>100</v>
      </c>
      <c r="J597" s="464">
        <f ca="1">IFERROR(__xludf.DUMMYFUNCTION("IMPORTRANGE(""https://docs.google.com/spreadsheets/d/1XL5vhW3sbDhbH9Cz0tuDiY8C3ctxq1tqvaCgkFb8cCA/edit?usp=sharing"",""ศรีสะเกษ!J492"")"),0)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IFERROR(__xludf.DUMMYFUNCTION("IMPORTRANGE(""https://docs.google.com/spreadsheets/d/1XL5vhW3sbDhbH9Cz0tuDiY8C3ctxq1tqvaCgkFb8cCA/edit?usp=sharing"",""ศรีสะเกษ!L492"")"),9700)</f>
        <v>9700</v>
      </c>
      <c r="M597" s="395"/>
      <c r="N597" s="395">
        <f ca="1">IFERROR(__xludf.DUMMYFUNCTION("IMPORTRANGE(""https://docs.google.com/spreadsheets/d/1XL5vhW3sbDhbH9Cz0tuDiY8C3ctxq1tqvaCgkFb8cCA/edit?usp=sharing"",""ศรีสะเกษ!M492"")"),0)</f>
        <v>0</v>
      </c>
      <c r="O597" s="395">
        <f t="shared" ref="O597:O601" ca="1" si="126">+IF(L597&gt;0,N597*100/L597,0)</f>
        <v>0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IFERROR(__xludf.DUMMYFUNCTION("IMPORTRANGE(""https://docs.google.com/spreadsheets/d/1XL5vhW3sbDhbH9Cz0tuDiY8C3ctxq1tqvaCgkFb8cCA/edit?usp=sharing"",""ศรีสะเกษ!L493"")"),0)</f>
        <v>0</v>
      </c>
      <c r="M598" s="169"/>
      <c r="N598" s="171">
        <f ca="1">IFERROR(__xludf.DUMMYFUNCTION("IMPORTRANGE(""https://docs.google.com/spreadsheets/d/1XL5vhW3sbDhbH9Cz0tuDiY8C3ctxq1tqvaCgkFb8cCA/edit?usp=sharing"",""ศรีสะเกษ!M493"")"),0)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IFERROR(__xludf.DUMMYFUNCTION("IMPORTRANGE(""https://docs.google.com/spreadsheets/d/1XL5vhW3sbDhbH9Cz0tuDiY8C3ctxq1tqvaCgkFb8cCA/edit?usp=sharing"",""ศรีสะเกษ!L494"")"),9700)</f>
        <v>9700</v>
      </c>
      <c r="M599" s="169"/>
      <c r="N599" s="171">
        <f ca="1">IFERROR(__xludf.DUMMYFUNCTION("IMPORTRANGE(""https://docs.google.com/spreadsheets/d/1XL5vhW3sbDhbH9Cz0tuDiY8C3ctxq1tqvaCgkFb8cCA/edit?usp=sharing"",""ศรีสะเกษ!M494"")"),0)</f>
        <v>0</v>
      </c>
      <c r="O599" s="171">
        <f t="shared" ca="1" si="126"/>
        <v>0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IFERROR(__xludf.DUMMYFUNCTION("IMPORTRANGE(""https://docs.google.com/spreadsheets/d/1XL5vhW3sbDhbH9Cz0tuDiY8C3ctxq1tqvaCgkFb8cCA/edit?usp=sharing"",""ศรีสะเกษ!L495"")"),0)</f>
        <v>0</v>
      </c>
      <c r="M600" s="171"/>
      <c r="N600" s="171">
        <f ca="1">IFERROR(__xludf.DUMMYFUNCTION("IMPORTRANGE(""https://docs.google.com/spreadsheets/d/1XL5vhW3sbDhbH9Cz0tuDiY8C3ctxq1tqvaCgkFb8cCA/edit?usp=sharing"",""ศรีสะเกษ!M495"")"),0)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IFERROR(__xludf.DUMMYFUNCTION("IMPORTRANGE(""https://docs.google.com/spreadsheets/d/1XL5vhW3sbDhbH9Cz0tuDiY8C3ctxq1tqvaCgkFb8cCA/edit?usp=sharing"",""ศรีสะเกษ!L496"")"),9700)</f>
        <v>9700</v>
      </c>
      <c r="M601" s="171"/>
      <c r="N601" s="171">
        <f ca="1">IFERROR(__xludf.DUMMYFUNCTION("IMPORTRANGE(""https://docs.google.com/spreadsheets/d/1XL5vhW3sbDhbH9Cz0tuDiY8C3ctxq1tqvaCgkFb8cCA/edit?usp=sharing"",""ศรีสะเกษ!M496"")"),0)</f>
        <v>0</v>
      </c>
      <c r="O601" s="171">
        <f t="shared" ca="1" si="126"/>
        <v>0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IFERROR(__xludf.DUMMYFUNCTION("IMPORTRANGE(""https://docs.google.com/spreadsheets/d/1XL5vhW3sbDhbH9Cz0tuDiY8C3ctxq1tqvaCgkFb8cCA/edit?usp=sharing"",""ศรีสะเกษ!M497"")"),0)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IFERROR(__xludf.DUMMYFUNCTION("IMPORTRANGE(""https://docs.google.com/spreadsheets/d/1XL5vhW3sbDhbH9Cz0tuDiY8C3ctxq1tqvaCgkFb8cCA/edit?usp=sharing"",""ศรีสะเกษ!M498"")"),0)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IFERROR(__xludf.DUMMYFUNCTION("IMPORTRANGE(""https://docs.google.com/spreadsheets/d/1XL5vhW3sbDhbH9Cz0tuDiY8C3ctxq1tqvaCgkFb8cCA/edit?usp=sharing"",""ศรีสะเกษ!M499"")"),0)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IFERROR(__xludf.DUMMYFUNCTION("IMPORTRANGE(""https://docs.google.com/spreadsheets/d/1XL5vhW3sbDhbH9Cz0tuDiY8C3ctxq1tqvaCgkFb8cCA/edit?usp=sharing"",""ศรีสะเกษ!M500"")"),0)</f>
        <v>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IFERROR(__xludf.DUMMYFUNCTION("IMPORTRANGE(""https://docs.google.com/spreadsheets/d/1XL5vhW3sbDhbH9Cz0tuDiY8C3ctxq1tqvaCgkFb8cCA/edit?usp=sharing"",""ศรีสะเกษ!J502"")"),0)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IFERROR(__xludf.DUMMYFUNCTION("IMPORTRANGE(""https://docs.google.com/spreadsheets/d/1XL5vhW3sbDhbH9Cz0tuDiY8C3ctxq1tqvaCgkFb8cCA/edit?usp=sharing"",""ศรีสะเกษ!J503"")"),1)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IFERROR(__xludf.DUMMYFUNCTION("IMPORTRANGE(""https://docs.google.com/spreadsheets/d/1XL5vhW3sbDhbH9Cz0tuDiY8C3ctxq1tqvaCgkFb8cCA/edit?usp=sharing"",""ศรีสะเกษ!J166"")"),0)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IFERROR(__xludf.DUMMYFUNCTION("IMPORTRANGE(""https://docs.google.com/spreadsheets/d/1XL5vhW3sbDhbH9Cz0tuDiY8C3ctxq1tqvaCgkFb8cCA/edit?usp=sharing"",""ศรีสะเกษ!J166"")"),0)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IFERROR(__xludf.DUMMYFUNCTION("IMPORTRANGE(""https://docs.google.com/spreadsheets/d/1XL5vhW3sbDhbH9Cz0tuDiY8C3ctxq1tqvaCgkFb8cCA/edit?usp=sharing"",""ศรีสะเกษ!I506"")"),100)</f>
        <v>100</v>
      </c>
      <c r="J611" s="167">
        <f ca="1">IFERROR(__xludf.DUMMYFUNCTION("IMPORTRANGE(""https://docs.google.com/spreadsheets/d/1XL5vhW3sbDhbH9Cz0tuDiY8C3ctxq1tqvaCgkFb8cCA/edit?usp=sharing"",""ศรีสะเกษ!J506"")"),0)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IFERROR(__xludf.DUMMYFUNCTION("IMPORTRANGE(""https://docs.google.com/spreadsheets/d/1XL5vhW3sbDhbH9Cz0tuDiY8C3ctxq1tqvaCgkFb8cCA/edit?usp=sharing"",""ศรีสะเกษ!I507"")"),0)</f>
        <v>0</v>
      </c>
      <c r="J612" s="192">
        <f ca="1">IFERROR(__xludf.DUMMYFUNCTION("IMPORTRANGE(""https://docs.google.com/spreadsheets/d/1XL5vhW3sbDhbH9Cz0tuDiY8C3ctxq1tqvaCgkFb8cCA/edit?usp=sharing"",""ศรีสะเกษ!J507"")"),0)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IFERROR(__xludf.DUMMYFUNCTION("IMPORTRANGE(""https://docs.google.com/spreadsheets/d/1XL5vhW3sbDhbH9Cz0tuDiY8C3ctxq1tqvaCgkFb8cCA/edit?usp=sharing"",""ศรีสะเกษ!I508"")"),0)</f>
        <v>0</v>
      </c>
      <c r="J613" s="192">
        <f ca="1">IFERROR(__xludf.DUMMYFUNCTION("IMPORTRANGE(""https://docs.google.com/spreadsheets/d/1XL5vhW3sbDhbH9Cz0tuDiY8C3ctxq1tqvaCgkFb8cCA/edit?usp=sharing"",""ศรีสะเกษ!J508"")"),0)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IFERROR(__xludf.DUMMYFUNCTION("IMPORTRANGE(""https://docs.google.com/spreadsheets/d/1XL5vhW3sbDhbH9Cz0tuDiY8C3ctxq1tqvaCgkFb8cCA/edit?usp=sharing"",""ศรีสะเกษ!I509"")"),0)</f>
        <v>0</v>
      </c>
      <c r="J614" s="192">
        <f ca="1">IFERROR(__xludf.DUMMYFUNCTION("IMPORTRANGE(""https://docs.google.com/spreadsheets/d/1XL5vhW3sbDhbH9Cz0tuDiY8C3ctxq1tqvaCgkFb8cCA/edit?usp=sharing"",""ศรีสะเกษ!J509"")"),0)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IFERROR(__xludf.DUMMYFUNCTION("IMPORTRANGE(""https://docs.google.com/spreadsheets/d/1XL5vhW3sbDhbH9Cz0tuDiY8C3ctxq1tqvaCgkFb8cCA/edit?usp=sharing"",""ศรีสะเกษ!I510"")"),0)</f>
        <v>0</v>
      </c>
      <c r="J615" s="192">
        <f ca="1">IFERROR(__xludf.DUMMYFUNCTION("IMPORTRANGE(""https://docs.google.com/spreadsheets/d/1XL5vhW3sbDhbH9Cz0tuDiY8C3ctxq1tqvaCgkFb8cCA/edit?usp=sharing"",""ศรีสะเกษ!J510"")"),0)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IFERROR(__xludf.DUMMYFUNCTION("IMPORTRANGE(""https://docs.google.com/spreadsheets/d/1XL5vhW3sbDhbH9Cz0tuDiY8C3ctxq1tqvaCgkFb8cCA/edit?usp=sharing"",""ศรีสะเกษ!I511"")"),0)</f>
        <v>0</v>
      </c>
      <c r="J616" s="192">
        <f ca="1">IFERROR(__xludf.DUMMYFUNCTION("IMPORTRANGE(""https://docs.google.com/spreadsheets/d/1XL5vhW3sbDhbH9Cz0tuDiY8C3ctxq1tqvaCgkFb8cCA/edit?usp=sharing"",""ศรีสะเกษ!J511"")"),0)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IFERROR(__xludf.DUMMYFUNCTION("IMPORTRANGE(""https://docs.google.com/spreadsheets/d/1XL5vhW3sbDhbH9Cz0tuDiY8C3ctxq1tqvaCgkFb8cCA/edit?usp=sharing"",""ศรีสะเกษ!I512"")"),0)</f>
        <v>0</v>
      </c>
      <c r="J617" s="191">
        <f ca="1">IFERROR(__xludf.DUMMYFUNCTION("IMPORTRANGE(""https://docs.google.com/spreadsheets/d/1XL5vhW3sbDhbH9Cz0tuDiY8C3ctxq1tqvaCgkFb8cCA/edit?usp=sharing"",""ศรีสะเกษ!J512"")"),0)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IFERROR(__xludf.DUMMYFUNCTION("IMPORTRANGE(""https://docs.google.com/spreadsheets/d/1XL5vhW3sbDhbH9Cz0tuDiY8C3ctxq1tqvaCgkFb8cCA/edit?usp=sharing"",""ศรีสะเกษ!I513"")"),0)</f>
        <v>0</v>
      </c>
      <c r="J618" s="192">
        <f ca="1">IFERROR(__xludf.DUMMYFUNCTION("IMPORTRANGE(""https://docs.google.com/spreadsheets/d/1XL5vhW3sbDhbH9Cz0tuDiY8C3ctxq1tqvaCgkFb8cCA/edit?usp=sharing"",""ศรีสะเกษ!J513"")"),0)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IFERROR(__xludf.DUMMYFUNCTION("IMPORTRANGE(""https://docs.google.com/spreadsheets/d/1XL5vhW3sbDhbH9Cz0tuDiY8C3ctxq1tqvaCgkFb8cCA/edit?usp=sharing"",""ศรีสะเกษ!I514"")"),0)</f>
        <v>0</v>
      </c>
      <c r="J619" s="192">
        <f ca="1">IFERROR(__xludf.DUMMYFUNCTION("IMPORTRANGE(""https://docs.google.com/spreadsheets/d/1XL5vhW3sbDhbH9Cz0tuDiY8C3ctxq1tqvaCgkFb8cCA/edit?usp=sharing"",""ศรีสะเกษ!J514"")"),0)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IFERROR(__xludf.DUMMYFUNCTION("IMPORTRANGE(""https://docs.google.com/spreadsheets/d/1XL5vhW3sbDhbH9Cz0tuDiY8C3ctxq1tqvaCgkFb8cCA/edit?usp=sharing"",""ศรีสะเกษ!I515"")"),0)</f>
        <v>0</v>
      </c>
      <c r="J620" s="167">
        <f ca="1">IFERROR(__xludf.DUMMYFUNCTION("IMPORTRANGE(""https://docs.google.com/spreadsheets/d/1XL5vhW3sbDhbH9Cz0tuDiY8C3ctxq1tqvaCgkFb8cCA/edit?usp=sharing"",""ศรีสะเกษ!J515"")"),0)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IFERROR(__xludf.DUMMYFUNCTION("IMPORTRANGE(""https://docs.google.com/spreadsheets/d/1XL5vhW3sbDhbH9Cz0tuDiY8C3ctxq1tqvaCgkFb8cCA/edit?usp=sharing"",""ศรีสะเกษ!I516"")"),0)</f>
        <v>0</v>
      </c>
      <c r="J621" s="167">
        <f ca="1">IFERROR(__xludf.DUMMYFUNCTION("IMPORTRANGE(""https://docs.google.com/spreadsheets/d/1XL5vhW3sbDhbH9Cz0tuDiY8C3ctxq1tqvaCgkFb8cCA/edit?usp=sharing"",""ศรีสะเกษ!J516"")"),0)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IFERROR(__xludf.DUMMYFUNCTION("IMPORTRANGE(""https://docs.google.com/spreadsheets/d/1XL5vhW3sbDhbH9Cz0tuDiY8C3ctxq1tqvaCgkFb8cCA/edit?usp=sharing"",""ศรีสะเกษ!I517"")"),0)</f>
        <v>0</v>
      </c>
      <c r="J622" s="192">
        <f ca="1">IFERROR(__xludf.DUMMYFUNCTION("IMPORTRANGE(""https://docs.google.com/spreadsheets/d/1XL5vhW3sbDhbH9Cz0tuDiY8C3ctxq1tqvaCgkFb8cCA/edit?usp=sharing"",""ศรีสะเกษ!J517"")"),0)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IFERROR(__xludf.DUMMYFUNCTION("IMPORTRANGE(""https://docs.google.com/spreadsheets/d/1XL5vhW3sbDhbH9Cz0tuDiY8C3ctxq1tqvaCgkFb8cCA/edit?usp=sharing"",""ศรีสะเกษ!I518"")"),0)</f>
        <v>0</v>
      </c>
      <c r="J623" s="192">
        <f ca="1">IFERROR(__xludf.DUMMYFUNCTION("IMPORTRANGE(""https://docs.google.com/spreadsheets/d/1XL5vhW3sbDhbH9Cz0tuDiY8C3ctxq1tqvaCgkFb8cCA/edit?usp=sharing"",""ศรีสะเกษ!J518"")"),0)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IFERROR(__xludf.DUMMYFUNCTION("IMPORTRANGE(""https://docs.google.com/spreadsheets/d/1XL5vhW3sbDhbH9Cz0tuDiY8C3ctxq1tqvaCgkFb8cCA/edit?usp=sharing"",""ศรีสะเกษ!I519"")"),0)</f>
        <v>0</v>
      </c>
      <c r="J624" s="191">
        <f ca="1">IFERROR(__xludf.DUMMYFUNCTION("IMPORTRANGE(""https://docs.google.com/spreadsheets/d/1XL5vhW3sbDhbH9Cz0tuDiY8C3ctxq1tqvaCgkFb8cCA/edit?usp=sharing"",""ศรีสะเกษ!J519"")"),0)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IFERROR(__xludf.DUMMYFUNCTION("IMPORTRANGE(""https://docs.google.com/spreadsheets/d/1XL5vhW3sbDhbH9Cz0tuDiY8C3ctxq1tqvaCgkFb8cCA/edit?usp=sharing"",""ศรีสะเกษ!I520"")"),0)</f>
        <v>0</v>
      </c>
      <c r="J625" s="192">
        <f ca="1">IFERROR(__xludf.DUMMYFUNCTION("IMPORTRANGE(""https://docs.google.com/spreadsheets/d/1XL5vhW3sbDhbH9Cz0tuDiY8C3ctxq1tqvaCgkFb8cCA/edit?usp=sharing"",""ศรีสะเกษ!J520"")"),0)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IFERROR(__xludf.DUMMYFUNCTION("IMPORTRANGE(""https://docs.google.com/spreadsheets/d/1XL5vhW3sbDhbH9Cz0tuDiY8C3ctxq1tqvaCgkFb8cCA/edit?usp=sharing"",""ศรีสะเกษ!I521"")"),0)</f>
        <v>0</v>
      </c>
      <c r="J626" s="192">
        <f ca="1">IFERROR(__xludf.DUMMYFUNCTION("IMPORTRANGE(""https://docs.google.com/spreadsheets/d/1XL5vhW3sbDhbH9Cz0tuDiY8C3ctxq1tqvaCgkFb8cCA/edit?usp=sharing"",""ศรีสะเกษ!J521"")"),0)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IFERROR(__xludf.DUMMYFUNCTION("IMPORTRANGE(""https://docs.google.com/spreadsheets/d/1XL5vhW3sbDhbH9Cz0tuDiY8C3ctxq1tqvaCgkFb8cCA/edit?usp=sharing"",""ศรีสะเกษ!I523"")"),8980801.81)</f>
        <v>8980801.8100000005</v>
      </c>
      <c r="J628" s="332">
        <f ca="1">IFERROR(__xludf.DUMMYFUNCTION("IMPORTRANGE(""https://docs.google.com/spreadsheets/d/1XL5vhW3sbDhbH9Cz0tuDiY8C3ctxq1tqvaCgkFb8cCA/edit?usp=sharing"",""ศรีสะเกษ!J523"")"),91827.28)</f>
        <v>91827.28</v>
      </c>
      <c r="K628" s="333">
        <f t="shared" ref="K628:K635" ca="1" si="129">IF(I628&gt;0,J628*100/I628,0)</f>
        <v>1.0224842051157568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IFERROR(__xludf.DUMMYFUNCTION("IMPORTRANGE(""https://docs.google.com/spreadsheets/d/1XL5vhW3sbDhbH9Cz0tuDiY8C3ctxq1tqvaCgkFb8cCA/edit?usp=sharing"",""ศรีสะเกษ!I524"")"),695)</f>
        <v>695</v>
      </c>
      <c r="J629" s="332">
        <f ca="1">IFERROR(__xludf.DUMMYFUNCTION("IMPORTRANGE(""https://docs.google.com/spreadsheets/d/1XL5vhW3sbDhbH9Cz0tuDiY8C3ctxq1tqvaCgkFb8cCA/edit?usp=sharing"",""ศรีสะเกษ!J524"")"),8)</f>
        <v>8</v>
      </c>
      <c r="K629" s="333">
        <f t="shared" ca="1" si="129"/>
        <v>1.1510791366906474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IFERROR(__xludf.DUMMYFUNCTION("IMPORTRANGE(""https://docs.google.com/spreadsheets/d/1XL5vhW3sbDhbH9Cz0tuDiY8C3ctxq1tqvaCgkFb8cCA/edit?usp=sharing"",""ศรีสะเกษ!I525"")"),22557441.12)</f>
        <v>22557441.120000001</v>
      </c>
      <c r="J630" s="332">
        <f ca="1">IFERROR(__xludf.DUMMYFUNCTION("IMPORTRANGE(""https://docs.google.com/spreadsheets/d/1XL5vhW3sbDhbH9Cz0tuDiY8C3ctxq1tqvaCgkFb8cCA/edit?usp=sharing"",""ศรีสะเกษ!J525"")"),449265.75)</f>
        <v>449265.75</v>
      </c>
      <c r="K630" s="333">
        <f t="shared" ca="1" si="129"/>
        <v>1.9916521010074568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IFERROR(__xludf.DUMMYFUNCTION("IMPORTRANGE(""https://docs.google.com/spreadsheets/d/1XL5vhW3sbDhbH9Cz0tuDiY8C3ctxq1tqvaCgkFb8cCA/edit?usp=sharing"",""ศรีสะเกษ!I526"")"),1366)</f>
        <v>1366</v>
      </c>
      <c r="J631" s="332">
        <f ca="1">IFERROR(__xludf.DUMMYFUNCTION("IMPORTRANGE(""https://docs.google.com/spreadsheets/d/1XL5vhW3sbDhbH9Cz0tuDiY8C3ctxq1tqvaCgkFb8cCA/edit?usp=sharing"",""ศรีสะเกษ!J526"")"),95)</f>
        <v>95</v>
      </c>
      <c r="K631" s="333">
        <f t="shared" ca="1" si="129"/>
        <v>6.9546120058565153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IFERROR(__xludf.DUMMYFUNCTION("IMPORTRANGE(""https://docs.google.com/spreadsheets/d/1XL5vhW3sbDhbH9Cz0tuDiY8C3ctxq1tqvaCgkFb8cCA/edit?usp=sharing"",""ศรีสะเกษ!I527"")"),1781018.74)</f>
        <v>1781018.74</v>
      </c>
      <c r="J632" s="332">
        <f ca="1">IFERROR(__xludf.DUMMYFUNCTION("IMPORTRANGE(""https://docs.google.com/spreadsheets/d/1XL5vhW3sbDhbH9Cz0tuDiY8C3ctxq1tqvaCgkFb8cCA/edit?usp=sharing"",""ศรีสะเกษ!J527"")"),417497.09)</f>
        <v>417497.09</v>
      </c>
      <c r="K632" s="333">
        <f t="shared" ca="1" si="129"/>
        <v>23.441476533817944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IFERROR(__xludf.DUMMYFUNCTION("IMPORTRANGE(""https://docs.google.com/spreadsheets/d/1XL5vhW3sbDhbH9Cz0tuDiY8C3ctxq1tqvaCgkFb8cCA/edit?usp=sharing"",""ศรีสะเกษ!I528"")"),104)</f>
        <v>104</v>
      </c>
      <c r="J633" s="332">
        <f ca="1">IFERROR(__xludf.DUMMYFUNCTION("IMPORTRANGE(""https://docs.google.com/spreadsheets/d/1XL5vhW3sbDhbH9Cz0tuDiY8C3ctxq1tqvaCgkFb8cCA/edit?usp=sharing"",""ศรีสะเกษ!J528"")"),15)</f>
        <v>15</v>
      </c>
      <c r="K633" s="333">
        <f t="shared" ca="1" si="129"/>
        <v>14.423076923076923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IFERROR(__xludf.DUMMYFUNCTION("IMPORTRANGE(""https://docs.google.com/spreadsheets/d/1XL5vhW3sbDhbH9Cz0tuDiY8C3ctxq1tqvaCgkFb8cCA/edit?usp=sharing"",""ศรีสะเกษ!I529"")"),8000000)</f>
        <v>8000000</v>
      </c>
      <c r="J634" s="332">
        <f ca="1">IFERROR(__xludf.DUMMYFUNCTION("IMPORTRANGE(""https://docs.google.com/spreadsheets/d/1XL5vhW3sbDhbH9Cz0tuDiY8C3ctxq1tqvaCgkFb8cCA/edit?usp=sharing"",""ศรีสะเกษ!J529"")"),0)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IFERROR(__xludf.DUMMYFUNCTION("IMPORTRANGE(""https://docs.google.com/spreadsheets/d/1XL5vhW3sbDhbH9Cz0tuDiY8C3ctxq1tqvaCgkFb8cCA/edit?usp=sharing"",""ศรีสะเกษ!I530"")"),200)</f>
        <v>200</v>
      </c>
      <c r="J635" s="462">
        <f ca="1">IFERROR(__xludf.DUMMYFUNCTION("IMPORTRANGE(""https://docs.google.com/spreadsheets/d/1XL5vhW3sbDhbH9Cz0tuDiY8C3ctxq1tqvaCgkFb8cCA/edit?usp=sharing"",""ศรีสะเกษ!J530"")"),0)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zoomScale="70" zoomScaleNormal="70" workbookViewId="0">
      <pane ySplit="6" topLeftCell="A425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55000000000000004">
      <c r="A2" s="509" t="s">
        <v>250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55000000000000004">
      <c r="A3" s="509" t="s">
        <v>258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5500000000000000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6648286</v>
      </c>
      <c r="M8" s="25">
        <f t="shared" ca="1" si="0"/>
        <v>2264590</v>
      </c>
      <c r="N8" s="25">
        <f t="shared" ca="1" si="0"/>
        <v>1603107.2099999997</v>
      </c>
      <c r="O8" s="24">
        <f t="shared" ref="O8:O16" ca="1" si="1">IF(L8&gt;0,N8*100/L8,0)</f>
        <v>24.113090351407862</v>
      </c>
      <c r="P8" s="24">
        <f t="shared" ref="P8:P16" ca="1" si="2">IF(M8&gt;0,N8*100/M8,0)</f>
        <v>70.790174380351402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6648286</v>
      </c>
      <c r="M10" s="32">
        <f t="shared" ca="1" si="4"/>
        <v>2264590</v>
      </c>
      <c r="N10" s="32">
        <f t="shared" ca="1" si="4"/>
        <v>1603107.2099999997</v>
      </c>
      <c r="O10" s="31">
        <f t="shared" ca="1" si="1"/>
        <v>24.113090351407862</v>
      </c>
      <c r="P10" s="31">
        <f t="shared" ca="1" si="2"/>
        <v>70.790174380351402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6459886</v>
      </c>
      <c r="M12" s="40">
        <f t="shared" ca="1" si="6"/>
        <v>2264590</v>
      </c>
      <c r="N12" s="40">
        <f t="shared" ca="1" si="6"/>
        <v>1416707.2099999997</v>
      </c>
      <c r="O12" s="40">
        <f t="shared" ca="1" si="1"/>
        <v>21.93083918199175</v>
      </c>
      <c r="P12" s="40">
        <f t="shared" ca="1" si="2"/>
        <v>62.559103855444022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2335900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4123986</v>
      </c>
      <c r="M14" s="40">
        <f t="shared" si="8"/>
        <v>0</v>
      </c>
      <c r="N14" s="40">
        <f t="shared" ca="1" si="8"/>
        <v>354638.20999999979</v>
      </c>
      <c r="O14" s="43">
        <f t="shared" ca="1" si="1"/>
        <v>8.5994038292079509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188400</v>
      </c>
      <c r="M16" s="40">
        <f t="shared" si="10"/>
        <v>0</v>
      </c>
      <c r="N16" s="40">
        <f t="shared" ca="1" si="10"/>
        <v>186400</v>
      </c>
      <c r="O16" s="52">
        <f t="shared" ca="1" si="1"/>
        <v>98.938428874734612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4347260</v>
      </c>
      <c r="M18" s="25">
        <f t="shared" ca="1" si="11"/>
        <v>2264590</v>
      </c>
      <c r="N18" s="25">
        <f t="shared" ca="1" si="11"/>
        <v>1248469</v>
      </c>
      <c r="O18" s="24">
        <f t="shared" ref="O18:O20" ca="1" si="12">IF(L18&gt;0,N18*100/L18,0)</f>
        <v>28.718526152105003</v>
      </c>
      <c r="P18" s="24">
        <f t="shared" ref="P18:P26" ca="1" si="13">IF(M18&gt;0,N18*100/M18,0)</f>
        <v>55.130023536269256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4347260</v>
      </c>
      <c r="M20" s="32">
        <f t="shared" ca="1" si="15"/>
        <v>2264590</v>
      </c>
      <c r="N20" s="32">
        <f t="shared" ca="1" si="15"/>
        <v>1248469</v>
      </c>
      <c r="O20" s="31">
        <f t="shared" ca="1" si="12"/>
        <v>28.718526152105003</v>
      </c>
      <c r="P20" s="31">
        <f t="shared" ca="1" si="13"/>
        <v>55.130023536269256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4158860</v>
      </c>
      <c r="M22" s="44">
        <f t="shared" ca="1" si="18"/>
        <v>2264590</v>
      </c>
      <c r="N22" s="43">
        <f t="shared" ca="1" si="18"/>
        <v>1062069</v>
      </c>
      <c r="O22" s="43">
        <f t="shared" ca="1" si="17"/>
        <v>25.537503065743977</v>
      </c>
      <c r="P22" s="43">
        <f t="shared" ca="1" si="13"/>
        <v>46.898953011361883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2335900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1822960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188400</v>
      </c>
      <c r="M26" s="52">
        <f t="shared" si="22"/>
        <v>0</v>
      </c>
      <c r="N26" s="52">
        <f t="shared" ca="1" si="22"/>
        <v>186400</v>
      </c>
      <c r="O26" s="52">
        <f t="shared" ca="1" si="17"/>
        <v>98.938428874734612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2301026</v>
      </c>
      <c r="M28" s="25">
        <f t="shared" si="23"/>
        <v>0</v>
      </c>
      <c r="N28" s="25">
        <f t="shared" ca="1" si="23"/>
        <v>354638.20999999979</v>
      </c>
      <c r="O28" s="24">
        <f t="shared" ref="O28:O30" ca="1" si="24">IF(L28&gt;0,N28*100/L28,0)</f>
        <v>15.412177437369234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2301026</v>
      </c>
      <c r="M30" s="32">
        <f t="shared" si="27"/>
        <v>0</v>
      </c>
      <c r="N30" s="32">
        <f t="shared" ca="1" si="27"/>
        <v>354638.20999999979</v>
      </c>
      <c r="O30" s="31">
        <f t="shared" ca="1" si="24"/>
        <v>15.412177437369234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2301026</v>
      </c>
      <c r="M32" s="43">
        <f t="shared" si="30"/>
        <v>0</v>
      </c>
      <c r="N32" s="43">
        <f t="shared" ca="1" si="30"/>
        <v>354638.20999999979</v>
      </c>
      <c r="O32" s="43">
        <f t="shared" ca="1" si="29"/>
        <v>15.412177437369234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2301026</v>
      </c>
      <c r="M34" s="43">
        <f t="shared" si="32"/>
        <v>0</v>
      </c>
      <c r="N34" s="43">
        <f t="shared" ca="1" si="32"/>
        <v>354638.20999999979</v>
      </c>
      <c r="O34" s="43">
        <f t="shared" ca="1" si="29"/>
        <v>15.412177437369234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4347260</v>
      </c>
      <c r="M37" s="55">
        <f t="shared" ca="1" si="33"/>
        <v>2264590</v>
      </c>
      <c r="N37" s="55">
        <f t="shared" ca="1" si="33"/>
        <v>1248469</v>
      </c>
      <c r="O37" s="56">
        <f t="shared" ca="1" si="29"/>
        <v>28.718526152105003</v>
      </c>
      <c r="P37" s="56">
        <f t="shared" ca="1" si="25"/>
        <v>55.130023536269256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884100</v>
      </c>
      <c r="M41" s="79">
        <f t="shared" ca="1" si="34"/>
        <v>394000</v>
      </c>
      <c r="N41" s="79">
        <f t="shared" ca="1" si="34"/>
        <v>382020</v>
      </c>
      <c r="O41" s="78">
        <f t="shared" ref="O41:O43" ca="1" si="35">IF(L41&gt;0,N41*100/L41,0)</f>
        <v>43.210044112656938</v>
      </c>
      <c r="P41" s="78">
        <f t="shared" ref="P41:P43" ca="1" si="36">IF(M41&gt;0,N41*100/M41,0)</f>
        <v>96.959390862944161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884100</v>
      </c>
      <c r="M43" s="79">
        <f t="shared" ca="1" si="38"/>
        <v>394000</v>
      </c>
      <c r="N43" s="79">
        <f t="shared" ca="1" si="38"/>
        <v>382020</v>
      </c>
      <c r="O43" s="78">
        <f t="shared" ca="1" si="35"/>
        <v>43.210044112656938</v>
      </c>
      <c r="P43" s="78">
        <f t="shared" ca="1" si="36"/>
        <v>96.959390862944161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788100</v>
      </c>
      <c r="M45" s="91">
        <f ca="1">IFERROR(__xludf.DUMMYFUNCTION("IMPORTRANGE(""https://docs.google.com/spreadsheets/d/1Yj_ptqi66GCucihVvJfMjLAmec39IyEx_6qawtMGysU/edit?usp=sharing"",""สบก!Q51"")"),394000)</f>
        <v>394000</v>
      </c>
      <c r="N45" s="91">
        <f ca="1">IFERROR(__xludf.DUMMYFUNCTION("IMPORTRANGE(""https://docs.google.com/spreadsheets/d/1Yj_ptqi66GCucihVvJfMjLAmec39IyEx_6qawtMGysU/edit?usp=sharing"",""สบก!R51"")"),287620)</f>
        <v>287620</v>
      </c>
      <c r="O45" s="92">
        <f ca="1">IF(L45&gt;0,N45*100/L45,0)</f>
        <v>36.495368608044664</v>
      </c>
      <c r="P45" s="92">
        <f ca="1">IF(M45&gt;0,N45*100/M45,0)</f>
        <v>73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IFERROR(__xludf.DUMMYFUNCTION("IMPORTRANGE(""https://docs.google.com/spreadsheets/d/1Yj_ptqi66GCucihVvJfMjLAmec39IyEx_6qawtMGysU/edit?usp=sharing"",""สบก!M51"")"),788100)</f>
        <v>788100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IFERROR(__xludf.DUMMYFUNCTION("IMPORTRANGE(""https://docs.google.com/spreadsheets/d/1Yj_ptqi66GCucihVvJfMjLAmec39IyEx_6qawtMGysU/edit?usp=sharing"",""สบก!N51"")"),0)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IFERROR(__xludf.DUMMYFUNCTION("IMPORTRANGE(""https://docs.google.com/spreadsheets/d/1Yj_ptqi66GCucihVvJfMjLAmec39IyEx_6qawtMGysU/edit?usp=sharing"",""สบก!O51"")"),96000)</f>
        <v>96000</v>
      </c>
      <c r="M49" s="101"/>
      <c r="N49" s="91">
        <f ca="1">IFERROR(__xludf.DUMMYFUNCTION("IMPORTRANGE(""https://docs.google.com/spreadsheets/d/1Yj_ptqi66GCucihVvJfMjLAmec39IyEx_6qawtMGysU/edit?usp=sharing"",""สบก!S51"")"),94400)</f>
        <v>94400</v>
      </c>
      <c r="O49" s="101">
        <f ca="1">IF(L49&gt;0,N49*100/L49,0)</f>
        <v>98.333333333333329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772800</v>
      </c>
      <c r="M53" s="125">
        <f t="shared" ca="1" si="39"/>
        <v>391720</v>
      </c>
      <c r="N53" s="125">
        <f t="shared" ca="1" si="39"/>
        <v>233959</v>
      </c>
      <c r="O53" s="124">
        <f t="shared" ref="O53:O55" ca="1" si="40">IF(L53&gt;0,N53*100/L53,0)</f>
        <v>30.274197722567287</v>
      </c>
      <c r="P53" s="124">
        <f t="shared" ref="P53:P55" ca="1" si="41">IF(M53&gt;0,N53*100/M53,0)</f>
        <v>59.726079852956197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772800</v>
      </c>
      <c r="M55" s="125">
        <f t="shared" ca="1" si="43"/>
        <v>391720</v>
      </c>
      <c r="N55" s="125">
        <f t="shared" ca="1" si="43"/>
        <v>233959</v>
      </c>
      <c r="O55" s="124">
        <f t="shared" ca="1" si="40"/>
        <v>30.274197722567287</v>
      </c>
      <c r="P55" s="124">
        <f t="shared" ca="1" si="41"/>
        <v>59.726079852956197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772800</v>
      </c>
      <c r="M57" s="91">
        <f ca="1">IFERROR(__xludf.DUMMYFUNCTION("IMPORTRANGE(""https://docs.google.com/spreadsheets/d/1Yj_ptqi66GCucihVvJfMjLAmec39IyEx_6qawtMGysU/edit?usp=sharing"",""สบก!Z51"")"),391720)</f>
        <v>391720</v>
      </c>
      <c r="N57" s="91">
        <f ca="1">IFERROR(__xludf.DUMMYFUNCTION("IMPORTRANGE(""https://docs.google.com/spreadsheets/d/1Yj_ptqi66GCucihVvJfMjLAmec39IyEx_6qawtMGysU/edit?usp=sharing"",""สบก!AA51"")"),233959)</f>
        <v>233959</v>
      </c>
      <c r="O57" s="92">
        <f ca="1">IF(L57&gt;0,N57*100/L57,0)</f>
        <v>30.274197722567287</v>
      </c>
      <c r="P57" s="92">
        <f ca="1">IF(M57&gt;0,N57*100/M57,0)</f>
        <v>59.726079852956197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IFERROR(__xludf.DUMMYFUNCTION("IMPORTRANGE(""https://docs.google.com/spreadsheets/d/1Yj_ptqi66GCucihVvJfMjLAmec39IyEx_6qawtMGysU/edit?usp=sharing"",""สบก!V51"")"),772800)</f>
        <v>772800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IFERROR(__xludf.DUMMYFUNCTION("IMPORTRANGE(""https://docs.google.com/spreadsheets/d/1Yj_ptqi66GCucihVvJfMjLAmec39IyEx_6qawtMGysU/edit?usp=sharing"",""สบก!W51"")"),0)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IFERROR(__xludf.DUMMYFUNCTION("IMPORTRANGE(""https://docs.google.com/spreadsheets/d/1Yj_ptqi66GCucihVvJfMjLAmec39IyEx_6qawtMGysU/edit?usp=sharing"",""สบก!X51"")"),0)</f>
        <v>0</v>
      </c>
      <c r="M61" s="101"/>
      <c r="N61" s="91">
        <f ca="1">IFERROR(__xludf.DUMMYFUNCTION("IMPORTRANGE(""https://docs.google.com/spreadsheets/d/1Yj_ptqi66GCucihVvJfMjLAmec39IyEx_6qawtMGysU/edit?usp=sharing"",""สบก!AB51"")"),0)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IFERROR(__xludf.DUMMYFUNCTION("IMPORTRANGE(""https://docs.google.com/spreadsheets/d/1XL5vhW3sbDhbH9Cz0tuDiY8C3ctxq1tqvaCgkFb8cCA/edit?usp=sharing"",""สกลนคร!I9"")"),1)</f>
        <v>1</v>
      </c>
      <c r="J64" s="146">
        <f ca="1">IFERROR(__xludf.DUMMYFUNCTION("IMPORTRANGE(""https://docs.google.com/spreadsheets/d/1XL5vhW3sbDhbH9Cz0tuDiY8C3ctxq1tqvaCgkFb8cCA/edit?usp=sharing"",""สกลนคร!J9"")"),0)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IFERROR(__xludf.DUMMYFUNCTION("IMPORTRANGE(""https://docs.google.com/spreadsheets/d/1XL5vhW3sbDhbH9Cz0tuDiY8C3ctxq1tqvaCgkFb8cCA/edit?usp=sharing"",""สกลนคร!I10"")"),30)</f>
        <v>30</v>
      </c>
      <c r="J65" s="146">
        <f ca="1">IFERROR(__xludf.DUMMYFUNCTION("IMPORTRANGE(""https://docs.google.com/spreadsheets/d/1XL5vhW3sbDhbH9Cz0tuDiY8C3ctxq1tqvaCgkFb8cCA/edit?usp=sharing"",""สกลนคร!J10"")"),0)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577000</v>
      </c>
      <c r="M66" s="155">
        <f t="shared" ca="1" si="45"/>
        <v>325120</v>
      </c>
      <c r="N66" s="155">
        <f t="shared" ca="1" si="45"/>
        <v>55314</v>
      </c>
      <c r="O66" s="154">
        <f t="shared" ref="O66:O68" ca="1" si="46">IF(L66&gt;0,N66*100/L66,0)</f>
        <v>9.5864818024263432</v>
      </c>
      <c r="P66" s="154">
        <f t="shared" ref="P66:P68" ca="1" si="47">IF(M66&gt;0,N66*100/M66,0)</f>
        <v>17.013410433070867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577000</v>
      </c>
      <c r="M68" s="160">
        <f t="shared" ca="1" si="49"/>
        <v>325120</v>
      </c>
      <c r="N68" s="160">
        <f t="shared" ca="1" si="49"/>
        <v>55314</v>
      </c>
      <c r="O68" s="159">
        <f t="shared" ca="1" si="46"/>
        <v>9.5864818024263432</v>
      </c>
      <c r="P68" s="159">
        <f t="shared" ca="1" si="47"/>
        <v>17.013410433070867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577000</v>
      </c>
      <c r="M70" s="172">
        <f ca="1">IFERROR(__xludf.DUMMYFUNCTION("IMPORTRANGE(""https://docs.google.com/spreadsheets/d/1Yj_ptqi66GCucihVvJfMjLAmec39IyEx_6qawtMGysU/edit?usp=sharing"",""สบก!AI51"")"),325120)</f>
        <v>325120</v>
      </c>
      <c r="N70" s="172">
        <f ca="1">IFERROR(__xludf.DUMMYFUNCTION("IMPORTRANGE(""https://docs.google.com/spreadsheets/d/1Yj_ptqi66GCucihVvJfMjLAmec39IyEx_6qawtMGysU/edit?usp=sharing"",""สบก!AJ51"")"),55314)</f>
        <v>55314</v>
      </c>
      <c r="O70" s="171">
        <f ca="1">IF(L70&gt;0,N70*100/L70,0)</f>
        <v>9.5864818024263432</v>
      </c>
      <c r="P70" s="171">
        <f ca="1">IF(M70&gt;0,N70*100/M70,0)</f>
        <v>17.013410433070867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IFERROR(__xludf.DUMMYFUNCTION("IMPORTRANGE(""https://docs.google.com/spreadsheets/d/1Yj_ptqi66GCucihVvJfMjLAmec39IyEx_6qawtMGysU/edit?usp=sharing"",""สบก!AE51"")"),205000)</f>
        <v>205000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IFERROR(__xludf.DUMMYFUNCTION("IMPORTRANGE(""https://docs.google.com/spreadsheets/d/1Yj_ptqi66GCucihVvJfMjLAmec39IyEx_6qawtMGysU/edit?usp=sharing"",""สบก!AF51"")"),372000)</f>
        <v>372000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IFERROR(__xludf.DUMMYFUNCTION("IMPORTRANGE(""https://docs.google.com/spreadsheets/d/1Yj_ptqi66GCucihVvJfMjLAmec39IyEx_6qawtMGysU/edit?usp=sharing"",""สบก!AG51"")"),0)</f>
        <v>0</v>
      </c>
      <c r="M74" s="101"/>
      <c r="N74" s="91">
        <f ca="1">IFERROR(__xludf.DUMMYFUNCTION("IMPORTRANGE(""https://docs.google.com/spreadsheets/d/1Yj_ptqi66GCucihVvJfMjLAmec39IyEx_6qawtMGysU/edit?usp=sharing"",""สบก!AK51"")"),0)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IFERROR(__xludf.DUMMYFUNCTION("IMPORTRANGE(""https://docs.google.com/spreadsheets/d/1XL5vhW3sbDhbH9Cz0tuDiY8C3ctxq1tqvaCgkFb8cCA/edit?usp=sharing"",""สกลนคร!J16"")"),0)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IFERROR(__xludf.DUMMYFUNCTION("IMPORTRANGE(""https://docs.google.com/spreadsheets/d/1XL5vhW3sbDhbH9Cz0tuDiY8C3ctxq1tqvaCgkFb8cCA/edit?usp=sharing"",""สกลนคร!J17"")"),1)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IFERROR(__xludf.DUMMYFUNCTION("IMPORTRANGE(""https://docs.google.com/spreadsheets/d/1XL5vhW3sbDhbH9Cz0tuDiY8C3ctxq1tqvaCgkFb8cCA/edit?usp=sharing"",""สกลนคร!J18"")"),0)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IFERROR(__xludf.DUMMYFUNCTION("IMPORTRANGE(""https://docs.google.com/spreadsheets/d/1XL5vhW3sbDhbH9Cz0tuDiY8C3ctxq1tqvaCgkFb8cCA/edit?usp=sharing"",""สกลนคร!J19"")"),0)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IFERROR(__xludf.DUMMYFUNCTION("IMPORTRANGE(""https://docs.google.com/spreadsheets/d/1XL5vhW3sbDhbH9Cz0tuDiY8C3ctxq1tqvaCgkFb8cCA/edit?usp=sharing"",""สกลนคร!I20"")"),1)</f>
        <v>1</v>
      </c>
      <c r="J80" s="203">
        <f ca="1">IFERROR(__xludf.DUMMYFUNCTION("IMPORTRANGE(""https://docs.google.com/spreadsheets/d/1XL5vhW3sbDhbH9Cz0tuDiY8C3ctxq1tqvaCgkFb8cCA/edit?usp=sharing"",""สกลนคร!J20"")"),0)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IFERROR(__xludf.DUMMYFUNCTION("IMPORTRANGE(""https://docs.google.com/spreadsheets/d/1XL5vhW3sbDhbH9Cz0tuDiY8C3ctxq1tqvaCgkFb8cCA/edit?usp=sharing"",""สกลนคร!I21"")"),30)</f>
        <v>30</v>
      </c>
      <c r="J81" s="203">
        <f ca="1">IFERROR(__xludf.DUMMYFUNCTION("IMPORTRANGE(""https://docs.google.com/spreadsheets/d/1XL5vhW3sbDhbH9Cz0tuDiY8C3ctxq1tqvaCgkFb8cCA/edit?usp=sharing"",""สกลนคร!J21"")"),0)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IFERROR(__xludf.DUMMYFUNCTION("IMPORTRANGE(""https://docs.google.com/spreadsheets/d/1XL5vhW3sbDhbH9Cz0tuDiY8C3ctxq1tqvaCgkFb8cCA/edit?usp=sharing"",""สกลนคร!I22"")"),0)</f>
        <v>0</v>
      </c>
      <c r="J82" s="191">
        <f ca="1">IFERROR(__xludf.DUMMYFUNCTION("IMPORTRANGE(""https://docs.google.com/spreadsheets/d/1XL5vhW3sbDhbH9Cz0tuDiY8C3ctxq1tqvaCgkFb8cCA/edit?usp=sharing"",""สกลนคร!J22"")"),0)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IFERROR(__xludf.DUMMYFUNCTION("IMPORTRANGE(""https://docs.google.com/spreadsheets/d/1XL5vhW3sbDhbH9Cz0tuDiY8C3ctxq1tqvaCgkFb8cCA/edit?usp=sharing"",""สกลนคร!I23"")"),0)</f>
        <v>0</v>
      </c>
      <c r="J83" s="191">
        <f ca="1">IFERROR(__xludf.DUMMYFUNCTION("IMPORTRANGE(""https://docs.google.com/spreadsheets/d/1XL5vhW3sbDhbH9Cz0tuDiY8C3ctxq1tqvaCgkFb8cCA/edit?usp=sharing"",""สกลนคร!J23"")"),0)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IFERROR(__xludf.DUMMYFUNCTION("IMPORTRANGE(""https://docs.google.com/spreadsheets/d/1XL5vhW3sbDhbH9Cz0tuDiY8C3ctxq1tqvaCgkFb8cCA/edit?usp=sharing"",""สกลนคร!I24"")"),1)</f>
        <v>1</v>
      </c>
      <c r="J84" s="192">
        <f ca="1">IFERROR(__xludf.DUMMYFUNCTION("IMPORTRANGE(""https://docs.google.com/spreadsheets/d/1XL5vhW3sbDhbH9Cz0tuDiY8C3ctxq1tqvaCgkFb8cCA/edit?usp=sharing"",""สกลนคร!J24"")"),0)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IFERROR(__xludf.DUMMYFUNCTION("IMPORTRANGE(""https://docs.google.com/spreadsheets/d/1XL5vhW3sbDhbH9Cz0tuDiY8C3ctxq1tqvaCgkFb8cCA/edit?usp=sharing"",""สกลนคร!I25"")"),30)</f>
        <v>30</v>
      </c>
      <c r="J85" s="192">
        <f ca="1">IFERROR(__xludf.DUMMYFUNCTION("IMPORTRANGE(""https://docs.google.com/spreadsheets/d/1XL5vhW3sbDhbH9Cz0tuDiY8C3ctxq1tqvaCgkFb8cCA/edit?usp=sharing"",""สกลนคร!J25"")"),0)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IFERROR(__xludf.DUMMYFUNCTION("IMPORTRANGE(""https://docs.google.com/spreadsheets/d/1XL5vhW3sbDhbH9Cz0tuDiY8C3ctxq1tqvaCgkFb8cCA/edit?usp=sharing"",""สกลนคร!I26"")"),0)</f>
        <v>0</v>
      </c>
      <c r="J86" s="191">
        <f ca="1">IFERROR(__xludf.DUMMYFUNCTION("IMPORTRANGE(""https://docs.google.com/spreadsheets/d/1XL5vhW3sbDhbH9Cz0tuDiY8C3ctxq1tqvaCgkFb8cCA/edit?usp=sharing"",""สกลนคร!J26"")"),0)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IFERROR(__xludf.DUMMYFUNCTION("IMPORTRANGE(""https://docs.google.com/spreadsheets/d/1XL5vhW3sbDhbH9Cz0tuDiY8C3ctxq1tqvaCgkFb8cCA/edit?usp=sharing"",""สกลนคร!I27"")"),0)</f>
        <v>0</v>
      </c>
      <c r="J87" s="191">
        <f ca="1">IFERROR(__xludf.DUMMYFUNCTION("IMPORTRANGE(""https://docs.google.com/spreadsheets/d/1XL5vhW3sbDhbH9Cz0tuDiY8C3ctxq1tqvaCgkFb8cCA/edit?usp=sharing"",""สกลนคร!J27"")"),0)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IFERROR(__xludf.DUMMYFUNCTION("IMPORTRANGE(""https://docs.google.com/spreadsheets/d/1XL5vhW3sbDhbH9Cz0tuDiY8C3ctxq1tqvaCgkFb8cCA/edit?usp=sharing"",""สกลนคร!I28"")"),0)</f>
        <v>0</v>
      </c>
      <c r="J88" s="191">
        <f ca="1">IFERROR(__xludf.DUMMYFUNCTION("IMPORTRANGE(""https://docs.google.com/spreadsheets/d/1XL5vhW3sbDhbH9Cz0tuDiY8C3ctxq1tqvaCgkFb8cCA/edit?usp=sharing"",""สกลนคร!J28"")"),0)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IFERROR(__xludf.DUMMYFUNCTION("IMPORTRANGE(""https://docs.google.com/spreadsheets/d/1XL5vhW3sbDhbH9Cz0tuDiY8C3ctxq1tqvaCgkFb8cCA/edit?usp=sharing"",""สกลนคร!J29"")"),0)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IFERROR(__xludf.DUMMYFUNCTION("IMPORTRANGE(""https://docs.google.com/spreadsheets/d/1XL5vhW3sbDhbH9Cz0tuDiY8C3ctxq1tqvaCgkFb8cCA/edit?usp=sharing"",""สกลนคร!J30"")"),0)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IFERROR(__xludf.DUMMYFUNCTION("IMPORTRANGE(""https://docs.google.com/spreadsheets/d/1XL5vhW3sbDhbH9Cz0tuDiY8C3ctxq1tqvaCgkFb8cCA/edit?usp=sharing"",""สกลนคร!I32"")"),4)</f>
        <v>4</v>
      </c>
      <c r="J92" s="146">
        <f ca="1">IFERROR(__xludf.DUMMYFUNCTION("IMPORTRANGE(""https://docs.google.com/spreadsheets/d/1XL5vhW3sbDhbH9Cz0tuDiY8C3ctxq1tqvaCgkFb8cCA/edit?usp=sharing"",""สกลนคร!J32"")"),4)</f>
        <v>4</v>
      </c>
      <c r="K92" s="147">
        <f t="shared" ref="K92:K93" ca="1" si="51">IF(I92&gt;0,J92*100/I92,0)</f>
        <v>100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IFERROR(__xludf.DUMMYFUNCTION("IMPORTRANGE(""https://docs.google.com/spreadsheets/d/1XL5vhW3sbDhbH9Cz0tuDiY8C3ctxq1tqvaCgkFb8cCA/edit?usp=sharing"",""สกลนคร!I33"")"),1)</f>
        <v>1</v>
      </c>
      <c r="J93" s="146">
        <f ca="1">IFERROR(__xludf.DUMMYFUNCTION("IMPORTRANGE(""https://docs.google.com/spreadsheets/d/1XL5vhW3sbDhbH9Cz0tuDiY8C3ctxq1tqvaCgkFb8cCA/edit?usp=sharing"",""สกลนคร!J33"")"),1)</f>
        <v>1</v>
      </c>
      <c r="K93" s="147">
        <f t="shared" ca="1" si="51"/>
        <v>100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214500</v>
      </c>
      <c r="M94" s="155">
        <f t="shared" ca="1" si="52"/>
        <v>68730</v>
      </c>
      <c r="N94" s="155">
        <f t="shared" ca="1" si="52"/>
        <v>96080</v>
      </c>
      <c r="O94" s="154">
        <f t="shared" ref="O94:O96" ca="1" si="53">IF(L94&gt;0,N94*100/L94,0)</f>
        <v>44.792540792540791</v>
      </c>
      <c r="P94" s="154">
        <f t="shared" ref="P94:P96" ca="1" si="54">IF(M94&gt;0,N94*100/M94,0)</f>
        <v>139.79339444201949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214500</v>
      </c>
      <c r="M96" s="160">
        <f t="shared" ca="1" si="56"/>
        <v>68730</v>
      </c>
      <c r="N96" s="160">
        <f t="shared" ca="1" si="56"/>
        <v>96080</v>
      </c>
      <c r="O96" s="159">
        <f t="shared" ca="1" si="53"/>
        <v>44.792540792540791</v>
      </c>
      <c r="P96" s="159">
        <f t="shared" ca="1" si="54"/>
        <v>139.79339444201949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122100</v>
      </c>
      <c r="M98" s="172">
        <f ca="1">IFERROR(__xludf.DUMMYFUNCTION("IMPORTRANGE(""https://docs.google.com/spreadsheets/d/1Yj_ptqi66GCucihVvJfMjLAmec39IyEx_6qawtMGysU/edit?usp=sharing"",""สบก!AR51"")"),68730)</f>
        <v>68730</v>
      </c>
      <c r="N98" s="172">
        <f ca="1">IFERROR(__xludf.DUMMYFUNCTION("IMPORTRANGE(""https://docs.google.com/spreadsheets/d/1Yj_ptqi66GCucihVvJfMjLAmec39IyEx_6qawtMGysU/edit?usp=sharing"",""สบก!AS51"")"),4080)</f>
        <v>4080</v>
      </c>
      <c r="O98" s="171">
        <f ca="1">IF(L98&gt;0,N98*100/L98,0)</f>
        <v>3.3415233415233416</v>
      </c>
      <c r="P98" s="171">
        <f ca="1">IF(M98&gt;0,N98*100/M98,0)</f>
        <v>5.9362723701440423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IFERROR(__xludf.DUMMYFUNCTION("IMPORTRANGE(""https://docs.google.com/spreadsheets/d/1Yj_ptqi66GCucihVvJfMjLAmec39IyEx_6qawtMGysU/edit?usp=sharing"",""สบก!AN51"")"),0)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IFERROR(__xludf.DUMMYFUNCTION("IMPORTRANGE(""https://docs.google.com/spreadsheets/d/1Yj_ptqi66GCucihVvJfMjLAmec39IyEx_6qawtMGysU/edit?usp=sharing"",""สบก!AO51"")"),122100)</f>
        <v>122100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IFERROR(__xludf.DUMMYFUNCTION("IMPORTRANGE(""https://docs.google.com/spreadsheets/d/1Yj_ptqi66GCucihVvJfMjLAmec39IyEx_6qawtMGysU/edit?usp=sharing"",""สบก!AP51"")"),92400)</f>
        <v>92400</v>
      </c>
      <c r="M102" s="101"/>
      <c r="N102" s="91">
        <f ca="1">IFERROR(__xludf.DUMMYFUNCTION("IMPORTRANGE(""https://docs.google.com/spreadsheets/d/1Yj_ptqi66GCucihVvJfMjLAmec39IyEx_6qawtMGysU/edit?usp=sharing"",""สบก!AT51"")"),92000)</f>
        <v>92000</v>
      </c>
      <c r="O102" s="101">
        <f ca="1">IF(L102&gt;0,N102*100/L102,0)</f>
        <v>99.567099567099561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IFERROR(__xludf.DUMMYFUNCTION("IMPORTRANGE(""https://docs.google.com/spreadsheets/d/1XL5vhW3sbDhbH9Cz0tuDiY8C3ctxq1tqvaCgkFb8cCA/edit?usp=sharing"",""สกลนคร!J39"")"),0)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IFERROR(__xludf.DUMMYFUNCTION("IMPORTRANGE(""https://docs.google.com/spreadsheets/d/1XL5vhW3sbDhbH9Cz0tuDiY8C3ctxq1tqvaCgkFb8cCA/edit?usp=sharing"",""สกลนคร!J40"")"),1)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IFERROR(__xludf.DUMMYFUNCTION("IMPORTRANGE(""https://docs.google.com/spreadsheets/d/1XL5vhW3sbDhbH9Cz0tuDiY8C3ctxq1tqvaCgkFb8cCA/edit?usp=sharing"",""สกลนคร!J41"")"),1)</f>
        <v>1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IFERROR(__xludf.DUMMYFUNCTION("IMPORTRANGE(""https://docs.google.com/spreadsheets/d/1XL5vhW3sbDhbH9Cz0tuDiY8C3ctxq1tqvaCgkFb8cCA/edit?usp=sharing"",""สกลนคร!J42"")"),1)</f>
        <v>1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IFERROR(__xludf.DUMMYFUNCTION("IMPORTRANGE(""https://docs.google.com/spreadsheets/d/1XL5vhW3sbDhbH9Cz0tuDiY8C3ctxq1tqvaCgkFb8cCA/edit?usp=sharing"",""สกลนคร!I43"")"),1)</f>
        <v>1</v>
      </c>
      <c r="J108" s="191">
        <f ca="1">IFERROR(__xludf.DUMMYFUNCTION("IMPORTRANGE(""https://docs.google.com/spreadsheets/d/1XL5vhW3sbDhbH9Cz0tuDiY8C3ctxq1tqvaCgkFb8cCA/edit?usp=sharing"",""สกลนคร!J43"")"),1)</f>
        <v>1</v>
      </c>
      <c r="K108" s="222">
        <f t="shared" ref="K108:K113" ca="1" si="57">IF(I108&gt;0,J108*100/I108,0)</f>
        <v>100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IFERROR(__xludf.DUMMYFUNCTION("IMPORTRANGE(""https://docs.google.com/spreadsheets/d/1XL5vhW3sbDhbH9Cz0tuDiY8C3ctxq1tqvaCgkFb8cCA/edit?usp=sharing"",""สกลนคร!I44"")"),4)</f>
        <v>4</v>
      </c>
      <c r="J109" s="191">
        <f ca="1">IFERROR(__xludf.DUMMYFUNCTION("IMPORTRANGE(""https://docs.google.com/spreadsheets/d/1XL5vhW3sbDhbH9Cz0tuDiY8C3ctxq1tqvaCgkFb8cCA/edit?usp=sharing"",""สกลนคร!J44"")"),4)</f>
        <v>4</v>
      </c>
      <c r="K109" s="222">
        <f t="shared" ca="1" si="57"/>
        <v>100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IFERROR(__xludf.DUMMYFUNCTION("IMPORTRANGE(""https://docs.google.com/spreadsheets/d/1XL5vhW3sbDhbH9Cz0tuDiY8C3ctxq1tqvaCgkFb8cCA/edit?usp=sharing"",""สกลนคร!I45"")"),4)</f>
        <v>4</v>
      </c>
      <c r="J110" s="191">
        <f ca="1">IFERROR(__xludf.DUMMYFUNCTION("IMPORTRANGE(""https://docs.google.com/spreadsheets/d/1XL5vhW3sbDhbH9Cz0tuDiY8C3ctxq1tqvaCgkFb8cCA/edit?usp=sharing"",""สกลนคร!J45"")"),4)</f>
        <v>4</v>
      </c>
      <c r="K110" s="222">
        <f t="shared" ca="1" si="57"/>
        <v>100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IFERROR(__xludf.DUMMYFUNCTION("IMPORTRANGE(""https://docs.google.com/spreadsheets/d/1XL5vhW3sbDhbH9Cz0tuDiY8C3ctxq1tqvaCgkFb8cCA/edit?usp=sharing"",""สกลนคร!I46"")"),4)</f>
        <v>4</v>
      </c>
      <c r="J111" s="191">
        <f ca="1">IFERROR(__xludf.DUMMYFUNCTION("IMPORTRANGE(""https://docs.google.com/spreadsheets/d/1XL5vhW3sbDhbH9Cz0tuDiY8C3ctxq1tqvaCgkFb8cCA/edit?usp=sharing"",""สกลนคร!J46"")"),0)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IFERROR(__xludf.DUMMYFUNCTION("IMPORTRANGE(""https://docs.google.com/spreadsheets/d/1XL5vhW3sbDhbH9Cz0tuDiY8C3ctxq1tqvaCgkFb8cCA/edit?usp=sharing"",""สกลนคร!I47"")"),4)</f>
        <v>4</v>
      </c>
      <c r="J112" s="191">
        <f ca="1">IFERROR(__xludf.DUMMYFUNCTION("IMPORTRANGE(""https://docs.google.com/spreadsheets/d/1XL5vhW3sbDhbH9Cz0tuDiY8C3ctxq1tqvaCgkFb8cCA/edit?usp=sharing"",""สกลนคร!J47"")"),0)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IFERROR(__xludf.DUMMYFUNCTION("IMPORTRANGE(""https://docs.google.com/spreadsheets/d/1XL5vhW3sbDhbH9Cz0tuDiY8C3ctxq1tqvaCgkFb8cCA/edit?usp=sharing"",""สกลนคร!I48"")"),1)</f>
        <v>1</v>
      </c>
      <c r="J113" s="191">
        <f ca="1">IFERROR(__xludf.DUMMYFUNCTION("IMPORTRANGE(""https://docs.google.com/spreadsheets/d/1XL5vhW3sbDhbH9Cz0tuDiY8C3ctxq1tqvaCgkFb8cCA/edit?usp=sharing"",""สกลนคร!J48"")"),1)</f>
        <v>1</v>
      </c>
      <c r="K113" s="222">
        <f t="shared" ca="1" si="57"/>
        <v>100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IFERROR(__xludf.DUMMYFUNCTION("IMPORTRANGE(""https://docs.google.com/spreadsheets/d/1XL5vhW3sbDhbH9Cz0tuDiY8C3ctxq1tqvaCgkFb8cCA/edit?usp=sharing"",""สกลนคร!J49"")"),0)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IFERROR(__xludf.DUMMYFUNCTION("IMPORTRANGE(""https://docs.google.com/spreadsheets/d/1XL5vhW3sbDhbH9Cz0tuDiY8C3ctxq1tqvaCgkFb8cCA/edit?usp=sharing"",""สกลนคร!J50"")"),0)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IFERROR(__xludf.DUMMYFUNCTION("IMPORTRANGE(""https://docs.google.com/spreadsheets/d/1XL5vhW3sbDhbH9Cz0tuDiY8C3ctxq1tqvaCgkFb8cCA/edit?usp=sharing"",""สกลนคร!I52"")"),0)</f>
        <v>0</v>
      </c>
      <c r="J117" s="146">
        <f ca="1">IFERROR(__xludf.DUMMYFUNCTION("IMPORTRANGE(""https://docs.google.com/spreadsheets/d/1XL5vhW3sbDhbH9Cz0tuDiY8C3ctxq1tqvaCgkFb8cCA/edit?usp=sharing"",""สกลนคร!J52"")"),0)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IFERROR(__xludf.DUMMYFUNCTION("IMPORTRANGE(""https://docs.google.com/spreadsheets/d/1Yj_ptqi66GCucihVvJfMjLAmec39IyEx_6qawtMGysU/edit?usp=sharing"",""สบก!BA51"")"),0)</f>
        <v>0</v>
      </c>
      <c r="N122" s="172">
        <f ca="1">IFERROR(__xludf.DUMMYFUNCTION("IMPORTRANGE(""https://docs.google.com/spreadsheets/d/1Yj_ptqi66GCucihVvJfMjLAmec39IyEx_6qawtMGysU/edit?usp=sharing"",""สบก!BB51"")"),0)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IFERROR(__xludf.DUMMYFUNCTION("IMPORTRANGE(""https://docs.google.com/spreadsheets/d/1Yj_ptqi66GCucihVvJfMjLAmec39IyEx_6qawtMGysU/edit?usp=sharing"",""สบก!AW51"")"),0)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IFERROR(__xludf.DUMMYFUNCTION("IMPORTRANGE(""https://docs.google.com/spreadsheets/d/1Yj_ptqi66GCucihVvJfMjLAmec39IyEx_6qawtMGysU/edit?usp=sharing"",""สบก!AX51"")"),0)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IFERROR(__xludf.DUMMYFUNCTION("IMPORTRANGE(""https://docs.google.com/spreadsheets/d/1Yj_ptqi66GCucihVvJfMjLAmec39IyEx_6qawtMGysU/edit?usp=sharing"",""สบก!AY51"")"),0)</f>
        <v>0</v>
      </c>
      <c r="M126" s="101"/>
      <c r="N126" s="91">
        <f ca="1">IFERROR(__xludf.DUMMYFUNCTION("IMPORTRANGE(""https://docs.google.com/spreadsheets/d/1Yj_ptqi66GCucihVvJfMjLAmec39IyEx_6qawtMGysU/edit?usp=sharing"",""สบก!BC51"")"),0)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257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IFERROR(__xludf.DUMMYFUNCTION("IMPORTRANGE(""https://docs.google.com/spreadsheets/d/1XL5vhW3sbDhbH9Cz0tuDiY8C3ctxq1tqvaCgkFb8cCA/edit?usp=sharing"",""สกลนคร!J58"")"),0)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IFERROR(__xludf.DUMMYFUNCTION("IMPORTRANGE(""https://docs.google.com/spreadsheets/d/1XL5vhW3sbDhbH9Cz0tuDiY8C3ctxq1tqvaCgkFb8cCA/edit?usp=sharing"",""สกลนคร!J59"")"),0)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IFERROR(__xludf.DUMMYFUNCTION("IMPORTRANGE(""https://docs.google.com/spreadsheets/d/1XL5vhW3sbDhbH9Cz0tuDiY8C3ctxq1tqvaCgkFb8cCA/edit?usp=sharing"",""สกลนคร!J60"")"),0)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IFERROR(__xludf.DUMMYFUNCTION("IMPORTRANGE(""https://docs.google.com/spreadsheets/d/1XL5vhW3sbDhbH9Cz0tuDiY8C3ctxq1tqvaCgkFb8cCA/edit?usp=sharing"",""สกลนคร!J61"")"),0)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IFERROR(__xludf.DUMMYFUNCTION("IMPORTRANGE(""https://docs.google.com/spreadsheets/d/1XL5vhW3sbDhbH9Cz0tuDiY8C3ctxq1tqvaCgkFb8cCA/edit?usp=sharing"",""สกลนคร!I62"")"),0)</f>
        <v>0</v>
      </c>
      <c r="J132" s="191">
        <f ca="1">IFERROR(__xludf.DUMMYFUNCTION("IMPORTRANGE(""https://docs.google.com/spreadsheets/d/1XL5vhW3sbDhbH9Cz0tuDiY8C3ctxq1tqvaCgkFb8cCA/edit?usp=sharing"",""สกลนคร!J62"")"),0)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IFERROR(__xludf.DUMMYFUNCTION("IMPORTRANGE(""https://docs.google.com/spreadsheets/d/1XL5vhW3sbDhbH9Cz0tuDiY8C3ctxq1tqvaCgkFb8cCA/edit?usp=sharing"",""สกลนคร!I63"")"),0)</f>
        <v>0</v>
      </c>
      <c r="J133" s="191">
        <f ca="1">IFERROR(__xludf.DUMMYFUNCTION("IMPORTRANGE(""https://docs.google.com/spreadsheets/d/1XL5vhW3sbDhbH9Cz0tuDiY8C3ctxq1tqvaCgkFb8cCA/edit?usp=sharing"",""สกลนคร!J63"")"),0)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IFERROR(__xludf.DUMMYFUNCTION("IMPORTRANGE(""https://docs.google.com/spreadsheets/d/1XL5vhW3sbDhbH9Cz0tuDiY8C3ctxq1tqvaCgkFb8cCA/edit?usp=sharing"",""สกลนคร!J64"")"),0)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IFERROR(__xludf.DUMMYFUNCTION("IMPORTRANGE(""https://docs.google.com/spreadsheets/d/1XL5vhW3sbDhbH9Cz0tuDiY8C3ctxq1tqvaCgkFb8cCA/edit?usp=sharing"",""สกลนคร!J65"")"),0)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IFERROR(__xludf.DUMMYFUNCTION("IMPORTRANGE(""https://docs.google.com/spreadsheets/d/1XL5vhW3sbDhbH9Cz0tuDiY8C3ctxq1tqvaCgkFb8cCA/edit?usp=sharing"",""สกลนคร!I68"")"),50)</f>
        <v>50</v>
      </c>
      <c r="J138" s="264">
        <f ca="1">IFERROR(__xludf.DUMMYFUNCTION("IMPORTRANGE(""https://docs.google.com/spreadsheets/d/1XL5vhW3sbDhbH9Cz0tuDiY8C3ctxq1tqvaCgkFb8cCA/edit?usp=sharing"",""สกลนคร!J68"")"),33)</f>
        <v>33</v>
      </c>
      <c r="K138" s="265">
        <f ca="1">IF(I138&gt;0,J138*100/I138,0)</f>
        <v>66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619500</v>
      </c>
      <c r="M140" s="155">
        <f t="shared" ca="1" si="64"/>
        <v>356150</v>
      </c>
      <c r="N140" s="155">
        <f t="shared" ca="1" si="64"/>
        <v>96626</v>
      </c>
      <c r="O140" s="154">
        <f t="shared" ref="O140:O142" ca="1" si="65">IF(L140&gt;0,N140*100/L140,0)</f>
        <v>15.597417271993542</v>
      </c>
      <c r="P140" s="154">
        <f t="shared" ref="P140:P142" ca="1" si="66">IF(M140&gt;0,N140*100/M140,0)</f>
        <v>27.13070335532781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619500</v>
      </c>
      <c r="M142" s="160">
        <f t="shared" ca="1" si="68"/>
        <v>356150</v>
      </c>
      <c r="N142" s="160">
        <f t="shared" ca="1" si="68"/>
        <v>96626</v>
      </c>
      <c r="O142" s="159">
        <f t="shared" ca="1" si="65"/>
        <v>15.597417271993542</v>
      </c>
      <c r="P142" s="159">
        <f t="shared" ca="1" si="66"/>
        <v>27.13070335532781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619500</v>
      </c>
      <c r="M144" s="172">
        <f ca="1">IFERROR(__xludf.DUMMYFUNCTION("IMPORTRANGE(""https://docs.google.com/spreadsheets/d/1Yj_ptqi66GCucihVvJfMjLAmec39IyEx_6qawtMGysU/edit?usp=sharing"",""สบก!BJ51"")"),356150)</f>
        <v>356150</v>
      </c>
      <c r="N144" s="172">
        <f ca="1">IFERROR(__xludf.DUMMYFUNCTION("IMPORTRANGE(""https://docs.google.com/spreadsheets/d/1Yj_ptqi66GCucihVvJfMjLAmec39IyEx_6qawtMGysU/edit?usp=sharing"",""สบก!BK51"")"),96626)</f>
        <v>96626</v>
      </c>
      <c r="O144" s="171">
        <f ca="1">IF(L144&gt;0,N144*100/L144,0)</f>
        <v>15.597417271993542</v>
      </c>
      <c r="P144" s="171">
        <f ca="1">IF(M144&gt;0,N144*100/M144,0)</f>
        <v>27.13070335532781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IFERROR(__xludf.DUMMYFUNCTION("IMPORTRANGE(""https://docs.google.com/spreadsheets/d/1Yj_ptqi66GCucihVvJfMjLAmec39IyEx_6qawtMGysU/edit?usp=sharing"",""สบก!BF51"")"),264000)</f>
        <v>264000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IFERROR(__xludf.DUMMYFUNCTION("IMPORTRANGE(""https://docs.google.com/spreadsheets/d/1Yj_ptqi66GCucihVvJfMjLAmec39IyEx_6qawtMGysU/edit?usp=sharing"",""สบก!BG51"")"),355500)</f>
        <v>355500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IFERROR(__xludf.DUMMYFUNCTION("IMPORTRANGE(""https://docs.google.com/spreadsheets/d/1Yj_ptqi66GCucihVvJfMjLAmec39IyEx_6qawtMGysU/edit?usp=sharing"",""สบก!BH51"")"),0)</f>
        <v>0</v>
      </c>
      <c r="M148" s="101"/>
      <c r="N148" s="91">
        <f ca="1">IFERROR(__xludf.DUMMYFUNCTION("IMPORTRANGE(""https://docs.google.com/spreadsheets/d/1Yj_ptqi66GCucihVvJfMjLAmec39IyEx_6qawtMGysU/edit?usp=sharing"",""สบก!BL51"")"),0)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IFERROR(__xludf.DUMMYFUNCTION("IMPORTRANGE(""https://docs.google.com/spreadsheets/d/1XL5vhW3sbDhbH9Cz0tuDiY8C3ctxq1tqvaCgkFb8cCA/edit?usp=sharing"",""สกลนคร!I74"")"),4)</f>
        <v>4</v>
      </c>
      <c r="J149" s="272">
        <f ca="1">IFERROR(__xludf.DUMMYFUNCTION("IMPORTRANGE(""https://docs.google.com/spreadsheets/d/1XL5vhW3sbDhbH9Cz0tuDiY8C3ctxq1tqvaCgkFb8cCA/edit?usp=sharing"",""สกลนคร!J74"")"),0)</f>
        <v>0</v>
      </c>
      <c r="K149" s="273">
        <f ca="1">IF(I149&gt;0,J149*100/I149,0)</f>
        <v>0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IFERROR(__xludf.DUMMYFUNCTION("IMPORTRANGE(""https://docs.google.com/spreadsheets/d/1XL5vhW3sbDhbH9Cz0tuDiY8C3ctxq1tqvaCgkFb8cCA/edit?usp=sharing"",""สกลนคร!J79"")"),0)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IFERROR(__xludf.DUMMYFUNCTION("IMPORTRANGE(""https://docs.google.com/spreadsheets/d/1XL5vhW3sbDhbH9Cz0tuDiY8C3ctxq1tqvaCgkFb8cCA/edit?usp=sharing"",""สกลนคร!J80"")"),1)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IFERROR(__xludf.DUMMYFUNCTION("IMPORTRANGE(""https://docs.google.com/spreadsheets/d/1XL5vhW3sbDhbH9Cz0tuDiY8C3ctxq1tqvaCgkFb8cCA/edit?usp=sharing"",""สกลนคร!J81"")"),1)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IFERROR(__xludf.DUMMYFUNCTION("IMPORTRANGE(""https://docs.google.com/spreadsheets/d/1XL5vhW3sbDhbH9Cz0tuDiY8C3ctxq1tqvaCgkFb8cCA/edit?usp=sharing"",""สกลนคร!J82"")"),1)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IFERROR(__xludf.DUMMYFUNCTION("IMPORTRANGE(""https://docs.google.com/spreadsheets/d/1XL5vhW3sbDhbH9Cz0tuDiY8C3ctxq1tqvaCgkFb8cCA/edit?usp=sharing"",""สกลนคร!I83"")"),4)</f>
        <v>4</v>
      </c>
      <c r="J158" s="192">
        <f ca="1">IFERROR(__xludf.DUMMYFUNCTION("IMPORTRANGE(""https://docs.google.com/spreadsheets/d/1XL5vhW3sbDhbH9Cz0tuDiY8C3ctxq1tqvaCgkFb8cCA/edit?usp=sharing"",""สกลนคร!J83"")"),0)</f>
        <v>0</v>
      </c>
      <c r="K158" s="168">
        <f ca="1">IF(I158&gt;0,J158*100/I158,0)</f>
        <v>0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IFERROR(__xludf.DUMMYFUNCTION("IMPORTRANGE(""https://docs.google.com/spreadsheets/d/1XL5vhW3sbDhbH9Cz0tuDiY8C3ctxq1tqvaCgkFb8cCA/edit?usp=sharing"",""สกลนคร!J84"")"),0)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IFERROR(__xludf.DUMMYFUNCTION("IMPORTRANGE(""https://docs.google.com/spreadsheets/d/1XL5vhW3sbDhbH9Cz0tuDiY8C3ctxq1tqvaCgkFb8cCA/edit?usp=sharing"",""สกลนคร!J85"")"),0)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IFERROR(__xludf.DUMMYFUNCTION("IMPORTRANGE(""https://docs.google.com/spreadsheets/d/1XL5vhW3sbDhbH9Cz0tuDiY8C3ctxq1tqvaCgkFb8cCA/edit?usp=sharing"",""สกลนคร!J86"")"),0)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IFERROR(__xludf.DUMMYFUNCTION("IMPORTRANGE(""https://docs.google.com/spreadsheets/d/1XL5vhW3sbDhbH9Cz0tuDiY8C3ctxq1tqvaCgkFb8cCA/edit?usp=sharing"",""สกลนคร!J87"")"),0)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IFERROR(__xludf.DUMMYFUNCTION("IMPORTRANGE(""https://docs.google.com/spreadsheets/d/1XL5vhW3sbDhbH9Cz0tuDiY8C3ctxq1tqvaCgkFb8cCA/edit?usp=sharing"",""สกลนคร!J88"")"),0)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IFERROR(__xludf.DUMMYFUNCTION("IMPORTRANGE(""https://docs.google.com/spreadsheets/d/1XL5vhW3sbDhbH9Cz0tuDiY8C3ctxq1tqvaCgkFb8cCA/edit?usp=sharing"",""สกลนคร!I89"")"),3)</f>
        <v>3</v>
      </c>
      <c r="J164" s="277">
        <f ca="1">IFERROR(__xludf.DUMMYFUNCTION("IMPORTRANGE(""https://docs.google.com/spreadsheets/d/1XL5vhW3sbDhbH9Cz0tuDiY8C3ctxq1tqvaCgkFb8cCA/edit?usp=sharing"",""สกลนคร!J89"")"),0)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IFERROR(__xludf.DUMMYFUNCTION("IMPORTRANGE(""https://docs.google.com/spreadsheets/d/1XL5vhW3sbDhbH9Cz0tuDiY8C3ctxq1tqvaCgkFb8cCA/edit?usp=sharing"",""สกลนคร!J94"")"),0)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IFERROR(__xludf.DUMMYFUNCTION("IMPORTRANGE(""https://docs.google.com/spreadsheets/d/1XL5vhW3sbDhbH9Cz0tuDiY8C3ctxq1tqvaCgkFb8cCA/edit?usp=sharing"",""สกลนคร!J95"")"),1)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IFERROR(__xludf.DUMMYFUNCTION("IMPORTRANGE(""https://docs.google.com/spreadsheets/d/1XL5vhW3sbDhbH9Cz0tuDiY8C3ctxq1tqvaCgkFb8cCA/edit?usp=sharing"",""สกลนคร!J96"")"),1)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IFERROR(__xludf.DUMMYFUNCTION("IMPORTRANGE(""https://docs.google.com/spreadsheets/d/1XL5vhW3sbDhbH9Cz0tuDiY8C3ctxq1tqvaCgkFb8cCA/edit?usp=sharing"",""สกลนคร!J97"")"),1)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IFERROR(__xludf.DUMMYFUNCTION("IMPORTRANGE(""https://docs.google.com/spreadsheets/d/1XL5vhW3sbDhbH9Cz0tuDiY8C3ctxq1tqvaCgkFb8cCA/edit?usp=sharing"",""สกลนคร!I98"")"),3)</f>
        <v>3</v>
      </c>
      <c r="J173" s="192">
        <f ca="1">IFERROR(__xludf.DUMMYFUNCTION("IMPORTRANGE(""https://docs.google.com/spreadsheets/d/1XL5vhW3sbDhbH9Cz0tuDiY8C3ctxq1tqvaCgkFb8cCA/edit?usp=sharing"",""สกลนคร!J98"")"),0)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IFERROR(__xludf.DUMMYFUNCTION("IMPORTRANGE(""https://docs.google.com/spreadsheets/d/1XL5vhW3sbDhbH9Cz0tuDiY8C3ctxq1tqvaCgkFb8cCA/edit?usp=sharing"",""สกลนคร!J99"")"),0)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IFERROR(__xludf.DUMMYFUNCTION("IMPORTRANGE(""https://docs.google.com/spreadsheets/d/1XL5vhW3sbDhbH9Cz0tuDiY8C3ctxq1tqvaCgkFb8cCA/edit?usp=sharing"",""สกลนคร!J100"")"),0)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IFERROR(__xludf.DUMMYFUNCTION("IMPORTRANGE(""https://docs.google.com/spreadsheets/d/1XL5vhW3sbDhbH9Cz0tuDiY8C3ctxq1tqvaCgkFb8cCA/edit?usp=sharing"",""สกลนคร!I101"")"),0)</f>
        <v>0</v>
      </c>
      <c r="J176" s="277">
        <f ca="1">IFERROR(__xludf.DUMMYFUNCTION("IMPORTRANGE(""https://docs.google.com/spreadsheets/d/1XL5vhW3sbDhbH9Cz0tuDiY8C3ctxq1tqvaCgkFb8cCA/edit?usp=sharing"",""สกลนคร!J101"")"),0)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IFERROR(__xludf.DUMMYFUNCTION("IMPORTRANGE(""https://docs.google.com/spreadsheets/d/1XL5vhW3sbDhbH9Cz0tuDiY8C3ctxq1tqvaCgkFb8cCA/edit?usp=sharing"",""สกลนคร!J106"")"),0)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IFERROR(__xludf.DUMMYFUNCTION("IMPORTRANGE(""https://docs.google.com/spreadsheets/d/1XL5vhW3sbDhbH9Cz0tuDiY8C3ctxq1tqvaCgkFb8cCA/edit?usp=sharing"",""สกลนคร!J107"")"),0)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IFERROR(__xludf.DUMMYFUNCTION("IMPORTRANGE(""https://docs.google.com/spreadsheets/d/1XL5vhW3sbDhbH9Cz0tuDiY8C3ctxq1tqvaCgkFb8cCA/edit?usp=sharing"",""สกลนคร!J108"")"),0)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IFERROR(__xludf.DUMMYFUNCTION("IMPORTRANGE(""https://docs.google.com/spreadsheets/d/1XL5vhW3sbDhbH9Cz0tuDiY8C3ctxq1tqvaCgkFb8cCA/edit?usp=sharing"",""สกลนคร!J109"")"),0)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IFERROR(__xludf.DUMMYFUNCTION("IMPORTRANGE(""https://docs.google.com/spreadsheets/d/1XL5vhW3sbDhbH9Cz0tuDiY8C3ctxq1tqvaCgkFb8cCA/edit?usp=sharing"",""สกลนคร!I110"")"),0)</f>
        <v>0</v>
      </c>
      <c r="J185" s="191">
        <f ca="1">IFERROR(__xludf.DUMMYFUNCTION("IMPORTRANGE(""https://docs.google.com/spreadsheets/d/1XL5vhW3sbDhbH9Cz0tuDiY8C3ctxq1tqvaCgkFb8cCA/edit?usp=sharing"",""สกลนคร!J110"")"),0)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IFERROR(__xludf.DUMMYFUNCTION("IMPORTRANGE(""https://docs.google.com/spreadsheets/d/1XL5vhW3sbDhbH9Cz0tuDiY8C3ctxq1tqvaCgkFb8cCA/edit?usp=sharing"",""สกลนคร!I111"")"),0)</f>
        <v>0</v>
      </c>
      <c r="J186" s="191">
        <f ca="1">IFERROR(__xludf.DUMMYFUNCTION("IMPORTRANGE(""https://docs.google.com/spreadsheets/d/1XL5vhW3sbDhbH9Cz0tuDiY8C3ctxq1tqvaCgkFb8cCA/edit?usp=sharing"",""สกลนคร!J111"")"),0)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IFERROR(__xludf.DUMMYFUNCTION("IMPORTRANGE(""https://docs.google.com/spreadsheets/d/1XL5vhW3sbDhbH9Cz0tuDiY8C3ctxq1tqvaCgkFb8cCA/edit?usp=sharing"",""สกลนคร!J112"")"),0)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IFERROR(__xludf.DUMMYFUNCTION("IMPORTRANGE(""https://docs.google.com/spreadsheets/d/1XL5vhW3sbDhbH9Cz0tuDiY8C3ctxq1tqvaCgkFb8cCA/edit?usp=sharing"",""สกลนคร!J113"")"),0)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IFERROR(__xludf.DUMMYFUNCTION("IMPORTRANGE(""https://docs.google.com/spreadsheets/d/1XL5vhW3sbDhbH9Cz0tuDiY8C3ctxq1tqvaCgkFb8cCA/edit?usp=sharing"",""สกลนคร!I114"")"),12800)</f>
        <v>12800</v>
      </c>
      <c r="J189" s="277">
        <f ca="1">IFERROR(__xludf.DUMMYFUNCTION("IMPORTRANGE(""https://docs.google.com/spreadsheets/d/1XL5vhW3sbDhbH9Cz0tuDiY8C3ctxq1tqvaCgkFb8cCA/edit?usp=sharing"",""สกลนคร!J114"")"),0)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IFERROR(__xludf.DUMMYFUNCTION("IMPORTRANGE(""https://docs.google.com/spreadsheets/d/1XL5vhW3sbDhbH9Cz0tuDiY8C3ctxq1tqvaCgkFb8cCA/edit?usp=sharing"",""สกลนคร!J119"")"),1)</f>
        <v>1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IFERROR(__xludf.DUMMYFUNCTION("IMPORTRANGE(""https://docs.google.com/spreadsheets/d/1XL5vhW3sbDhbH9Cz0tuDiY8C3ctxq1tqvaCgkFb8cCA/edit?usp=sharing"",""สกลนคร!J120"")"),0)</f>
        <v>0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IFERROR(__xludf.DUMMYFUNCTION("IMPORTRANGE(""https://docs.google.com/spreadsheets/d/1XL5vhW3sbDhbH9Cz0tuDiY8C3ctxq1tqvaCgkFb8cCA/edit?usp=sharing"",""สกลนคร!J121"")"),0)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IFERROR(__xludf.DUMMYFUNCTION("IMPORTRANGE(""https://docs.google.com/spreadsheets/d/1XL5vhW3sbDhbH9Cz0tuDiY8C3ctxq1tqvaCgkFb8cCA/edit?usp=sharing"",""สกลนคร!J122"")"),0)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IFERROR(__xludf.DUMMYFUNCTION("IMPORTRANGE(""https://docs.google.com/spreadsheets/d/1XL5vhW3sbDhbH9Cz0tuDiY8C3ctxq1tqvaCgkFb8cCA/edit?usp=sharing"",""สกลนคร!I124"")"),12800)</f>
        <v>12800</v>
      </c>
      <c r="J199" s="192">
        <f ca="1">IFERROR(__xludf.DUMMYFUNCTION("IMPORTRANGE(""https://docs.google.com/spreadsheets/d/1XL5vhW3sbDhbH9Cz0tuDiY8C3ctxq1tqvaCgkFb8cCA/edit?usp=sharing"",""สกลนคร!J124"")"),0)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IFERROR(__xludf.DUMMYFUNCTION("IMPORTRANGE(""https://docs.google.com/spreadsheets/d/1XL5vhW3sbDhbH9Cz0tuDiY8C3ctxq1tqvaCgkFb8cCA/edit?usp=sharing"",""สกลนคร!I125"")"),12800)</f>
        <v>12800</v>
      </c>
      <c r="J200" s="192">
        <f ca="1">IFERROR(__xludf.DUMMYFUNCTION("IMPORTRANGE(""https://docs.google.com/spreadsheets/d/1XL5vhW3sbDhbH9Cz0tuDiY8C3ctxq1tqvaCgkFb8cCA/edit?usp=sharing"",""สกลนคร!J125"")"),0)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IFERROR(__xludf.DUMMYFUNCTION("IMPORTRANGE(""https://docs.google.com/spreadsheets/d/1XL5vhW3sbDhbH9Cz0tuDiY8C3ctxq1tqvaCgkFb8cCA/edit?usp=sharing"",""สกลนคร!I126"")"),0)</f>
        <v>0</v>
      </c>
      <c r="J201" s="192">
        <f ca="1">IFERROR(__xludf.DUMMYFUNCTION("IMPORTRANGE(""https://docs.google.com/spreadsheets/d/1XL5vhW3sbDhbH9Cz0tuDiY8C3ctxq1tqvaCgkFb8cCA/edit?usp=sharing"",""สกลนคร!J126"")"),0)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IFERROR(__xludf.DUMMYFUNCTION("IMPORTRANGE(""https://docs.google.com/spreadsheets/d/1XL5vhW3sbDhbH9Cz0tuDiY8C3ctxq1tqvaCgkFb8cCA/edit?usp=sharing"",""สกลนคร!J127"")"),0)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IFERROR(__xludf.DUMMYFUNCTION("IMPORTRANGE(""https://docs.google.com/spreadsheets/d/1XL5vhW3sbDhbH9Cz0tuDiY8C3ctxq1tqvaCgkFb8cCA/edit?usp=sharing"",""สกลนคร!J128"")"),0)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IFERROR(__xludf.DUMMYFUNCTION("IMPORTRANGE(""https://docs.google.com/spreadsheets/d/1XL5vhW3sbDhbH9Cz0tuDiY8C3ctxq1tqvaCgkFb8cCA/edit?usp=sharing"",""สกลนคร!I129"")"),50)</f>
        <v>50</v>
      </c>
      <c r="J204" s="277">
        <f ca="1">IFERROR(__xludf.DUMMYFUNCTION("IMPORTRANGE(""https://docs.google.com/spreadsheets/d/1XL5vhW3sbDhbH9Cz0tuDiY8C3ctxq1tqvaCgkFb8cCA/edit?usp=sharing"",""สกลนคร!J129"")"),33)</f>
        <v>33</v>
      </c>
      <c r="K204" s="278">
        <f ca="1">IF(I204&gt;0,J204*100/I204,0)</f>
        <v>66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IFERROR(__xludf.DUMMYFUNCTION("IMPORTRANGE(""https://docs.google.com/spreadsheets/d/1XL5vhW3sbDhbH9Cz0tuDiY8C3ctxq1tqvaCgkFb8cCA/edit?usp=sharing"",""สกลนคร!J134"")"),0)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IFERROR(__xludf.DUMMYFUNCTION("IMPORTRANGE(""https://docs.google.com/spreadsheets/d/1XL5vhW3sbDhbH9Cz0tuDiY8C3ctxq1tqvaCgkFb8cCA/edit?usp=sharing"",""สกลนคร!J135"")"),1)</f>
        <v>1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IFERROR(__xludf.DUMMYFUNCTION("IMPORTRANGE(""https://docs.google.com/spreadsheets/d/1XL5vhW3sbDhbH9Cz0tuDiY8C3ctxq1tqvaCgkFb8cCA/edit?usp=sharing"",""สกลนคร!J136"")"),1)</f>
        <v>1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IFERROR(__xludf.DUMMYFUNCTION("IMPORTRANGE(""https://docs.google.com/spreadsheets/d/1XL5vhW3sbDhbH9Cz0tuDiY8C3ctxq1tqvaCgkFb8cCA/edit?usp=sharing"",""สกลนคร!J137"")"),1)</f>
        <v>1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IFERROR(__xludf.DUMMYFUNCTION("IMPORTRANGE(""https://docs.google.com/spreadsheets/d/1XL5vhW3sbDhbH9Cz0tuDiY8C3ctxq1tqvaCgkFb8cCA/edit?usp=sharing"",""สกลนคร!I138"")"),50)</f>
        <v>50</v>
      </c>
      <c r="J213" s="191">
        <f ca="1">IFERROR(__xludf.DUMMYFUNCTION("IMPORTRANGE(""https://docs.google.com/spreadsheets/d/1XL5vhW3sbDhbH9Cz0tuDiY8C3ctxq1tqvaCgkFb8cCA/edit?usp=sharing"",""สกลนคร!J138"")"),33)</f>
        <v>33</v>
      </c>
      <c r="K213" s="222">
        <f ca="1">IF(I213&gt;0,J213*100/I213,0)</f>
        <v>66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IFERROR(__xludf.DUMMYFUNCTION("IMPORTRANGE(""https://docs.google.com/spreadsheets/d/1XL5vhW3sbDhbH9Cz0tuDiY8C3ctxq1tqvaCgkFb8cCA/edit?usp=sharing"",""สกลนคร!I140"")"),50)</f>
        <v>50</v>
      </c>
      <c r="J215" s="191">
        <f ca="1">IFERROR(__xludf.DUMMYFUNCTION("IMPORTRANGE(""https://docs.google.com/spreadsheets/d/1XL5vhW3sbDhbH9Cz0tuDiY8C3ctxq1tqvaCgkFb8cCA/edit?usp=sharing"",""สกลนคร!J140"")"),0)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IFERROR(__xludf.DUMMYFUNCTION("IMPORTRANGE(""https://docs.google.com/spreadsheets/d/1XL5vhW3sbDhbH9Cz0tuDiY8C3ctxq1tqvaCgkFb8cCA/edit?usp=sharing"",""สกลนคร!I141"")"),1)</f>
        <v>1</v>
      </c>
      <c r="J216" s="191">
        <f ca="1">IFERROR(__xludf.DUMMYFUNCTION("IMPORTRANGE(""https://docs.google.com/spreadsheets/d/1XL5vhW3sbDhbH9Cz0tuDiY8C3ctxq1tqvaCgkFb8cCA/edit?usp=sharing"",""สกลนคร!J141"")"),0)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IFERROR(__xludf.DUMMYFUNCTION("IMPORTRANGE(""https://docs.google.com/spreadsheets/d/1XL5vhW3sbDhbH9Cz0tuDiY8C3ctxq1tqvaCgkFb8cCA/edit?usp=sharing"",""สกลนคร!J142"")"),0)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IFERROR(__xludf.DUMMYFUNCTION("IMPORTRANGE(""https://docs.google.com/spreadsheets/d/1XL5vhW3sbDhbH9Cz0tuDiY8C3ctxq1tqvaCgkFb8cCA/edit?usp=sharing"",""สกลนคร!J143"")"),0)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IFERROR(__xludf.DUMMYFUNCTION("IMPORTRANGE(""https://docs.google.com/spreadsheets/d/1XL5vhW3sbDhbH9Cz0tuDiY8C3ctxq1tqvaCgkFb8cCA/edit?usp=sharing"",""สกลนคร!I144"")"),14)</f>
        <v>14</v>
      </c>
      <c r="J219" s="264">
        <f ca="1">IFERROR(__xludf.DUMMYFUNCTION("IMPORTRANGE(""https://docs.google.com/spreadsheets/d/1XL5vhW3sbDhbH9Cz0tuDiY8C3ctxq1tqvaCgkFb8cCA/edit?usp=sharing"",""สกลนคร!J144"")"),1)</f>
        <v>1</v>
      </c>
      <c r="K219" s="265">
        <f ca="1">IF(I219&gt;0,J219*100/I219,0)</f>
        <v>7.1428571428571432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20210</v>
      </c>
      <c r="M220" s="155">
        <f t="shared" ca="1" si="72"/>
        <v>20210</v>
      </c>
      <c r="N220" s="155">
        <f t="shared" ca="1" si="72"/>
        <v>20210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20210</v>
      </c>
      <c r="M222" s="160">
        <f t="shared" ca="1" si="76"/>
        <v>20210</v>
      </c>
      <c r="N222" s="160">
        <f t="shared" ca="1" si="76"/>
        <v>20210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20210</v>
      </c>
      <c r="M224" s="172">
        <f ca="1">IFERROR(__xludf.DUMMYFUNCTION("IMPORTRANGE(""https://docs.google.com/spreadsheets/d/1Yj_ptqi66GCucihVvJfMjLAmec39IyEx_6qawtMGysU/edit?usp=sharing"",""สบก!BS51"")"),20210)</f>
        <v>20210</v>
      </c>
      <c r="N224" s="172">
        <f ca="1">IFERROR(__xludf.DUMMYFUNCTION("IMPORTRANGE(""https://docs.google.com/spreadsheets/d/1Yj_ptqi66GCucihVvJfMjLAmec39IyEx_6qawtMGysU/edit?usp=sharing"",""สบก!BT51"")"),20210)</f>
        <v>20210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IFERROR(__xludf.DUMMYFUNCTION("IMPORTRANGE(""https://docs.google.com/spreadsheets/d/1Yj_ptqi66GCucihVvJfMjLAmec39IyEx_6qawtMGysU/edit?usp=sharing"",""สบก!BO51"")"),0)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IFERROR(__xludf.DUMMYFUNCTION("IMPORTRANGE(""https://docs.google.com/spreadsheets/d/1Yj_ptqi66GCucihVvJfMjLAmec39IyEx_6qawtMGysU/edit?usp=sharing"",""สบก!BP51"")"),20210)</f>
        <v>20210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IFERROR(__xludf.DUMMYFUNCTION("IMPORTRANGE(""https://docs.google.com/spreadsheets/d/1Yj_ptqi66GCucihVvJfMjLAmec39IyEx_6qawtMGysU/edit?usp=sharing"",""สบก!BQ51"")"),0)</f>
        <v>0</v>
      </c>
      <c r="M228" s="101"/>
      <c r="N228" s="91">
        <f ca="1">IFERROR(__xludf.DUMMYFUNCTION("IMPORTRANGE(""https://docs.google.com/spreadsheets/d/1Yj_ptqi66GCucihVvJfMjLAmec39IyEx_6qawtMGysU/edit?usp=sharing"",""สบก!BU51"")"),0)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IFERROR(__xludf.DUMMYFUNCTION("IMPORTRANGE(""https://docs.google.com/spreadsheets/d/1XL5vhW3sbDhbH9Cz0tuDiY8C3ctxq1tqvaCgkFb8cCA/edit?usp=sharing"",""สกลนคร!I149"")"),14)</f>
        <v>14</v>
      </c>
      <c r="J229" s="264">
        <f ca="1">IFERROR(__xludf.DUMMYFUNCTION("IMPORTRANGE(""https://docs.google.com/spreadsheets/d/1XL5vhW3sbDhbH9Cz0tuDiY8C3ctxq1tqvaCgkFb8cCA/edit?usp=sharing"",""สกลนคร!J149"")"),1)</f>
        <v>1</v>
      </c>
      <c r="K229" s="265">
        <f ca="1">IF(I229&gt;0,J229*100/I229,0)</f>
        <v>7.1428571428571432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IFERROR(__xludf.DUMMYFUNCTION("IMPORTRANGE(""https://docs.google.com/spreadsheets/d/1XL5vhW3sbDhbH9Cz0tuDiY8C3ctxq1tqvaCgkFb8cCA/edit?usp=sharing"",""สกลนคร!J151"")"),0)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IFERROR(__xludf.DUMMYFUNCTION("IMPORTRANGE(""https://docs.google.com/spreadsheets/d/1XL5vhW3sbDhbH9Cz0tuDiY8C3ctxq1tqvaCgkFb8cCA/edit?usp=sharing"",""สกลนคร!J152"")"),1)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IFERROR(__xludf.DUMMYFUNCTION("IMPORTRANGE(""https://docs.google.com/spreadsheets/d/1XL5vhW3sbDhbH9Cz0tuDiY8C3ctxq1tqvaCgkFb8cCA/edit?usp=sharing"",""สกลนคร!J153"")"),1)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IFERROR(__xludf.DUMMYFUNCTION("IMPORTRANGE(""https://docs.google.com/spreadsheets/d/1XL5vhW3sbDhbH9Cz0tuDiY8C3ctxq1tqvaCgkFb8cCA/edit?usp=sharing"",""สกลนคร!J154"")"),1)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IFERROR(__xludf.DUMMYFUNCTION("IMPORTRANGE(""https://docs.google.com/spreadsheets/d/1XL5vhW3sbDhbH9Cz0tuDiY8C3ctxq1tqvaCgkFb8cCA/edit?usp=sharing"",""สกลนคร!I155"")"),14)</f>
        <v>14</v>
      </c>
      <c r="J235" s="192">
        <f ca="1">IFERROR(__xludf.DUMMYFUNCTION("IMPORTRANGE(""https://docs.google.com/spreadsheets/d/1XL5vhW3sbDhbH9Cz0tuDiY8C3ctxq1tqvaCgkFb8cCA/edit?usp=sharing"",""สกลนคร!J155"")"),1)</f>
        <v>1</v>
      </c>
      <c r="K235" s="168">
        <f ca="1">IF(I235&gt;0,J235*100/I235,0)</f>
        <v>7.1428571428571432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IFERROR(__xludf.DUMMYFUNCTION("IMPORTRANGE(""https://docs.google.com/spreadsheets/d/1XL5vhW3sbDhbH9Cz0tuDiY8C3ctxq1tqvaCgkFb8cCA/edit?usp=sharing"",""สกลนคร!J156"")"),0)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IFERROR(__xludf.DUMMYFUNCTION("IMPORTRANGE(""https://docs.google.com/spreadsheets/d/1XL5vhW3sbDhbH9Cz0tuDiY8C3ctxq1tqvaCgkFb8cCA/edit?usp=sharing"",""สกลนคร!J157"")"),0)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IFERROR(__xludf.DUMMYFUNCTION("IMPORTRANGE(""https://docs.google.com/spreadsheets/d/1XL5vhW3sbDhbH9Cz0tuDiY8C3ctxq1tqvaCgkFb8cCA/edit?usp=sharing"",""สกลนคร!I158"")"),0)</f>
        <v>0</v>
      </c>
      <c r="J238" s="264">
        <f ca="1">IFERROR(__xludf.DUMMYFUNCTION("IMPORTRANGE(""https://docs.google.com/spreadsheets/d/1XL5vhW3sbDhbH9Cz0tuDiY8C3ctxq1tqvaCgkFb8cCA/edit?usp=sharing"",""สกลนคร!J158"")"),0)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IFERROR(__xludf.DUMMYFUNCTION("IMPORTRANGE(""https://docs.google.com/spreadsheets/d/1XL5vhW3sbDhbH9Cz0tuDiY8C3ctxq1tqvaCgkFb8cCA/edit?usp=sharing"",""สกลนคร!J159"")"),"")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IFERROR(__xludf.DUMMYFUNCTION("IMPORTRANGE(""https://docs.google.com/spreadsheets/d/1XL5vhW3sbDhbH9Cz0tuDiY8C3ctxq1tqvaCgkFb8cCA/edit?usp=sharing"",""สกลนคร!J161"")"),0)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IFERROR(__xludf.DUMMYFUNCTION("IMPORTRANGE(""https://docs.google.com/spreadsheets/d/1XL5vhW3sbDhbH9Cz0tuDiY8C3ctxq1tqvaCgkFb8cCA/edit?usp=sharing"",""สกลนคร!J162"")"),0)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IFERROR(__xludf.DUMMYFUNCTION("IMPORTRANGE(""https://docs.google.com/spreadsheets/d/1XL5vhW3sbDhbH9Cz0tuDiY8C3ctxq1tqvaCgkFb8cCA/edit?usp=sharing"",""สกลนคร!J163"")"),0)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IFERROR(__xludf.DUMMYFUNCTION("IMPORTRANGE(""https://docs.google.com/spreadsheets/d/1XL5vhW3sbDhbH9Cz0tuDiY8C3ctxq1tqvaCgkFb8cCA/edit?usp=sharing"",""สกลนคร!I164"")"),0)</f>
        <v>0</v>
      </c>
      <c r="J244" s="191">
        <f ca="1">IFERROR(__xludf.DUMMYFUNCTION("IMPORTRANGE(""https://docs.google.com/spreadsheets/d/1XL5vhW3sbDhbH9Cz0tuDiY8C3ctxq1tqvaCgkFb8cCA/edit?usp=sharing"",""สกลนคร!J164"")"),0)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IFERROR(__xludf.DUMMYFUNCTION("IMPORTRANGE(""https://docs.google.com/spreadsheets/d/1XL5vhW3sbDhbH9Cz0tuDiY8C3ctxq1tqvaCgkFb8cCA/edit?usp=sharing"",""สกลนคร!J165"")"),0)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IFERROR(__xludf.DUMMYFUNCTION("IMPORTRANGE(""https://docs.google.com/spreadsheets/d/1XL5vhW3sbDhbH9Cz0tuDiY8C3ctxq1tqvaCgkFb8cCA/edit?usp=sharing"",""สกลนคร!J166"")"),0)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IFERROR(__xludf.DUMMYFUNCTION("IMPORTRANGE(""https://docs.google.com/spreadsheets/d/1XL5vhW3sbDhbH9Cz0tuDiY8C3ctxq1tqvaCgkFb8cCA/edit?usp=sharing"",""สกลนคร!I169"")"),25)</f>
        <v>25</v>
      </c>
      <c r="J249" s="308">
        <f ca="1">IFERROR(__xludf.DUMMYFUNCTION("IMPORTRANGE(""https://docs.google.com/spreadsheets/d/1XL5vhW3sbDhbH9Cz0tuDiY8C3ctxq1tqvaCgkFb8cCA/edit?usp=sharing"",""สกลนคร!J169"")"),0)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89000</v>
      </c>
      <c r="M250" s="155">
        <f t="shared" ca="1" si="77"/>
        <v>42500</v>
      </c>
      <c r="N250" s="155">
        <f t="shared" ca="1" si="77"/>
        <v>41265</v>
      </c>
      <c r="O250" s="154">
        <f t="shared" ref="O250:O252" ca="1" si="78">IF(L250&gt;0,N250*100/L250,0)</f>
        <v>46.365168539325843</v>
      </c>
      <c r="P250" s="154">
        <f t="shared" ref="P250:P252" ca="1" si="79">IF(M250&gt;0,N250*100/M250,0)</f>
        <v>97.094117647058823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89000</v>
      </c>
      <c r="M252" s="160">
        <f t="shared" ca="1" si="81"/>
        <v>42500</v>
      </c>
      <c r="N252" s="160">
        <f t="shared" ca="1" si="81"/>
        <v>41265</v>
      </c>
      <c r="O252" s="159">
        <f t="shared" ca="1" si="78"/>
        <v>46.365168539325843</v>
      </c>
      <c r="P252" s="159">
        <f t="shared" ca="1" si="79"/>
        <v>97.094117647058823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89000</v>
      </c>
      <c r="M254" s="172">
        <f ca="1">IFERROR(__xludf.DUMMYFUNCTION("IMPORTRANGE(""https://docs.google.com/spreadsheets/d/1Yj_ptqi66GCucihVvJfMjLAmec39IyEx_6qawtMGysU/edit?usp=sharing"",""สบก!CB51"")"),42500)</f>
        <v>42500</v>
      </c>
      <c r="N254" s="172">
        <f ca="1">IFERROR(__xludf.DUMMYFUNCTION("IMPORTRANGE(""https://docs.google.com/spreadsheets/d/1Yj_ptqi66GCucihVvJfMjLAmec39IyEx_6qawtMGysU/edit?usp=sharing"",""สบก!CC51"")"),41265)</f>
        <v>41265</v>
      </c>
      <c r="O254" s="171">
        <f ca="1">IF(L254&gt;0,N254*100/L254,0)</f>
        <v>46.365168539325843</v>
      </c>
      <c r="P254" s="171">
        <f ca="1">IF(M254&gt;0,N254*100/M254,0)</f>
        <v>97.094117647058823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IFERROR(__xludf.DUMMYFUNCTION("IMPORTRANGE(""https://docs.google.com/spreadsheets/d/1Yj_ptqi66GCucihVvJfMjLAmec39IyEx_6qawtMGysU/edit?usp=sharing"",""สบก!BX51"")"),0)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IFERROR(__xludf.DUMMYFUNCTION("IMPORTRANGE(""https://docs.google.com/spreadsheets/d/1Yj_ptqi66GCucihVvJfMjLAmec39IyEx_6qawtMGysU/edit?usp=sharing"",""สบก!BY51"")"),89000)</f>
        <v>89000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IFERROR(__xludf.DUMMYFUNCTION("IMPORTRANGE(""https://docs.google.com/spreadsheets/d/1Yj_ptqi66GCucihVvJfMjLAmec39IyEx_6qawtMGysU/edit?usp=sharing"",""สบก!BZ51"")"),0)</f>
        <v>0</v>
      </c>
      <c r="M258" s="101"/>
      <c r="N258" s="91">
        <f ca="1">IFERROR(__xludf.DUMMYFUNCTION("IMPORTRANGE(""https://docs.google.com/spreadsheets/d/1Yj_ptqi66GCucihVvJfMjLAmec39IyEx_6qawtMGysU/edit?usp=sharing"",""สบก!CD51"")"),0)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IFERROR(__xludf.DUMMYFUNCTION("IMPORTRANGE(""https://docs.google.com/spreadsheets/d/1XL5vhW3sbDhbH9Cz0tuDiY8C3ctxq1tqvaCgkFb8cCA/edit?usp=sharing"",""สกลนคร!J175"")"),0)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IFERROR(__xludf.DUMMYFUNCTION("IMPORTRANGE(""https://docs.google.com/spreadsheets/d/1XL5vhW3sbDhbH9Cz0tuDiY8C3ctxq1tqvaCgkFb8cCA/edit?usp=sharing"",""สกลนคร!J176"")"),1)</f>
        <v>1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IFERROR(__xludf.DUMMYFUNCTION("IMPORTRANGE(""https://docs.google.com/spreadsheets/d/1XL5vhW3sbDhbH9Cz0tuDiY8C3ctxq1tqvaCgkFb8cCA/edit?usp=sharing"",""สกลนคร!J177"")"),1)</f>
        <v>1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IFERROR(__xludf.DUMMYFUNCTION("IMPORTRANGE(""https://docs.google.com/spreadsheets/d/1XL5vhW3sbDhbH9Cz0tuDiY8C3ctxq1tqvaCgkFb8cCA/edit?usp=sharing"",""สกลนคร!J178"")"),1)</f>
        <v>1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IFERROR(__xludf.DUMMYFUNCTION("IMPORTRANGE(""https://docs.google.com/spreadsheets/d/1XL5vhW3sbDhbH9Cz0tuDiY8C3ctxq1tqvaCgkFb8cCA/edit?usp=sharing"",""สกลนคร!I179"")"),1)</f>
        <v>1</v>
      </c>
      <c r="J264" s="192">
        <f ca="1">IFERROR(__xludf.DUMMYFUNCTION("IMPORTRANGE(""https://docs.google.com/spreadsheets/d/1XL5vhW3sbDhbH9Cz0tuDiY8C3ctxq1tqvaCgkFb8cCA/edit?usp=sharing"",""สกลนคร!J179"")"),0)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IFERROR(__xludf.DUMMYFUNCTION("IMPORTRANGE(""https://docs.google.com/spreadsheets/d/1XL5vhW3sbDhbH9Cz0tuDiY8C3ctxq1tqvaCgkFb8cCA/edit?usp=sharing"",""สกลนคร!I180"")"),25)</f>
        <v>25</v>
      </c>
      <c r="J265" s="192">
        <f ca="1">IFERROR(__xludf.DUMMYFUNCTION("IMPORTRANGE(""https://docs.google.com/spreadsheets/d/1XL5vhW3sbDhbH9Cz0tuDiY8C3ctxq1tqvaCgkFb8cCA/edit?usp=sharing"",""สกลนคร!J180"")"),0)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IFERROR(__xludf.DUMMYFUNCTION("IMPORTRANGE(""https://docs.google.com/spreadsheets/d/1XL5vhW3sbDhbH9Cz0tuDiY8C3ctxq1tqvaCgkFb8cCA/edit?usp=sharing"",""สกลนคร!I181"")"),25)</f>
        <v>25</v>
      </c>
      <c r="J266" s="192">
        <f ca="1">IFERROR(__xludf.DUMMYFUNCTION("IMPORTRANGE(""https://docs.google.com/spreadsheets/d/1XL5vhW3sbDhbH9Cz0tuDiY8C3ctxq1tqvaCgkFb8cCA/edit?usp=sharing"",""สกลนคร!J181"")"),0)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IFERROR(__xludf.DUMMYFUNCTION("IMPORTRANGE(""https://docs.google.com/spreadsheets/d/1XL5vhW3sbDhbH9Cz0tuDiY8C3ctxq1tqvaCgkFb8cCA/edit?usp=sharing"",""สกลนคร!I182"")"),1)</f>
        <v>1</v>
      </c>
      <c r="J267" s="192">
        <f ca="1">IFERROR(__xludf.DUMMYFUNCTION("IMPORTRANGE(""https://docs.google.com/spreadsheets/d/1XL5vhW3sbDhbH9Cz0tuDiY8C3ctxq1tqvaCgkFb8cCA/edit?usp=sharing"",""สกลนคร!J182"")"),0)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IFERROR(__xludf.DUMMYFUNCTION("IMPORTRANGE(""https://docs.google.com/spreadsheets/d/1XL5vhW3sbDhbH9Cz0tuDiY8C3ctxq1tqvaCgkFb8cCA/edit?usp=sharing"",""สกลนคร!J183"")"),0)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IFERROR(__xludf.DUMMYFUNCTION("IMPORTRANGE(""https://docs.google.com/spreadsheets/d/1XL5vhW3sbDhbH9Cz0tuDiY8C3ctxq1tqvaCgkFb8cCA/edit?usp=sharing"",""สกลนคร!J184"")"),0)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IFERROR(__xludf.DUMMYFUNCTION("IMPORTRANGE(""https://docs.google.com/spreadsheets/d/1XL5vhW3sbDhbH9Cz0tuDiY8C3ctxq1tqvaCgkFb8cCA/edit?usp=sharing"",""สกลนคร!I185"")"),0)</f>
        <v>0</v>
      </c>
      <c r="J270" s="308">
        <f ca="1">IFERROR(__xludf.DUMMYFUNCTION("IMPORTRANGE(""https://docs.google.com/spreadsheets/d/1XL5vhW3sbDhbH9Cz0tuDiY8C3ctxq1tqvaCgkFb8cCA/edit?usp=sharing"",""สกลนคร!J185"")"),0)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0</v>
      </c>
      <c r="M271" s="155">
        <f t="shared" ca="1" si="83"/>
        <v>0</v>
      </c>
      <c r="N271" s="155">
        <f t="shared" ca="1" si="83"/>
        <v>0</v>
      </c>
      <c r="O271" s="154">
        <f t="shared" ref="O271:O273" ca="1" si="84">IF(L271&gt;0,N271*100/L271,0)</f>
        <v>0</v>
      </c>
      <c r="P271" s="154">
        <f t="shared" ref="P271:P273" ca="1" si="85">IF(M271&gt;0,N271*100/M271,0)</f>
        <v>0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0</v>
      </c>
      <c r="M273" s="160">
        <f t="shared" ca="1" si="87"/>
        <v>0</v>
      </c>
      <c r="N273" s="160">
        <f t="shared" ca="1" si="87"/>
        <v>0</v>
      </c>
      <c r="O273" s="159">
        <f t="shared" ca="1" si="84"/>
        <v>0</v>
      </c>
      <c r="P273" s="159">
        <f t="shared" ca="1" si="85"/>
        <v>0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0</v>
      </c>
      <c r="M275" s="172">
        <f ca="1">IFERROR(__xludf.DUMMYFUNCTION("IMPORTRANGE(""https://docs.google.com/spreadsheets/d/1Yj_ptqi66GCucihVvJfMjLAmec39IyEx_6qawtMGysU/edit?usp=sharing"",""สบก!CK51"")"),0)</f>
        <v>0</v>
      </c>
      <c r="N275" s="172">
        <f ca="1">IFERROR(__xludf.DUMMYFUNCTION("IMPORTRANGE(""https://docs.google.com/spreadsheets/d/1Yj_ptqi66GCucihVvJfMjLAmec39IyEx_6qawtMGysU/edit?usp=sharing"",""สบก!CL51"")"),0)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IFERROR(__xludf.DUMMYFUNCTION("IMPORTRANGE(""https://docs.google.com/spreadsheets/d/1Yj_ptqi66GCucihVvJfMjLAmec39IyEx_6qawtMGysU/edit?usp=sharing"",""สบก!CG51"")"),0)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IFERROR(__xludf.DUMMYFUNCTION("IMPORTRANGE(""https://docs.google.com/spreadsheets/d/1Yj_ptqi66GCucihVvJfMjLAmec39IyEx_6qawtMGysU/edit?usp=sharing"",""สบก!CH51"")"),0)</f>
        <v>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IFERROR(__xludf.DUMMYFUNCTION("IMPORTRANGE(""https://docs.google.com/spreadsheets/d/1Yj_ptqi66GCucihVvJfMjLAmec39IyEx_6qawtMGysU/edit?usp=sharing"",""สบก!CI51"")"),0)</f>
        <v>0</v>
      </c>
      <c r="M279" s="101"/>
      <c r="N279" s="91">
        <f ca="1">IFERROR(__xludf.DUMMYFUNCTION("IMPORTRANGE(""https://docs.google.com/spreadsheets/d/1Yj_ptqi66GCucihVvJfMjLAmec39IyEx_6qawtMGysU/edit?usp=sharing"",""สบก!CM51"")"),0)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IFERROR(__xludf.DUMMYFUNCTION("IMPORTRANGE(""https://docs.google.com/spreadsheets/d/1XL5vhW3sbDhbH9Cz0tuDiY8C3ctxq1tqvaCgkFb8cCA/edit?usp=sharing"",""สกลนคร!J191"")"),0)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IFERROR(__xludf.DUMMYFUNCTION("IMPORTRANGE(""https://docs.google.com/spreadsheets/d/1XL5vhW3sbDhbH9Cz0tuDiY8C3ctxq1tqvaCgkFb8cCA/edit?usp=sharing"",""สกลนคร!J192"")"),0)</f>
        <v>0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IFERROR(__xludf.DUMMYFUNCTION("IMPORTRANGE(""https://docs.google.com/spreadsheets/d/1XL5vhW3sbDhbH9Cz0tuDiY8C3ctxq1tqvaCgkFb8cCA/edit?usp=sharing"",""สกลนคร!J193"")"),0)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IFERROR(__xludf.DUMMYFUNCTION("IMPORTRANGE(""https://docs.google.com/spreadsheets/d/1XL5vhW3sbDhbH9Cz0tuDiY8C3ctxq1tqvaCgkFb8cCA/edit?usp=sharing"",""สกลนคร!J194"")"),0)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IFERROR(__xludf.DUMMYFUNCTION("IMPORTRANGE(""https://docs.google.com/spreadsheets/d/1XL5vhW3sbDhbH9Cz0tuDiY8C3ctxq1tqvaCgkFb8cCA/edit?usp=sharing"",""สกลนคร!I195"")"),0)</f>
        <v>0</v>
      </c>
      <c r="J285" s="192">
        <f ca="1">IFERROR(__xludf.DUMMYFUNCTION("IMPORTRANGE(""https://docs.google.com/spreadsheets/d/1XL5vhW3sbDhbH9Cz0tuDiY8C3ctxq1tqvaCgkFb8cCA/edit?usp=sharing"",""สกลนคร!J195"")"),0)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IFERROR(__xludf.DUMMYFUNCTION("IMPORTRANGE(""https://docs.google.com/spreadsheets/d/1XL5vhW3sbDhbH9Cz0tuDiY8C3ctxq1tqvaCgkFb8cCA/edit?usp=sharing"",""สกลนคร!J196"")"),0)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IFERROR(__xludf.DUMMYFUNCTION("IMPORTRANGE(""https://docs.google.com/spreadsheets/d/1XL5vhW3sbDhbH9Cz0tuDiY8C3ctxq1tqvaCgkFb8cCA/edit?usp=sharing"",""สกลนคร!J197"")"),0)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IFERROR(__xludf.DUMMYFUNCTION("IMPORTRANGE(""https://docs.google.com/spreadsheets/d/1XL5vhW3sbDhbH9Cz0tuDiY8C3ctxq1tqvaCgkFb8cCA/edit?usp=sharing"",""สกลนคร!I199"")"),0)</f>
        <v>0</v>
      </c>
      <c r="J289" s="308">
        <f ca="1">IFERROR(__xludf.DUMMYFUNCTION("IMPORTRANGE(""https://docs.google.com/spreadsheets/d/1XL5vhW3sbDhbH9Cz0tuDiY8C3ctxq1tqvaCgkFb8cCA/edit?usp=sharing"",""สกลนคร!J199"")"),0)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IFERROR(__xludf.DUMMYFUNCTION("IMPORTRANGE(""https://docs.google.com/spreadsheets/d/1Yj_ptqi66GCucihVvJfMjLAmec39IyEx_6qawtMGysU/edit?usp=sharing"",""สบก!CT51"")"),0)</f>
        <v>0</v>
      </c>
      <c r="N294" s="172">
        <f ca="1">IFERROR(__xludf.DUMMYFUNCTION("IMPORTRANGE(""https://docs.google.com/spreadsheets/d/1Yj_ptqi66GCucihVvJfMjLAmec39IyEx_6qawtMGysU/edit?usp=sharing"",""สบก!CU51"")"),0)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IFERROR(__xludf.DUMMYFUNCTION("IMPORTRANGE(""https://docs.google.com/spreadsheets/d/1Yj_ptqi66GCucihVvJfMjLAmec39IyEx_6qawtMGysU/edit?usp=sharing"",""สบก!CP51"")"),0)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IFERROR(__xludf.DUMMYFUNCTION("IMPORTRANGE(""https://docs.google.com/spreadsheets/d/1Yj_ptqi66GCucihVvJfMjLAmec39IyEx_6qawtMGysU/edit?usp=sharing"",""สบก!CQ51"")"),0)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IFERROR(__xludf.DUMMYFUNCTION("IMPORTRANGE(""https://docs.google.com/spreadsheets/d/1Yj_ptqi66GCucihVvJfMjLAmec39IyEx_6qawtMGysU/edit?usp=sharing"",""สบก!CR51"")"),0)</f>
        <v>0</v>
      </c>
      <c r="M298" s="101"/>
      <c r="N298" s="91">
        <f ca="1">IFERROR(__xludf.DUMMYFUNCTION("IMPORTRANGE(""https://docs.google.com/spreadsheets/d/1Yj_ptqi66GCucihVvJfMjLAmec39IyEx_6qawtMGysU/edit?usp=sharing"",""สบก!CV51"")"),0)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IFERROR(__xludf.DUMMYFUNCTION("IMPORTRANGE(""https://docs.google.com/spreadsheets/d/1XL5vhW3sbDhbH9Cz0tuDiY8C3ctxq1tqvaCgkFb8cCA/edit?usp=sharing"",""สกลนคร!J205"")"),0)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IFERROR(__xludf.DUMMYFUNCTION("IMPORTRANGE(""https://docs.google.com/spreadsheets/d/1XL5vhW3sbDhbH9Cz0tuDiY8C3ctxq1tqvaCgkFb8cCA/edit?usp=sharing"",""สกลนคร!J206"")"),0)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IFERROR(__xludf.DUMMYFUNCTION("IMPORTRANGE(""https://docs.google.com/spreadsheets/d/1XL5vhW3sbDhbH9Cz0tuDiY8C3ctxq1tqvaCgkFb8cCA/edit?usp=sharing"",""สกลนคร!J207"")"),0)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IFERROR(__xludf.DUMMYFUNCTION("IMPORTRANGE(""https://docs.google.com/spreadsheets/d/1XL5vhW3sbDhbH9Cz0tuDiY8C3ctxq1tqvaCgkFb8cCA/edit?usp=sharing"",""สกลนคร!J208"")"),0)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IFERROR(__xludf.DUMMYFUNCTION("IMPORTRANGE(""https://docs.google.com/spreadsheets/d/1XL5vhW3sbDhbH9Cz0tuDiY8C3ctxq1tqvaCgkFb8cCA/edit?usp=sharing"",""สกลนคร!I209"")"),0)</f>
        <v>0</v>
      </c>
      <c r="J304" s="191">
        <f ca="1">IFERROR(__xludf.DUMMYFUNCTION("IMPORTRANGE(""https://docs.google.com/spreadsheets/d/1XL5vhW3sbDhbH9Cz0tuDiY8C3ctxq1tqvaCgkFb8cCA/edit?usp=sharing"",""สกลนคร!J209"")"),0)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IFERROR(__xludf.DUMMYFUNCTION("IMPORTRANGE(""https://docs.google.com/spreadsheets/d/1XL5vhW3sbDhbH9Cz0tuDiY8C3ctxq1tqvaCgkFb8cCA/edit?usp=sharing"",""สกลนคร!I211"")"),0)</f>
        <v>0</v>
      </c>
      <c r="J306" s="191">
        <f ca="1">IFERROR(__xludf.DUMMYFUNCTION("IMPORTRANGE(""https://docs.google.com/spreadsheets/d/1XL5vhW3sbDhbH9Cz0tuDiY8C3ctxq1tqvaCgkFb8cCA/edit?usp=sharing"",""สกลนคร!J211"")"),0)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IFERROR(__xludf.DUMMYFUNCTION("IMPORTRANGE(""https://docs.google.com/spreadsheets/d/1XL5vhW3sbDhbH9Cz0tuDiY8C3ctxq1tqvaCgkFb8cCA/edit?usp=sharing"",""สกลนคร!J212"")"),0)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IFERROR(__xludf.DUMMYFUNCTION("IMPORTRANGE(""https://docs.google.com/spreadsheets/d/1XL5vhW3sbDhbH9Cz0tuDiY8C3ctxq1tqvaCgkFb8cCA/edit?usp=sharing"",""สกลนคร!J213"")"),0)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IFERROR(__xludf.DUMMYFUNCTION("IMPORTRANGE(""https://docs.google.com/spreadsheets/d/1XL5vhW3sbDhbH9Cz0tuDiY8C3ctxq1tqvaCgkFb8cCA/edit?usp=sharing"",""สกลนคร!I214"")"),0)</f>
        <v>0</v>
      </c>
      <c r="J309" s="325">
        <f ca="1">IFERROR(__xludf.DUMMYFUNCTION("IMPORTRANGE(""https://docs.google.com/spreadsheets/d/1XL5vhW3sbDhbH9Cz0tuDiY8C3ctxq1tqvaCgkFb8cCA/edit?usp=sharing"",""สกลนคร!J214"")"),0)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IFERROR(__xludf.DUMMYFUNCTION("IMPORTRANGE(""https://docs.google.com/spreadsheets/d/1Yj_ptqi66GCucihVvJfMjLAmec39IyEx_6qawtMGysU/edit?usp=sharing"",""สบก!DC51"")"),0)</f>
        <v>0</v>
      </c>
      <c r="N314" s="172">
        <f ca="1">IFERROR(__xludf.DUMMYFUNCTION("IMPORTRANGE(""https://docs.google.com/spreadsheets/d/1Yj_ptqi66GCucihVvJfMjLAmec39IyEx_6qawtMGysU/edit?usp=sharing"",""สบก!DD51"")"),0)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IFERROR(__xludf.DUMMYFUNCTION("IMPORTRANGE(""https://docs.google.com/spreadsheets/d/1Yj_ptqi66GCucihVvJfMjLAmec39IyEx_6qawtMGysU/edit?usp=sharing"",""สบก!CY51"")"),0)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IFERROR(__xludf.DUMMYFUNCTION("IMPORTRANGE(""https://docs.google.com/spreadsheets/d/1Yj_ptqi66GCucihVvJfMjLAmec39IyEx_6qawtMGysU/edit?usp=sharing"",""สบก!CZ51"")"),0)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IFERROR(__xludf.DUMMYFUNCTION("IMPORTRANGE(""https://docs.google.com/spreadsheets/d/1Yj_ptqi66GCucihVvJfMjLAmec39IyEx_6qawtMGysU/edit?usp=sharing"",""สบก!DA51"")"),0)</f>
        <v>0</v>
      </c>
      <c r="M318" s="101"/>
      <c r="N318" s="91">
        <f ca="1">IFERROR(__xludf.DUMMYFUNCTION("IMPORTRANGE(""https://docs.google.com/spreadsheets/d/1Yj_ptqi66GCucihVvJfMjLAmec39IyEx_6qawtMGysU/edit?usp=sharing"",""สบก!DE51"")"),0)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IFERROR(__xludf.DUMMYFUNCTION("IMPORTRANGE(""https://docs.google.com/spreadsheets/d/1XL5vhW3sbDhbH9Cz0tuDiY8C3ctxq1tqvaCgkFb8cCA/edit?usp=sharing"",""สกลนคร!J220"")"),0)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IFERROR(__xludf.DUMMYFUNCTION("IMPORTRANGE(""https://docs.google.com/spreadsheets/d/1XL5vhW3sbDhbH9Cz0tuDiY8C3ctxq1tqvaCgkFb8cCA/edit?usp=sharing"",""สกลนคร!J221"")"),0)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IFERROR(__xludf.DUMMYFUNCTION("IMPORTRANGE(""https://docs.google.com/spreadsheets/d/1XL5vhW3sbDhbH9Cz0tuDiY8C3ctxq1tqvaCgkFb8cCA/edit?usp=sharing"",""สกลนคร!J222"")"),0)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IFERROR(__xludf.DUMMYFUNCTION("IMPORTRANGE(""https://docs.google.com/spreadsheets/d/1XL5vhW3sbDhbH9Cz0tuDiY8C3ctxq1tqvaCgkFb8cCA/edit?usp=sharing"",""สกลนคร!J223"")"),0)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IFERROR(__xludf.DUMMYFUNCTION("IMPORTRANGE(""https://docs.google.com/spreadsheets/d/1XL5vhW3sbDhbH9Cz0tuDiY8C3ctxq1tqvaCgkFb8cCA/edit?usp=sharing"",""สกลนคร!I224"")"),0)</f>
        <v>0</v>
      </c>
      <c r="J324" s="191">
        <f ca="1">IFERROR(__xludf.DUMMYFUNCTION("IMPORTRANGE(""https://docs.google.com/spreadsheets/d/1XL5vhW3sbDhbH9Cz0tuDiY8C3ctxq1tqvaCgkFb8cCA/edit?usp=sharing"",""สกลนคร!J224"")"),0)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IFERROR(__xludf.DUMMYFUNCTION("IMPORTRANGE(""https://docs.google.com/spreadsheets/d/1XL5vhW3sbDhbH9Cz0tuDiY8C3ctxq1tqvaCgkFb8cCA/edit?usp=sharing"",""สกลนคร!J225"")"),0)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IFERROR(__xludf.DUMMYFUNCTION("IMPORTRANGE(""https://docs.google.com/spreadsheets/d/1XL5vhW3sbDhbH9Cz0tuDiY8C3ctxq1tqvaCgkFb8cCA/edit?usp=sharing"",""สกลนคร!J226"")"),0)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IFERROR(__xludf.DUMMYFUNCTION("IMPORTRANGE(""https://docs.google.com/spreadsheets/d/1XL5vhW3sbDhbH9Cz0tuDiY8C3ctxq1tqvaCgkFb8cCA/edit?usp=sharing"",""สกลนคร!I228"")"),610)</f>
        <v>610</v>
      </c>
      <c r="J328" s="330">
        <f ca="1">IFERROR(__xludf.DUMMYFUNCTION("IMPORTRANGE(""https://docs.google.com/spreadsheets/d/1XL5vhW3sbDhbH9Cz0tuDiY8C3ctxq1tqvaCgkFb8cCA/edit?usp=sharing"",""สกลนคร!J228"")"),0)</f>
        <v>0</v>
      </c>
      <c r="K328" s="309">
        <f ca="1">IF(I328&gt;0,J328*100/I328,0)</f>
        <v>0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1170150</v>
      </c>
      <c r="M329" s="155">
        <f t="shared" ca="1" si="98"/>
        <v>666160</v>
      </c>
      <c r="N329" s="155">
        <f t="shared" ca="1" si="98"/>
        <v>322995</v>
      </c>
      <c r="O329" s="154">
        <f t="shared" ref="O329:O331" ca="1" si="99">IF(L329&gt;0,N329*100/L329,0)</f>
        <v>27.602871426740162</v>
      </c>
      <c r="P329" s="154">
        <f t="shared" ref="P329:P331" ca="1" si="100">IF(M329&gt;0,N329*100/M329,0)</f>
        <v>48.486099435571035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1170150</v>
      </c>
      <c r="M331" s="160">
        <f t="shared" ca="1" si="102"/>
        <v>666160</v>
      </c>
      <c r="N331" s="160">
        <f t="shared" ca="1" si="102"/>
        <v>322995</v>
      </c>
      <c r="O331" s="159">
        <f t="shared" ca="1" si="99"/>
        <v>27.602871426740162</v>
      </c>
      <c r="P331" s="159">
        <f t="shared" ca="1" si="100"/>
        <v>48.486099435571035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1170150</v>
      </c>
      <c r="M333" s="172">
        <f ca="1">IFERROR(__xludf.DUMMYFUNCTION("IMPORTRANGE(""https://docs.google.com/spreadsheets/d/1Yj_ptqi66GCucihVvJfMjLAmec39IyEx_6qawtMGysU/edit?usp=sharing"",""สบก!DL51"")"),666160)</f>
        <v>666160</v>
      </c>
      <c r="N333" s="172">
        <f ca="1">IFERROR(__xludf.DUMMYFUNCTION("IMPORTRANGE(""https://docs.google.com/spreadsheets/d/1Yj_ptqi66GCucihVvJfMjLAmec39IyEx_6qawtMGysU/edit?usp=sharing"",""สบก!DM51"")"),322995)</f>
        <v>322995</v>
      </c>
      <c r="O333" s="171">
        <f ca="1">IF(L333&gt;0,N333*100/L333,0)</f>
        <v>27.602871426740162</v>
      </c>
      <c r="P333" s="171">
        <f ca="1">IF(M333&gt;0,N333*100/M333,0)</f>
        <v>48.486099435571035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IFERROR(__xludf.DUMMYFUNCTION("IMPORTRANGE(""https://docs.google.com/spreadsheets/d/1Yj_ptqi66GCucihVvJfMjLAmec39IyEx_6qawtMGysU/edit?usp=sharing"",""สบก!DH51"")"),306000)</f>
        <v>306000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IFERROR(__xludf.DUMMYFUNCTION("IMPORTRANGE(""https://docs.google.com/spreadsheets/d/1Yj_ptqi66GCucihVvJfMjLAmec39IyEx_6qawtMGysU/edit?usp=sharing"",""สบก!DI51"")"),864150)</f>
        <v>864150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IFERROR(__xludf.DUMMYFUNCTION("IMPORTRANGE(""https://docs.google.com/spreadsheets/d/1Yj_ptqi66GCucihVvJfMjLAmec39IyEx_6qawtMGysU/edit?usp=sharing"",""สบก!DJ51"")"),0)</f>
        <v>0</v>
      </c>
      <c r="M337" s="101"/>
      <c r="N337" s="91">
        <f ca="1">IFERROR(__xludf.DUMMYFUNCTION("IMPORTRANGE(""https://docs.google.com/spreadsheets/d/1Yj_ptqi66GCucihVvJfMjLAmec39IyEx_6qawtMGysU/edit?usp=sharing"",""สบก!DN51"")"),0)</f>
        <v>0</v>
      </c>
      <c r="O337" s="101">
        <f ca="1">IF(L337&gt;0,N337*100/L337,0)</f>
        <v>0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IFERROR(__xludf.DUMMYFUNCTION("IMPORTRANGE(""https://docs.google.com/spreadsheets/d/1XL5vhW3sbDhbH9Cz0tuDiY8C3ctxq1tqvaCgkFb8cCA/edit?usp=sharing"",""สกลนคร!I234"")"),0)</f>
        <v>0</v>
      </c>
      <c r="J339" s="191">
        <f ca="1">IFERROR(__xludf.DUMMYFUNCTION("IMPORTRANGE(""https://docs.google.com/spreadsheets/d/1XL5vhW3sbDhbH9Cz0tuDiY8C3ctxq1tqvaCgkFb8cCA/edit?usp=sharing"",""สกลนคร!J234"")"),243)</f>
        <v>243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IFERROR(__xludf.DUMMYFUNCTION("IMPORTRANGE(""https://docs.google.com/spreadsheets/d/1XL5vhW3sbDhbH9Cz0tuDiY8C3ctxq1tqvaCgkFb8cCA/edit?usp=sharing"",""สกลนคร!I235"")"),4920)</f>
        <v>4920</v>
      </c>
      <c r="J340" s="191">
        <f ca="1">IFERROR(__xludf.DUMMYFUNCTION("IMPORTRANGE(""https://docs.google.com/spreadsheets/d/1XL5vhW3sbDhbH9Cz0tuDiY8C3ctxq1tqvaCgkFb8cCA/edit?usp=sharing"",""สกลนคร!J235"")"),1985.39999999999)</f>
        <v>1985.3999999999901</v>
      </c>
      <c r="K340" s="333">
        <f t="shared" ca="1" si="103"/>
        <v>40.353658536585165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IFERROR(__xludf.DUMMYFUNCTION("IMPORTRANGE(""https://docs.google.com/spreadsheets/d/1XL5vhW3sbDhbH9Cz0tuDiY8C3ctxq1tqvaCgkFb8cCA/edit?usp=sharing"",""สกลนคร!I236"")"),610)</f>
        <v>610</v>
      </c>
      <c r="J341" s="191">
        <f ca="1">IFERROR(__xludf.DUMMYFUNCTION("IMPORTRANGE(""https://docs.google.com/spreadsheets/d/1XL5vhW3sbDhbH9Cz0tuDiY8C3ctxq1tqvaCgkFb8cCA/edit?usp=sharing"",""สกลนคร!J236"")"),230)</f>
        <v>230</v>
      </c>
      <c r="K341" s="333">
        <f t="shared" ca="1" si="103"/>
        <v>37.704918032786885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IFERROR(__xludf.DUMMYFUNCTION("IMPORTRANGE(""https://docs.google.com/spreadsheets/d/1XL5vhW3sbDhbH9Cz0tuDiY8C3ctxq1tqvaCgkFb8cCA/edit?usp=sharing"",""สกลนคร!I237"")"),0)</f>
        <v>0</v>
      </c>
      <c r="J342" s="191">
        <f ca="1">IFERROR(__xludf.DUMMYFUNCTION("IMPORTRANGE(""https://docs.google.com/spreadsheets/d/1XL5vhW3sbDhbH9Cz0tuDiY8C3ctxq1tqvaCgkFb8cCA/edit?usp=sharing"",""สกลนคร!J237"")"),1848.25)</f>
        <v>1848.25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IFERROR(__xludf.DUMMYFUNCTION("IMPORTRANGE(""https://docs.google.com/spreadsheets/d/1XL5vhW3sbDhbH9Cz0tuDiY8C3ctxq1tqvaCgkFb8cCA/edit?usp=sharing"",""สกลนคร!I238"")"),610)</f>
        <v>610</v>
      </c>
      <c r="J343" s="191">
        <f ca="1">IFERROR(__xludf.DUMMYFUNCTION("IMPORTRANGE(""https://docs.google.com/spreadsheets/d/1XL5vhW3sbDhbH9Cz0tuDiY8C3ctxq1tqvaCgkFb8cCA/edit?usp=sharing"",""สกลนคร!J238"")"),0)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IFERROR(__xludf.DUMMYFUNCTION("IMPORTRANGE(""https://docs.google.com/spreadsheets/d/1XL5vhW3sbDhbH9Cz0tuDiY8C3ctxq1tqvaCgkFb8cCA/edit?usp=sharing"",""สกลนคร!I239"")"),0)</f>
        <v>0</v>
      </c>
      <c r="J344" s="191">
        <f ca="1">IFERROR(__xludf.DUMMYFUNCTION("IMPORTRANGE(""https://docs.google.com/spreadsheets/d/1XL5vhW3sbDhbH9Cz0tuDiY8C3ctxq1tqvaCgkFb8cCA/edit?usp=sharing"",""สกลนคร!J239"")"),0)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IFERROR(__xludf.DUMMYFUNCTION("IMPORTRANGE(""https://docs.google.com/spreadsheets/d/1XL5vhW3sbDhbH9Cz0tuDiY8C3ctxq1tqvaCgkFb8cCA/edit?usp=sharing"",""สกลนคร!I240"")"),610)</f>
        <v>610</v>
      </c>
      <c r="J345" s="191">
        <f ca="1">IFERROR(__xludf.DUMMYFUNCTION("IMPORTRANGE(""https://docs.google.com/spreadsheets/d/1XL5vhW3sbDhbH9Cz0tuDiY8C3ctxq1tqvaCgkFb8cCA/edit?usp=sharing"",""สกลนคร!J240"")"),0)</f>
        <v>0</v>
      </c>
      <c r="K345" s="333">
        <f t="shared" ca="1" si="103"/>
        <v>0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IFERROR(__xludf.DUMMYFUNCTION("IMPORTRANGE(""https://docs.google.com/spreadsheets/d/1XL5vhW3sbDhbH9Cz0tuDiY8C3ctxq1tqvaCgkFb8cCA/edit?usp=sharing"",""สกลนคร!I241"")"),0)</f>
        <v>0</v>
      </c>
      <c r="J346" s="191">
        <f ca="1">IFERROR(__xludf.DUMMYFUNCTION("IMPORTRANGE(""https://docs.google.com/spreadsheets/d/1XL5vhW3sbDhbH9Cz0tuDiY8C3ctxq1tqvaCgkFb8cCA/edit?usp=sharing"",""สกลนคร!J241"")"),0)</f>
        <v>0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IFERROR(__xludf.DUMMYFUNCTION("IMPORTRANGE(""https://docs.google.com/spreadsheets/d/1XL5vhW3sbDhbH9Cz0tuDiY8C3ctxq1tqvaCgkFb8cCA/edit?usp=sharing"",""สกลนคร!L242"")"),2301026)</f>
        <v>2301026</v>
      </c>
      <c r="M347" s="347"/>
      <c r="N347" s="347">
        <f ca="1">IFERROR(__xludf.DUMMYFUNCTION("IMPORTRANGE(""https://docs.google.com/spreadsheets/d/1XL5vhW3sbDhbH9Cz0tuDiY8C3ctxq1tqvaCgkFb8cCA/edit?usp=sharing"",""สกลนคร!M242"")"),354638.21)</f>
        <v>354638.21</v>
      </c>
      <c r="O347" s="347">
        <f ca="1">+IF(L347&gt;0,N347*100/L347,0)</f>
        <v>15.412177437369243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IFERROR(__xludf.DUMMYFUNCTION("IMPORTRANGE(""https://docs.google.com/spreadsheets/d/1XL5vhW3sbDhbH9Cz0tuDiY8C3ctxq1tqvaCgkFb8cCA/edit?usp=sharing"",""สกลนคร!I244"")"),116)</f>
        <v>116</v>
      </c>
      <c r="J349" s="360">
        <f ca="1">IFERROR(__xludf.DUMMYFUNCTION("IMPORTRANGE(""https://docs.google.com/spreadsheets/d/1XL5vhW3sbDhbH9Cz0tuDiY8C3ctxq1tqvaCgkFb8cCA/edit?usp=sharing"",""สกลนคร!J244"")"),0)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IFERROR(__xludf.DUMMYFUNCTION("IMPORTRANGE(""https://docs.google.com/spreadsheets/d/1XL5vhW3sbDhbH9Cz0tuDiY8C3ctxq1tqvaCgkFb8cCA/edit?usp=sharing"",""สกลนคร!L244"")"),374170)</f>
        <v>374170</v>
      </c>
      <c r="M349" s="362"/>
      <c r="N349" s="362">
        <f ca="1">IFERROR(__xludf.DUMMYFUNCTION("IMPORTRANGE(""https://docs.google.com/spreadsheets/d/1XL5vhW3sbDhbH9Cz0tuDiY8C3ctxq1tqvaCgkFb8cCA/edit?usp=sharing"",""สกลนคร!M244"")"),81232.26)</f>
        <v>81232.259999999995</v>
      </c>
      <c r="O349" s="362">
        <f ca="1">+IF(L349&gt;0,N349*100/L349,0)</f>
        <v>21.709987438864683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IFERROR(__xludf.DUMMYFUNCTION("IMPORTRANGE(""https://docs.google.com/spreadsheets/d/1XL5vhW3sbDhbH9Cz0tuDiY8C3ctxq1tqvaCgkFb8cCA/edit?usp=sharing"",""สกลนคร!I245"")"),61)</f>
        <v>61</v>
      </c>
      <c r="J350" s="360">
        <f ca="1">IFERROR(__xludf.DUMMYFUNCTION("IMPORTRANGE(""https://docs.google.com/spreadsheets/d/1XL5vhW3sbDhbH9Cz0tuDiY8C3ctxq1tqvaCgkFb8cCA/edit?usp=sharing"",""สกลนคร!J245"")"),0)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IFERROR(__xludf.DUMMYFUNCTION("IMPORTRANGE(""https://docs.google.com/spreadsheets/d/1XL5vhW3sbDhbH9Cz0tuDiY8C3ctxq1tqvaCgkFb8cCA/edit?usp=sharing"",""สกลนคร!L246"")"),0)</f>
        <v>0</v>
      </c>
      <c r="M351" s="169"/>
      <c r="N351" s="169">
        <f ca="1">IFERROR(__xludf.DUMMYFUNCTION("IMPORTRANGE(""https://docs.google.com/spreadsheets/d/1XL5vhW3sbDhbH9Cz0tuDiY8C3ctxq1tqvaCgkFb8cCA/edit?usp=sharing"",""สกลนคร!M246"")"),0)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IFERROR(__xludf.DUMMYFUNCTION("IMPORTRANGE(""https://docs.google.com/spreadsheets/d/1XL5vhW3sbDhbH9Cz0tuDiY8C3ctxq1tqvaCgkFb8cCA/edit?usp=sharing"",""สกลนคร!L247"")"),374170)</f>
        <v>374170</v>
      </c>
      <c r="M352" s="169"/>
      <c r="N352" s="169">
        <f ca="1">IFERROR(__xludf.DUMMYFUNCTION("IMPORTRANGE(""https://docs.google.com/spreadsheets/d/1XL5vhW3sbDhbH9Cz0tuDiY8C3ctxq1tqvaCgkFb8cCA/edit?usp=sharing"",""สกลนคร!M247"")"),81232.26)</f>
        <v>81232.259999999995</v>
      </c>
      <c r="O352" s="169">
        <f t="shared" ca="1" si="105"/>
        <v>21.709987438864683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IFERROR(__xludf.DUMMYFUNCTION("IMPORTRANGE(""https://docs.google.com/spreadsheets/d/1XL5vhW3sbDhbH9Cz0tuDiY8C3ctxq1tqvaCgkFb8cCA/edit?usp=sharing"",""สกลนคร!L248"")"),0)</f>
        <v>0</v>
      </c>
      <c r="M353" s="171"/>
      <c r="N353" s="171">
        <f ca="1">IFERROR(__xludf.DUMMYFUNCTION("IMPORTRANGE(""https://docs.google.com/spreadsheets/d/1XL5vhW3sbDhbH9Cz0tuDiY8C3ctxq1tqvaCgkFb8cCA/edit?usp=sharing"",""สกลนคร!M248"")"),0)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IFERROR(__xludf.DUMMYFUNCTION("IMPORTRANGE(""https://docs.google.com/spreadsheets/d/1XL5vhW3sbDhbH9Cz0tuDiY8C3ctxq1tqvaCgkFb8cCA/edit?usp=sharing"",""สกลนคร!L249"")"),374170)</f>
        <v>374170</v>
      </c>
      <c r="M354" s="171"/>
      <c r="N354" s="171">
        <f ca="1">IFERROR(__xludf.DUMMYFUNCTION("IMPORTRANGE(""https://docs.google.com/spreadsheets/d/1XL5vhW3sbDhbH9Cz0tuDiY8C3ctxq1tqvaCgkFb8cCA/edit?usp=sharing"",""สกลนคร!M249"")"),81232.26)</f>
        <v>81232.259999999995</v>
      </c>
      <c r="O354" s="171">
        <f t="shared" ca="1" si="105"/>
        <v>21.709987438864683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IFERROR(__xludf.DUMMYFUNCTION("IMPORTRANGE(""https://docs.google.com/spreadsheets/d/1XL5vhW3sbDhbH9Cz0tuDiY8C3ctxq1tqvaCgkFb8cCA/edit?usp=sharing"",""สกลนคร!M250"")"),47690)</f>
        <v>47690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IFERROR(__xludf.DUMMYFUNCTION("IMPORTRANGE(""https://docs.google.com/spreadsheets/d/1XL5vhW3sbDhbH9Cz0tuDiY8C3ctxq1tqvaCgkFb8cCA/edit?usp=sharing"",""สกลนคร!M251"")"),0)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IFERROR(__xludf.DUMMYFUNCTION("IMPORTRANGE(""https://docs.google.com/spreadsheets/d/1XL5vhW3sbDhbH9Cz0tuDiY8C3ctxq1tqvaCgkFb8cCA/edit?usp=sharing"",""สกลนคร!M252"")"),28032.26)</f>
        <v>28032.26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IFERROR(__xludf.DUMMYFUNCTION("IMPORTRANGE(""https://docs.google.com/spreadsheets/d/1XL5vhW3sbDhbH9Cz0tuDiY8C3ctxq1tqvaCgkFb8cCA/edit?usp=sharing"",""สกลนคร!M253"")"),5510)</f>
        <v>5510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IFERROR(__xludf.DUMMYFUNCTION("IMPORTRANGE(""https://docs.google.com/spreadsheets/d/1XL5vhW3sbDhbH9Cz0tuDiY8C3ctxq1tqvaCgkFb8cCA/edit?usp=sharing"",""สกลนคร!J255"")"),0)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IFERROR(__xludf.DUMMYFUNCTION("IMPORTRANGE(""https://docs.google.com/spreadsheets/d/1XL5vhW3sbDhbH9Cz0tuDiY8C3ctxq1tqvaCgkFb8cCA/edit?usp=sharing"",""สกลนคร!J256"")"),1)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IFERROR(__xludf.DUMMYFUNCTION("IMPORTRANGE(""https://docs.google.com/spreadsheets/d/1XL5vhW3sbDhbH9Cz0tuDiY8C3ctxq1tqvaCgkFb8cCA/edit?usp=sharing"",""สกลนคร!J257"")"),0)</f>
        <v>0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IFERROR(__xludf.DUMMYFUNCTION("IMPORTRANGE(""https://docs.google.com/spreadsheets/d/1XL5vhW3sbDhbH9Cz0tuDiY8C3ctxq1tqvaCgkFb8cCA/edit?usp=sharing"",""สกลนคร!J258"")"),0)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IFERROR(__xludf.DUMMYFUNCTION("IMPORTRANGE(""https://docs.google.com/spreadsheets/d/1XL5vhW3sbDhbH9Cz0tuDiY8C3ctxq1tqvaCgkFb8cCA/edit?usp=sharing"",""สกลนคร!J166"")"),0)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IFERROR(__xludf.DUMMYFUNCTION("IMPORTRANGE(""https://docs.google.com/spreadsheets/d/1XL5vhW3sbDhbH9Cz0tuDiY8C3ctxq1tqvaCgkFb8cCA/edit?usp=sharing"",""สกลนคร!J166"")"),0)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IFERROR(__xludf.DUMMYFUNCTION("IMPORTRANGE(""https://docs.google.com/spreadsheets/d/1XL5vhW3sbDhbH9Cz0tuDiY8C3ctxq1tqvaCgkFb8cCA/edit?usp=sharing"",""สกลนคร!J166"")"),0)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IFERROR(__xludf.DUMMYFUNCTION("IMPORTRANGE(""https://docs.google.com/spreadsheets/d/1XL5vhW3sbDhbH9Cz0tuDiY8C3ctxq1tqvaCgkFb8cCA/edit?usp=sharing"",""สกลนคร!J166"")"),0)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IFERROR(__xludf.DUMMYFUNCTION("IMPORTRANGE(""https://docs.google.com/spreadsheets/d/1XL5vhW3sbDhbH9Cz0tuDiY8C3ctxq1tqvaCgkFb8cCA/edit?usp=sharing"",""สกลนคร!I263"")"),61)</f>
        <v>61</v>
      </c>
      <c r="J368" s="191">
        <f ca="1">IFERROR(__xludf.DUMMYFUNCTION("IMPORTRANGE(""https://docs.google.com/spreadsheets/d/1XL5vhW3sbDhbH9Cz0tuDiY8C3ctxq1tqvaCgkFb8cCA/edit?usp=sharing"",""สกลนคร!J263"")"),0)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IFERROR(__xludf.DUMMYFUNCTION("IMPORTRANGE(""https://docs.google.com/spreadsheets/d/1XL5vhW3sbDhbH9Cz0tuDiY8C3ctxq1tqvaCgkFb8cCA/edit?usp=sharing"",""สกลนคร!I164"")"),0)</f>
        <v>0</v>
      </c>
      <c r="J369" s="191">
        <f ca="1">IFERROR(__xludf.DUMMYFUNCTION("IMPORTRANGE(""https://docs.google.com/spreadsheets/d/1XL5vhW3sbDhbH9Cz0tuDiY8C3ctxq1tqvaCgkFb8cCA/edit?usp=sharing"",""สกลนคร!J164"")"),0)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IFERROR(__xludf.DUMMYFUNCTION("IMPORTRANGE(""https://docs.google.com/spreadsheets/d/1XL5vhW3sbDhbH9Cz0tuDiY8C3ctxq1tqvaCgkFb8cCA/edit?usp=sharing"",""สกลนคร!I265"")"),61)</f>
        <v>61</v>
      </c>
      <c r="J370" s="191">
        <f ca="1">IFERROR(__xludf.DUMMYFUNCTION("IMPORTRANGE(""https://docs.google.com/spreadsheets/d/1XL5vhW3sbDhbH9Cz0tuDiY8C3ctxq1tqvaCgkFb8cCA/edit?usp=sharing"",""สกลนคร!J265"")"),0)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IFERROR(__xludf.DUMMYFUNCTION("IMPORTRANGE(""https://docs.google.com/spreadsheets/d/1XL5vhW3sbDhbH9Cz0tuDiY8C3ctxq1tqvaCgkFb8cCA/edit?usp=sharing"",""สกลนคร!I164"")"),0)</f>
        <v>0</v>
      </c>
      <c r="J371" s="192">
        <f ca="1">IFERROR(__xludf.DUMMYFUNCTION("IMPORTRANGE(""https://docs.google.com/spreadsheets/d/1XL5vhW3sbDhbH9Cz0tuDiY8C3ctxq1tqvaCgkFb8cCA/edit?usp=sharing"",""สกลนคร!J164"")"),0)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IFERROR(__xludf.DUMMYFUNCTION("IMPORTRANGE(""https://docs.google.com/spreadsheets/d/1XL5vhW3sbDhbH9Cz0tuDiY8C3ctxq1tqvaCgkFb8cCA/edit?usp=sharing"",""สกลนคร!I267"")"),61)</f>
        <v>61</v>
      </c>
      <c r="J372" s="192">
        <f ca="1">IFERROR(__xludf.DUMMYFUNCTION("IMPORTRANGE(""https://docs.google.com/spreadsheets/d/1XL5vhW3sbDhbH9Cz0tuDiY8C3ctxq1tqvaCgkFb8cCA/edit?usp=sharing"",""สกลนคร!J267"")"),0)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IFERROR(__xludf.DUMMYFUNCTION("IMPORTRANGE(""https://docs.google.com/spreadsheets/d/1XL5vhW3sbDhbH9Cz0tuDiY8C3ctxq1tqvaCgkFb8cCA/edit?usp=sharing"",""สกลนคร!I164"")"),0)</f>
        <v>0</v>
      </c>
      <c r="J373" s="191">
        <f ca="1">IFERROR(__xludf.DUMMYFUNCTION("IMPORTRANGE(""https://docs.google.com/spreadsheets/d/1XL5vhW3sbDhbH9Cz0tuDiY8C3ctxq1tqvaCgkFb8cCA/edit?usp=sharing"",""สกลนคร!J164"")"),0)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IFERROR(__xludf.DUMMYFUNCTION("IMPORTRANGE(""https://docs.google.com/spreadsheets/d/1XL5vhW3sbDhbH9Cz0tuDiY8C3ctxq1tqvaCgkFb8cCA/edit?usp=sharing"",""สกลนคร!I164"")"),0)</f>
        <v>0</v>
      </c>
      <c r="J374" s="191">
        <f ca="1">IFERROR(__xludf.DUMMYFUNCTION("IMPORTRANGE(""https://docs.google.com/spreadsheets/d/1XL5vhW3sbDhbH9Cz0tuDiY8C3ctxq1tqvaCgkFb8cCA/edit?usp=sharing"",""สกลนคร!J164"")"),0)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IFERROR(__xludf.DUMMYFUNCTION("IMPORTRANGE(""https://docs.google.com/spreadsheets/d/1XL5vhW3sbDhbH9Cz0tuDiY8C3ctxq1tqvaCgkFb8cCA/edit?usp=sharing"",""สกลนคร!I270"")"),116)</f>
        <v>116</v>
      </c>
      <c r="J375" s="191">
        <f ca="1">IFERROR(__xludf.DUMMYFUNCTION("IMPORTRANGE(""https://docs.google.com/spreadsheets/d/1XL5vhW3sbDhbH9Cz0tuDiY8C3ctxq1tqvaCgkFb8cCA/edit?usp=sharing"",""สกลนคร!J270"")"),0)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IFERROR(__xludf.DUMMYFUNCTION("IMPORTRANGE(""https://docs.google.com/spreadsheets/d/1XL5vhW3sbDhbH9Cz0tuDiY8C3ctxq1tqvaCgkFb8cCA/edit?usp=sharing"",""สกลนคร!I271"")"),34)</f>
        <v>34</v>
      </c>
      <c r="J376" s="192">
        <f ca="1">IFERROR(__xludf.DUMMYFUNCTION("IMPORTRANGE(""https://docs.google.com/spreadsheets/d/1XL5vhW3sbDhbH9Cz0tuDiY8C3ctxq1tqvaCgkFb8cCA/edit?usp=sharing"",""สกลนคร!J271"")"),0)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IFERROR(__xludf.DUMMYFUNCTION("IMPORTRANGE(""https://docs.google.com/spreadsheets/d/1XL5vhW3sbDhbH9Cz0tuDiY8C3ctxq1tqvaCgkFb8cCA/edit?usp=sharing"",""สกลนคร!I272"")"),82)</f>
        <v>82</v>
      </c>
      <c r="J377" s="191">
        <f ca="1">IFERROR(__xludf.DUMMYFUNCTION("IMPORTRANGE(""https://docs.google.com/spreadsheets/d/1XL5vhW3sbDhbH9Cz0tuDiY8C3ctxq1tqvaCgkFb8cCA/edit?usp=sharing"",""สกลนคร!J272"")"),0)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IFERROR(__xludf.DUMMYFUNCTION("IMPORTRANGE(""https://docs.google.com/spreadsheets/d/1XL5vhW3sbDhbH9Cz0tuDiY8C3ctxq1tqvaCgkFb8cCA/edit?usp=sharing"",""สกลนคร!J273"")"),0)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IFERROR(__xludf.DUMMYFUNCTION("IMPORTRANGE(""https://docs.google.com/spreadsheets/d/1XL5vhW3sbDhbH9Cz0tuDiY8C3ctxq1tqvaCgkFb8cCA/edit?usp=sharing"",""สกลนคร!J274"")"),0)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IFERROR(__xludf.DUMMYFUNCTION("IMPORTRANGE(""https://docs.google.com/spreadsheets/d/1XL5vhW3sbDhbH9Cz0tuDiY8C3ctxq1tqvaCgkFb8cCA/edit?usp=sharing"",""สกลนคร!I275"")"),500)</f>
        <v>500</v>
      </c>
      <c r="J380" s="360">
        <f ca="1">IFERROR(__xludf.DUMMYFUNCTION("IMPORTRANGE(""https://docs.google.com/spreadsheets/d/1XL5vhW3sbDhbH9Cz0tuDiY8C3ctxq1tqvaCgkFb8cCA/edit?usp=sharing"",""สกลนคร!J275"")"),0)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IFERROR(__xludf.DUMMYFUNCTION("IMPORTRANGE(""https://docs.google.com/spreadsheets/d/1XL5vhW3sbDhbH9Cz0tuDiY8C3ctxq1tqvaCgkFb8cCA/edit?usp=sharing"",""สกลนคร!L275"")"),460140)</f>
        <v>460140</v>
      </c>
      <c r="M380" s="362"/>
      <c r="N380" s="362">
        <f ca="1">IFERROR(__xludf.DUMMYFUNCTION("IMPORTRANGE(""https://docs.google.com/spreadsheets/d/1XL5vhW3sbDhbH9Cz0tuDiY8C3ctxq1tqvaCgkFb8cCA/edit?usp=sharing"",""สกลนคร!M275"")"),0)</f>
        <v>0</v>
      </c>
      <c r="O380" s="362">
        <f ca="1">+IF(L380&gt;0,N380*100/L380,0)</f>
        <v>0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IFERROR(__xludf.DUMMYFUNCTION("IMPORTRANGE(""https://docs.google.com/spreadsheets/d/1XL5vhW3sbDhbH9Cz0tuDiY8C3ctxq1tqvaCgkFb8cCA/edit?usp=sharing"",""สกลนคร!I276"")"),50)</f>
        <v>50</v>
      </c>
      <c r="J381" s="360">
        <f ca="1">IFERROR(__xludf.DUMMYFUNCTION("IMPORTRANGE(""https://docs.google.com/spreadsheets/d/1XL5vhW3sbDhbH9Cz0tuDiY8C3ctxq1tqvaCgkFb8cCA/edit?usp=sharing"",""สกลนคร!J276"")"),0)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IFERROR(__xludf.DUMMYFUNCTION("IMPORTRANGE(""https://docs.google.com/spreadsheets/d/1XL5vhW3sbDhbH9Cz0tuDiY8C3ctxq1tqvaCgkFb8cCA/edit?usp=sharing"",""สกลนคร!L277"")"),0)</f>
        <v>0</v>
      </c>
      <c r="M382" s="169"/>
      <c r="N382" s="169">
        <f ca="1">IFERROR(__xludf.DUMMYFUNCTION("IMPORTRANGE(""https://docs.google.com/spreadsheets/d/1XL5vhW3sbDhbH9Cz0tuDiY8C3ctxq1tqvaCgkFb8cCA/edit?usp=sharing"",""สกลนคร!M277"")"),0)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IFERROR(__xludf.DUMMYFUNCTION("IMPORTRANGE(""https://docs.google.com/spreadsheets/d/1XL5vhW3sbDhbH9Cz0tuDiY8C3ctxq1tqvaCgkFb8cCA/edit?usp=sharing"",""สกลนคร!L278"")"),460140)</f>
        <v>460140</v>
      </c>
      <c r="M383" s="169"/>
      <c r="N383" s="169">
        <f ca="1">IFERROR(__xludf.DUMMYFUNCTION("IMPORTRANGE(""https://docs.google.com/spreadsheets/d/1XL5vhW3sbDhbH9Cz0tuDiY8C3ctxq1tqvaCgkFb8cCA/edit?usp=sharing"",""สกลนคร!M278"")"),0)</f>
        <v>0</v>
      </c>
      <c r="O383" s="169">
        <f t="shared" ca="1" si="109"/>
        <v>0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IFERROR(__xludf.DUMMYFUNCTION("IMPORTRANGE(""https://docs.google.com/spreadsheets/d/1XL5vhW3sbDhbH9Cz0tuDiY8C3ctxq1tqvaCgkFb8cCA/edit?usp=sharing"",""สกลนคร!L279"")"),0)</f>
        <v>0</v>
      </c>
      <c r="M384" s="171"/>
      <c r="N384" s="171">
        <f ca="1">IFERROR(__xludf.DUMMYFUNCTION("IMPORTRANGE(""https://docs.google.com/spreadsheets/d/1XL5vhW3sbDhbH9Cz0tuDiY8C3ctxq1tqvaCgkFb8cCA/edit?usp=sharing"",""สกลนคร!M279"")"),0)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IFERROR(__xludf.DUMMYFUNCTION("IMPORTRANGE(""https://docs.google.com/spreadsheets/d/1XL5vhW3sbDhbH9Cz0tuDiY8C3ctxq1tqvaCgkFb8cCA/edit?usp=sharing"",""สกลนคร!L280"")"),460140)</f>
        <v>460140</v>
      </c>
      <c r="M385" s="171"/>
      <c r="N385" s="171">
        <f ca="1">IFERROR(__xludf.DUMMYFUNCTION("IMPORTRANGE(""https://docs.google.com/spreadsheets/d/1XL5vhW3sbDhbH9Cz0tuDiY8C3ctxq1tqvaCgkFb8cCA/edit?usp=sharing"",""สกลนคร!M280"")"),0)</f>
        <v>0</v>
      </c>
      <c r="O385" s="171">
        <f t="shared" ca="1" si="109"/>
        <v>0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IFERROR(__xludf.DUMMYFUNCTION("IMPORTRANGE(""https://docs.google.com/spreadsheets/d/1XL5vhW3sbDhbH9Cz0tuDiY8C3ctxq1tqvaCgkFb8cCA/edit?usp=sharing"",""สกลนคร!M281"")"),0)</f>
        <v>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IFERROR(__xludf.DUMMYFUNCTION("IMPORTRANGE(""https://docs.google.com/spreadsheets/d/1XL5vhW3sbDhbH9Cz0tuDiY8C3ctxq1tqvaCgkFb8cCA/edit?usp=sharing"",""สกลนคร!M282"")"),0)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IFERROR(__xludf.DUMMYFUNCTION("IMPORTRANGE(""https://docs.google.com/spreadsheets/d/1XL5vhW3sbDhbH9Cz0tuDiY8C3ctxq1tqvaCgkFb8cCA/edit?usp=sharing"",""สกลนคร!M283"")"),0)</f>
        <v>0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IFERROR(__xludf.DUMMYFUNCTION("IMPORTRANGE(""https://docs.google.com/spreadsheets/d/1XL5vhW3sbDhbH9Cz0tuDiY8C3ctxq1tqvaCgkFb8cCA/edit?usp=sharing"",""สกลนคร!M284"")"),0)</f>
        <v>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IFERROR(__xludf.DUMMYFUNCTION("IMPORTRANGE(""https://docs.google.com/spreadsheets/d/1XL5vhW3sbDhbH9Cz0tuDiY8C3ctxq1tqvaCgkFb8cCA/edit?usp=sharing"",""สกลนคร!J286"")"),1)</f>
        <v>1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IFERROR(__xludf.DUMMYFUNCTION("IMPORTRANGE(""https://docs.google.com/spreadsheets/d/1XL5vhW3sbDhbH9Cz0tuDiY8C3ctxq1tqvaCgkFb8cCA/edit?usp=sharing"",""สกลนคร!J287"")"),0)</f>
        <v>0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IFERROR(__xludf.DUMMYFUNCTION("IMPORTRANGE(""https://docs.google.com/spreadsheets/d/1XL5vhW3sbDhbH9Cz0tuDiY8C3ctxq1tqvaCgkFb8cCA/edit?usp=sharing"",""สกลนคร!J288"")"),0)</f>
        <v>0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IFERROR(__xludf.DUMMYFUNCTION("IMPORTRANGE(""https://docs.google.com/spreadsheets/d/1XL5vhW3sbDhbH9Cz0tuDiY8C3ctxq1tqvaCgkFb8cCA/edit?usp=sharing"",""สกลนคร!J289"")"),0)</f>
        <v>0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IFERROR(__xludf.DUMMYFUNCTION("IMPORTRANGE(""https://docs.google.com/spreadsheets/d/1XL5vhW3sbDhbH9Cz0tuDiY8C3ctxq1tqvaCgkFb8cCA/edit?usp=sharing"",""สกลนคร!I291"")"),50)</f>
        <v>50</v>
      </c>
      <c r="J396" s="192">
        <f ca="1">IFERROR(__xludf.DUMMYFUNCTION("IMPORTRANGE(""https://docs.google.com/spreadsheets/d/1XL5vhW3sbDhbH9Cz0tuDiY8C3ctxq1tqvaCgkFb8cCA/edit?usp=sharing"",""สกลนคร!J291"")"),0)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IFERROR(__xludf.DUMMYFUNCTION("IMPORTRANGE(""https://docs.google.com/spreadsheets/d/1XL5vhW3sbDhbH9Cz0tuDiY8C3ctxq1tqvaCgkFb8cCA/edit?usp=sharing"",""สกลนคร!I292"")"),500)</f>
        <v>500</v>
      </c>
      <c r="J397" s="192">
        <f ca="1">IFERROR(__xludf.DUMMYFUNCTION("IMPORTRANGE(""https://docs.google.com/spreadsheets/d/1XL5vhW3sbDhbH9Cz0tuDiY8C3ctxq1tqvaCgkFb8cCA/edit?usp=sharing"",""สกลนคร!J292"")"),0)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IFERROR(__xludf.DUMMYFUNCTION("IMPORTRANGE(""https://docs.google.com/spreadsheets/d/1XL5vhW3sbDhbH9Cz0tuDiY8C3ctxq1tqvaCgkFb8cCA/edit?usp=sharing"",""สกลนคร!I293"")"),50)</f>
        <v>50</v>
      </c>
      <c r="J398" s="192">
        <f ca="1">IFERROR(__xludf.DUMMYFUNCTION("IMPORTRANGE(""https://docs.google.com/spreadsheets/d/1XL5vhW3sbDhbH9Cz0tuDiY8C3ctxq1tqvaCgkFb8cCA/edit?usp=sharing"",""สกลนคร!J293"")"),0)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IFERROR(__xludf.DUMMYFUNCTION("IMPORTRANGE(""https://docs.google.com/spreadsheets/d/1XL5vhW3sbDhbH9Cz0tuDiY8C3ctxq1tqvaCgkFb8cCA/edit?usp=sharing"",""สกลนคร!J294"")"),0)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IFERROR(__xludf.DUMMYFUNCTION("IMPORTRANGE(""https://docs.google.com/spreadsheets/d/1XL5vhW3sbDhbH9Cz0tuDiY8C3ctxq1tqvaCgkFb8cCA/edit?usp=sharing"",""สกลนคร!J295"")"),0)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IFERROR(__xludf.DUMMYFUNCTION("IMPORTRANGE(""https://docs.google.com/spreadsheets/d/1XL5vhW3sbDhbH9Cz0tuDiY8C3ctxq1tqvaCgkFb8cCA/edit?usp=sharing"",""สกลนคร!I296"")"),186)</f>
        <v>186</v>
      </c>
      <c r="J401" s="360">
        <f ca="1">IFERROR(__xludf.DUMMYFUNCTION("IMPORTRANGE(""https://docs.google.com/spreadsheets/d/1XL5vhW3sbDhbH9Cz0tuDiY8C3ctxq1tqvaCgkFb8cCA/edit?usp=sharing"",""สกลนคร!J296"")"),0)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IFERROR(__xludf.DUMMYFUNCTION("IMPORTRANGE(""https://docs.google.com/spreadsheets/d/1XL5vhW3sbDhbH9Cz0tuDiY8C3ctxq1tqvaCgkFb8cCA/edit?usp=sharing"",""สกลนคร!L296"")"),208700)</f>
        <v>208700</v>
      </c>
      <c r="M401" s="362"/>
      <c r="N401" s="362">
        <f ca="1">IFERROR(__xludf.DUMMYFUNCTION("IMPORTRANGE(""https://docs.google.com/spreadsheets/d/1XL5vhW3sbDhbH9Cz0tuDiY8C3ctxq1tqvaCgkFb8cCA/edit?usp=sharing"",""สกลนคร!M296"")"),0)</f>
        <v>0</v>
      </c>
      <c r="O401" s="362">
        <f ca="1">+IF(L401&gt;0,N401*100/L401,0)</f>
        <v>0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IFERROR(__xludf.DUMMYFUNCTION("IMPORTRANGE(""https://docs.google.com/spreadsheets/d/1XL5vhW3sbDhbH9Cz0tuDiY8C3ctxq1tqvaCgkFb8cCA/edit?usp=sharing"",""สกลนคร!I297"")"),62)</f>
        <v>62</v>
      </c>
      <c r="J402" s="360">
        <f ca="1">IFERROR(__xludf.DUMMYFUNCTION("IMPORTRANGE(""https://docs.google.com/spreadsheets/d/1XL5vhW3sbDhbH9Cz0tuDiY8C3ctxq1tqvaCgkFb8cCA/edit?usp=sharing"",""สกลนคร!J297"")"),0)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IFERROR(__xludf.DUMMYFUNCTION("IMPORTRANGE(""https://docs.google.com/spreadsheets/d/1XL5vhW3sbDhbH9Cz0tuDiY8C3ctxq1tqvaCgkFb8cCA/edit?usp=sharing"",""สกลนคร!L298"")"),0)</f>
        <v>0</v>
      </c>
      <c r="M403" s="169"/>
      <c r="N403" s="171">
        <f ca="1">IFERROR(__xludf.DUMMYFUNCTION("IMPORTRANGE(""https://docs.google.com/spreadsheets/d/1XL5vhW3sbDhbH9Cz0tuDiY8C3ctxq1tqvaCgkFb8cCA/edit?usp=sharing"",""สกลนคร!M298"")"),0)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IFERROR(__xludf.DUMMYFUNCTION("IMPORTRANGE(""https://docs.google.com/spreadsheets/d/1XL5vhW3sbDhbH9Cz0tuDiY8C3ctxq1tqvaCgkFb8cCA/edit?usp=sharing"",""สกลนคร!L299"")"),208700)</f>
        <v>208700</v>
      </c>
      <c r="M404" s="169"/>
      <c r="N404" s="171">
        <f ca="1">IFERROR(__xludf.DUMMYFUNCTION("IMPORTRANGE(""https://docs.google.com/spreadsheets/d/1XL5vhW3sbDhbH9Cz0tuDiY8C3ctxq1tqvaCgkFb8cCA/edit?usp=sharing"",""สกลนคร!M299"")"),0)</f>
        <v>0</v>
      </c>
      <c r="O404" s="171">
        <f t="shared" ca="1" si="112"/>
        <v>0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IFERROR(__xludf.DUMMYFUNCTION("IMPORTRANGE(""https://docs.google.com/spreadsheets/d/1XL5vhW3sbDhbH9Cz0tuDiY8C3ctxq1tqvaCgkFb8cCA/edit?usp=sharing"",""สกลนคร!L300"")"),0)</f>
        <v>0</v>
      </c>
      <c r="M405" s="171"/>
      <c r="N405" s="171">
        <f ca="1">IFERROR(__xludf.DUMMYFUNCTION("IMPORTRANGE(""https://docs.google.com/spreadsheets/d/1XL5vhW3sbDhbH9Cz0tuDiY8C3ctxq1tqvaCgkFb8cCA/edit?usp=sharing"",""สกลนคร!M300"")"),0)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IFERROR(__xludf.DUMMYFUNCTION("IMPORTRANGE(""https://docs.google.com/spreadsheets/d/1XL5vhW3sbDhbH9Cz0tuDiY8C3ctxq1tqvaCgkFb8cCA/edit?usp=sharing"",""สกลนคร!L301"")"),208700)</f>
        <v>208700</v>
      </c>
      <c r="M406" s="171"/>
      <c r="N406" s="171">
        <f ca="1">IFERROR(__xludf.DUMMYFUNCTION("IMPORTRANGE(""https://docs.google.com/spreadsheets/d/1XL5vhW3sbDhbH9Cz0tuDiY8C3ctxq1tqvaCgkFb8cCA/edit?usp=sharing"",""สกลนคร!M301"")"),0)</f>
        <v>0</v>
      </c>
      <c r="O406" s="171">
        <f t="shared" ca="1" si="112"/>
        <v>0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IFERROR(__xludf.DUMMYFUNCTION("IMPORTRANGE(""https://docs.google.com/spreadsheets/d/1XL5vhW3sbDhbH9Cz0tuDiY8C3ctxq1tqvaCgkFb8cCA/edit?usp=sharing"",""สกลนคร!M302"")"),0)</f>
        <v>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IFERROR(__xludf.DUMMYFUNCTION("IMPORTRANGE(""https://docs.google.com/spreadsheets/d/1XL5vhW3sbDhbH9Cz0tuDiY8C3ctxq1tqvaCgkFb8cCA/edit?usp=sharing"",""สกลนคร!M303"")"),0)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IFERROR(__xludf.DUMMYFUNCTION("IMPORTRANGE(""https://docs.google.com/spreadsheets/d/1XL5vhW3sbDhbH9Cz0tuDiY8C3ctxq1tqvaCgkFb8cCA/edit?usp=sharing"",""สกลนคร!M304"")"),0)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IFERROR(__xludf.DUMMYFUNCTION("IMPORTRANGE(""https://docs.google.com/spreadsheets/d/1XL5vhW3sbDhbH9Cz0tuDiY8C3ctxq1tqvaCgkFb8cCA/edit?usp=sharing"",""สกลนคร!M305"")"),0)</f>
        <v>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IFERROR(__xludf.DUMMYFUNCTION("IMPORTRANGE(""https://docs.google.com/spreadsheets/d/1XL5vhW3sbDhbH9Cz0tuDiY8C3ctxq1tqvaCgkFb8cCA/edit?usp=sharing"",""สกลนคร!J307"")"),0)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IFERROR(__xludf.DUMMYFUNCTION("IMPORTRANGE(""https://docs.google.com/spreadsheets/d/1XL5vhW3sbDhbH9Cz0tuDiY8C3ctxq1tqvaCgkFb8cCA/edit?usp=sharing"",""สกลนคร!J308"")"),1)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IFERROR(__xludf.DUMMYFUNCTION("IMPORTRANGE(""https://docs.google.com/spreadsheets/d/1XL5vhW3sbDhbH9Cz0tuDiY8C3ctxq1tqvaCgkFb8cCA/edit?usp=sharing"",""สกลนคร!J309"")"),1)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IFERROR(__xludf.DUMMYFUNCTION("IMPORTRANGE(""https://docs.google.com/spreadsheets/d/1XL5vhW3sbDhbH9Cz0tuDiY8C3ctxq1tqvaCgkFb8cCA/edit?usp=sharing"",""สกลนคร!J310"")"),1)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IFERROR(__xludf.DUMMYFUNCTION("IMPORTRANGE(""https://docs.google.com/spreadsheets/d/1XL5vhW3sbDhbH9Cz0tuDiY8C3ctxq1tqvaCgkFb8cCA/edit?usp=sharing"",""สกลนคร!I311"")"),62)</f>
        <v>62</v>
      </c>
      <c r="J416" s="203">
        <f ca="1">IFERROR(__xludf.DUMMYFUNCTION("IMPORTRANGE(""https://docs.google.com/spreadsheets/d/1XL5vhW3sbDhbH9Cz0tuDiY8C3ctxq1tqvaCgkFb8cCA/edit?usp=sharing"",""สกลนคร!J311"")"),0)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IFERROR(__xludf.DUMMYFUNCTION("IMPORTRANGE(""https://docs.google.com/spreadsheets/d/1XL5vhW3sbDhbH9Cz0tuDiY8C3ctxq1tqvaCgkFb8cCA/edit?usp=sharing"",""สกลนคร!I312"")"),20)</f>
        <v>20</v>
      </c>
      <c r="J417" s="379">
        <f ca="1">IFERROR(__xludf.DUMMYFUNCTION("IMPORTRANGE(""https://docs.google.com/spreadsheets/d/1XL5vhW3sbDhbH9Cz0tuDiY8C3ctxq1tqvaCgkFb8cCA/edit?usp=sharing"",""สกลนคร!J312"")"),0)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IFERROR(__xludf.DUMMYFUNCTION("IMPORTRANGE(""https://docs.google.com/spreadsheets/d/1XL5vhW3sbDhbH9Cz0tuDiY8C3ctxq1tqvaCgkFb8cCA/edit?usp=sharing"",""สกลนคร!I313"")"),60)</f>
        <v>60</v>
      </c>
      <c r="J418" s="380">
        <f ca="1">IFERROR(__xludf.DUMMYFUNCTION("IMPORTRANGE(""https://docs.google.com/spreadsheets/d/1XL5vhW3sbDhbH9Cz0tuDiY8C3ctxq1tqvaCgkFb8cCA/edit?usp=sharing"",""สกลนคร!J313"")"),0)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IFERROR(__xludf.DUMMYFUNCTION("IMPORTRANGE(""https://docs.google.com/spreadsheets/d/1XL5vhW3sbDhbH9Cz0tuDiY8C3ctxq1tqvaCgkFb8cCA/edit?usp=sharing"",""สกลนคร!I314"")"),20)</f>
        <v>20</v>
      </c>
      <c r="J419" s="275">
        <f ca="1">IFERROR(__xludf.DUMMYFUNCTION("IMPORTRANGE(""https://docs.google.com/spreadsheets/d/1XL5vhW3sbDhbH9Cz0tuDiY8C3ctxq1tqvaCgkFb8cCA/edit?usp=sharing"",""สกลนคร!J314"")"),0)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IFERROR(__xludf.DUMMYFUNCTION("IMPORTRANGE(""https://docs.google.com/spreadsheets/d/1XL5vhW3sbDhbH9Cz0tuDiY8C3ctxq1tqvaCgkFb8cCA/edit?usp=sharing"",""สกลนคร!I315"")"),20)</f>
        <v>20</v>
      </c>
      <c r="J420" s="275">
        <f ca="1">IFERROR(__xludf.DUMMYFUNCTION("IMPORTRANGE(""https://docs.google.com/spreadsheets/d/1XL5vhW3sbDhbH9Cz0tuDiY8C3ctxq1tqvaCgkFb8cCA/edit?usp=sharing"",""สกลนคร!J315"")"),0)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IFERROR(__xludf.DUMMYFUNCTION("IMPORTRANGE(""https://docs.google.com/spreadsheets/d/1XL5vhW3sbDhbH9Cz0tuDiY8C3ctxq1tqvaCgkFb8cCA/edit?usp=sharing"",""สกลนคร!I316"")"),30)</f>
        <v>30</v>
      </c>
      <c r="J421" s="379">
        <f ca="1">IFERROR(__xludf.DUMMYFUNCTION("IMPORTRANGE(""https://docs.google.com/spreadsheets/d/1XL5vhW3sbDhbH9Cz0tuDiY8C3ctxq1tqvaCgkFb8cCA/edit?usp=sharing"",""สกลนคร!J316"")"),0)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IFERROR(__xludf.DUMMYFUNCTION("IMPORTRANGE(""https://docs.google.com/spreadsheets/d/1XL5vhW3sbDhbH9Cz0tuDiY8C3ctxq1tqvaCgkFb8cCA/edit?usp=sharing"",""สกลนคร!I317"")"),90)</f>
        <v>90</v>
      </c>
      <c r="J422" s="380">
        <f ca="1">IFERROR(__xludf.DUMMYFUNCTION("IMPORTRANGE(""https://docs.google.com/spreadsheets/d/1XL5vhW3sbDhbH9Cz0tuDiY8C3ctxq1tqvaCgkFb8cCA/edit?usp=sharing"",""สกลนคร!J317"")"),0)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IFERROR(__xludf.DUMMYFUNCTION("IMPORTRANGE(""https://docs.google.com/spreadsheets/d/1XL5vhW3sbDhbH9Cz0tuDiY8C3ctxq1tqvaCgkFb8cCA/edit?usp=sharing"",""สกลนคร!I318"")"),30)</f>
        <v>30</v>
      </c>
      <c r="J423" s="275">
        <f ca="1">IFERROR(__xludf.DUMMYFUNCTION("IMPORTRANGE(""https://docs.google.com/spreadsheets/d/1XL5vhW3sbDhbH9Cz0tuDiY8C3ctxq1tqvaCgkFb8cCA/edit?usp=sharing"",""สกลนคร!J318"")"),0)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IFERROR(__xludf.DUMMYFUNCTION("IMPORTRANGE(""https://docs.google.com/spreadsheets/d/1XL5vhW3sbDhbH9Cz0tuDiY8C3ctxq1tqvaCgkFb8cCA/edit?usp=sharing"",""สกลนคร!I319"")"),30)</f>
        <v>30</v>
      </c>
      <c r="J424" s="275">
        <f ca="1">IFERROR(__xludf.DUMMYFUNCTION("IMPORTRANGE(""https://docs.google.com/spreadsheets/d/1XL5vhW3sbDhbH9Cz0tuDiY8C3ctxq1tqvaCgkFb8cCA/edit?usp=sharing"",""สกลนคร!J319"")"),0)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IFERROR(__xludf.DUMMYFUNCTION("IMPORTRANGE(""https://docs.google.com/spreadsheets/d/1XL5vhW3sbDhbH9Cz0tuDiY8C3ctxq1tqvaCgkFb8cCA/edit?usp=sharing"",""สกลนคร!I320"")"),30)</f>
        <v>30</v>
      </c>
      <c r="J425" s="275">
        <f ca="1">IFERROR(__xludf.DUMMYFUNCTION("IMPORTRANGE(""https://docs.google.com/spreadsheets/d/1XL5vhW3sbDhbH9Cz0tuDiY8C3ctxq1tqvaCgkFb8cCA/edit?usp=sharing"",""สกลนคร!J320"")"),0)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IFERROR(__xludf.DUMMYFUNCTION("IMPORTRANGE(""https://docs.google.com/spreadsheets/d/1XL5vhW3sbDhbH9Cz0tuDiY8C3ctxq1tqvaCgkFb8cCA/edit?usp=sharing"",""สกลนคร!I321"")"),12)</f>
        <v>12</v>
      </c>
      <c r="J426" s="379">
        <f ca="1">IFERROR(__xludf.DUMMYFUNCTION("IMPORTRANGE(""https://docs.google.com/spreadsheets/d/1XL5vhW3sbDhbH9Cz0tuDiY8C3ctxq1tqvaCgkFb8cCA/edit?usp=sharing"",""สกลนคร!J321"")"),0)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IFERROR(__xludf.DUMMYFUNCTION("IMPORTRANGE(""https://docs.google.com/spreadsheets/d/1XL5vhW3sbDhbH9Cz0tuDiY8C3ctxq1tqvaCgkFb8cCA/edit?usp=sharing"",""สกลนคร!I322"")"),36)</f>
        <v>36</v>
      </c>
      <c r="J427" s="380">
        <f ca="1">IFERROR(__xludf.DUMMYFUNCTION("IMPORTRANGE(""https://docs.google.com/spreadsheets/d/1XL5vhW3sbDhbH9Cz0tuDiY8C3ctxq1tqvaCgkFb8cCA/edit?usp=sharing"",""สกลนคร!J322"")"),0)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IFERROR(__xludf.DUMMYFUNCTION("IMPORTRANGE(""https://docs.google.com/spreadsheets/d/1XL5vhW3sbDhbH9Cz0tuDiY8C3ctxq1tqvaCgkFb8cCA/edit?usp=sharing"",""สกลนคร!I323"")"),12)</f>
        <v>12</v>
      </c>
      <c r="J428" s="275">
        <f ca="1">IFERROR(__xludf.DUMMYFUNCTION("IMPORTRANGE(""https://docs.google.com/spreadsheets/d/1XL5vhW3sbDhbH9Cz0tuDiY8C3ctxq1tqvaCgkFb8cCA/edit?usp=sharing"",""สกลนคร!J323"")"),0)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IFERROR(__xludf.DUMMYFUNCTION("IMPORTRANGE(""https://docs.google.com/spreadsheets/d/1XL5vhW3sbDhbH9Cz0tuDiY8C3ctxq1tqvaCgkFb8cCA/edit?usp=sharing"",""สกลนคร!I324"")"),12)</f>
        <v>12</v>
      </c>
      <c r="J429" s="275">
        <f ca="1">IFERROR(__xludf.DUMMYFUNCTION("IMPORTRANGE(""https://docs.google.com/spreadsheets/d/1XL5vhW3sbDhbH9Cz0tuDiY8C3ctxq1tqvaCgkFb8cCA/edit?usp=sharing"",""สกลนคร!J324"")"),0)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IFERROR(__xludf.DUMMYFUNCTION("IMPORTRANGE(""https://docs.google.com/spreadsheets/d/1XL5vhW3sbDhbH9Cz0tuDiY8C3ctxq1tqvaCgkFb8cCA/edit?usp=sharing"",""สกลนคร!I325"")"),50)</f>
        <v>50</v>
      </c>
      <c r="J430" s="379">
        <f ca="1">IFERROR(__xludf.DUMMYFUNCTION("IMPORTRANGE(""https://docs.google.com/spreadsheets/d/1XL5vhW3sbDhbH9Cz0tuDiY8C3ctxq1tqvaCgkFb8cCA/edit?usp=sharing"",""สกลนคร!J325"")"),0)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IFERROR(__xludf.DUMMYFUNCTION("IMPORTRANGE(""https://docs.google.com/spreadsheets/d/1XL5vhW3sbDhbH9Cz0tuDiY8C3ctxq1tqvaCgkFb8cCA/edit?usp=sharing"",""สกลนคร!I326"")"),20)</f>
        <v>20</v>
      </c>
      <c r="J431" s="275">
        <f ca="1">IFERROR(__xludf.DUMMYFUNCTION("IMPORTRANGE(""https://docs.google.com/spreadsheets/d/1XL5vhW3sbDhbH9Cz0tuDiY8C3ctxq1tqvaCgkFb8cCA/edit?usp=sharing"",""สกลนคร!J326"")"),0)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IFERROR(__xludf.DUMMYFUNCTION("IMPORTRANGE(""https://docs.google.com/spreadsheets/d/1XL5vhW3sbDhbH9Cz0tuDiY8C3ctxq1tqvaCgkFb8cCA/edit?usp=sharing"",""สกลนคร!I327"")"),30)</f>
        <v>30</v>
      </c>
      <c r="J432" s="275">
        <f ca="1">IFERROR(__xludf.DUMMYFUNCTION("IMPORTRANGE(""https://docs.google.com/spreadsheets/d/1XL5vhW3sbDhbH9Cz0tuDiY8C3ctxq1tqvaCgkFb8cCA/edit?usp=sharing"",""สกลนคร!J327"")"),0)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IFERROR(__xludf.DUMMYFUNCTION("IMPORTRANGE(""https://docs.google.com/spreadsheets/d/1XL5vhW3sbDhbH9Cz0tuDiY8C3ctxq1tqvaCgkFb8cCA/edit?usp=sharing"",""สกลนคร!J328"")"),0)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IFERROR(__xludf.DUMMYFUNCTION("IMPORTRANGE(""https://docs.google.com/spreadsheets/d/1XL5vhW3sbDhbH9Cz0tuDiY8C3ctxq1tqvaCgkFb8cCA/edit?usp=sharing"",""สกลนคร!J329"")"),0)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IFERROR(__xludf.DUMMYFUNCTION("IMPORTRANGE(""https://docs.google.com/spreadsheets/d/1XL5vhW3sbDhbH9Cz0tuDiY8C3ctxq1tqvaCgkFb8cCA/edit?usp=sharing"",""สกลนคร!I330"")"),30)</f>
        <v>30</v>
      </c>
      <c r="J435" s="393">
        <f ca="1">IFERROR(__xludf.DUMMYFUNCTION("IMPORTRANGE(""https://docs.google.com/spreadsheets/d/1XL5vhW3sbDhbH9Cz0tuDiY8C3ctxq1tqvaCgkFb8cCA/edit?usp=sharing"",""สกลนคร!J330"")"),30)</f>
        <v>30</v>
      </c>
      <c r="K435" s="394">
        <f ca="1">IF(I435&gt;0,J435*100/I435,0)</f>
        <v>100</v>
      </c>
      <c r="L435" s="395">
        <f ca="1">IFERROR(__xludf.DUMMYFUNCTION("IMPORTRANGE(""https://docs.google.com/spreadsheets/d/1XL5vhW3sbDhbH9Cz0tuDiY8C3ctxq1tqvaCgkFb8cCA/edit?usp=sharing"",""สกลนคร!L330"")"),116000)</f>
        <v>116000</v>
      </c>
      <c r="M435" s="395"/>
      <c r="N435" s="395">
        <f ca="1">IFERROR(__xludf.DUMMYFUNCTION("IMPORTRANGE(""https://docs.google.com/spreadsheets/d/1XL5vhW3sbDhbH9Cz0tuDiY8C3ctxq1tqvaCgkFb8cCA/edit?usp=sharing"",""สกลนคร!M330"")"),51074)</f>
        <v>51074</v>
      </c>
      <c r="O435" s="395">
        <f t="shared" ref="O435:O439" ca="1" si="114">+IF(L435&gt;0,N435*100/L435,0)</f>
        <v>44.029310344827586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IFERROR(__xludf.DUMMYFUNCTION("IMPORTRANGE(""https://docs.google.com/spreadsheets/d/1XL5vhW3sbDhbH9Cz0tuDiY8C3ctxq1tqvaCgkFb8cCA/edit?usp=sharing"",""สกลนคร!L331"")"),0)</f>
        <v>0</v>
      </c>
      <c r="M436" s="169"/>
      <c r="N436" s="171">
        <f ca="1">IFERROR(__xludf.DUMMYFUNCTION("IMPORTRANGE(""https://docs.google.com/spreadsheets/d/1XL5vhW3sbDhbH9Cz0tuDiY8C3ctxq1tqvaCgkFb8cCA/edit?usp=sharing"",""สกลนคร!M331"")"),0)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IFERROR(__xludf.DUMMYFUNCTION("IMPORTRANGE(""https://docs.google.com/spreadsheets/d/1XL5vhW3sbDhbH9Cz0tuDiY8C3ctxq1tqvaCgkFb8cCA/edit?usp=sharing"",""สกลนคร!L332"")"),116000)</f>
        <v>116000</v>
      </c>
      <c r="M437" s="169"/>
      <c r="N437" s="171">
        <f ca="1">IFERROR(__xludf.DUMMYFUNCTION("IMPORTRANGE(""https://docs.google.com/spreadsheets/d/1XL5vhW3sbDhbH9Cz0tuDiY8C3ctxq1tqvaCgkFb8cCA/edit?usp=sharing"",""สกลนคร!M332"")"),51074)</f>
        <v>51074</v>
      </c>
      <c r="O437" s="171">
        <f t="shared" ca="1" si="114"/>
        <v>44.029310344827586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IFERROR(__xludf.DUMMYFUNCTION("IMPORTRANGE(""https://docs.google.com/spreadsheets/d/1XL5vhW3sbDhbH9Cz0tuDiY8C3ctxq1tqvaCgkFb8cCA/edit?usp=sharing"",""สกลนคร!L333"")"),0)</f>
        <v>0</v>
      </c>
      <c r="M438" s="171"/>
      <c r="N438" s="171">
        <f ca="1">IFERROR(__xludf.DUMMYFUNCTION("IMPORTRANGE(""https://docs.google.com/spreadsheets/d/1XL5vhW3sbDhbH9Cz0tuDiY8C3ctxq1tqvaCgkFb8cCA/edit?usp=sharing"",""สกลนคร!M333"")"),0)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IFERROR(__xludf.DUMMYFUNCTION("IMPORTRANGE(""https://docs.google.com/spreadsheets/d/1XL5vhW3sbDhbH9Cz0tuDiY8C3ctxq1tqvaCgkFb8cCA/edit?usp=sharing"",""สกลนคร!L334"")"),116000)</f>
        <v>116000</v>
      </c>
      <c r="M439" s="171"/>
      <c r="N439" s="171">
        <f ca="1">IFERROR(__xludf.DUMMYFUNCTION("IMPORTRANGE(""https://docs.google.com/spreadsheets/d/1XL5vhW3sbDhbH9Cz0tuDiY8C3ctxq1tqvaCgkFb8cCA/edit?usp=sharing"",""สกลนคร!M334"")"),51074)</f>
        <v>51074</v>
      </c>
      <c r="O439" s="171">
        <f t="shared" ca="1" si="114"/>
        <v>44.029310344827586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IFERROR(__xludf.DUMMYFUNCTION("IMPORTRANGE(""https://docs.google.com/spreadsheets/d/1XL5vhW3sbDhbH9Cz0tuDiY8C3ctxq1tqvaCgkFb8cCA/edit?usp=sharing"",""สกลนคร!M335"")"),38104)</f>
        <v>38104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IFERROR(__xludf.DUMMYFUNCTION("IMPORTRANGE(""https://docs.google.com/spreadsheets/d/1XL5vhW3sbDhbH9Cz0tuDiY8C3ctxq1tqvaCgkFb8cCA/edit?usp=sharing"",""สกลนคร!M336"")"),0)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IFERROR(__xludf.DUMMYFUNCTION("IMPORTRANGE(""https://docs.google.com/spreadsheets/d/1XL5vhW3sbDhbH9Cz0tuDiY8C3ctxq1tqvaCgkFb8cCA/edit?usp=sharing"",""สกลนคร!M337"")"),0)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IFERROR(__xludf.DUMMYFUNCTION("IMPORTRANGE(""https://docs.google.com/spreadsheets/d/1XL5vhW3sbDhbH9Cz0tuDiY8C3ctxq1tqvaCgkFb8cCA/edit?usp=sharing"",""สกลนคร!M338"")"),12970)</f>
        <v>12970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IFERROR(__xludf.DUMMYFUNCTION("IMPORTRANGE(""https://docs.google.com/spreadsheets/d/1XL5vhW3sbDhbH9Cz0tuDiY8C3ctxq1tqvaCgkFb8cCA/edit?usp=sharing"",""สกลนคร!J340"")"),0)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IFERROR(__xludf.DUMMYFUNCTION("IMPORTRANGE(""https://docs.google.com/spreadsheets/d/1XL5vhW3sbDhbH9Cz0tuDiY8C3ctxq1tqvaCgkFb8cCA/edit?usp=sharing"",""สกลนคร!J341"")"),1)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IFERROR(__xludf.DUMMYFUNCTION("IMPORTRANGE(""https://docs.google.com/spreadsheets/d/1XL5vhW3sbDhbH9Cz0tuDiY8C3ctxq1tqvaCgkFb8cCA/edit?usp=sharing"",""สกลนคร!J342"")"),1)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IFERROR(__xludf.DUMMYFUNCTION("IMPORTRANGE(""https://docs.google.com/spreadsheets/d/1XL5vhW3sbDhbH9Cz0tuDiY8C3ctxq1tqvaCgkFb8cCA/edit?usp=sharing"",""สกลนคร!J343"")"),1)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IFERROR(__xludf.DUMMYFUNCTION("IMPORTRANGE(""https://docs.google.com/spreadsheets/d/1XL5vhW3sbDhbH9Cz0tuDiY8C3ctxq1tqvaCgkFb8cCA/edit?usp=sharing"",""สกลนคร!I344"")"),30)</f>
        <v>30</v>
      </c>
      <c r="J449" s="203">
        <f ca="1">IFERROR(__xludf.DUMMYFUNCTION("IMPORTRANGE(""https://docs.google.com/spreadsheets/d/1XL5vhW3sbDhbH9Cz0tuDiY8C3ctxq1tqvaCgkFb8cCA/edit?usp=sharing"",""สกลนคร!J344"")"),30)</f>
        <v>30</v>
      </c>
      <c r="K449" s="168">
        <f t="shared" ref="K449:K452" ca="1" si="115">IF(I449&gt;0,J449*100/I449,0)</f>
        <v>100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IFERROR(__xludf.DUMMYFUNCTION("IMPORTRANGE(""https://docs.google.com/spreadsheets/d/1XL5vhW3sbDhbH9Cz0tuDiY8C3ctxq1tqvaCgkFb8cCA/edit?usp=sharing"",""สกลนคร!I345"")"),30)</f>
        <v>30</v>
      </c>
      <c r="J450" s="192">
        <f ca="1">IFERROR(__xludf.DUMMYFUNCTION("IMPORTRANGE(""https://docs.google.com/spreadsheets/d/1XL5vhW3sbDhbH9Cz0tuDiY8C3ctxq1tqvaCgkFb8cCA/edit?usp=sharing"",""สกลนคร!J345"")"),30)</f>
        <v>30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IFERROR(__xludf.DUMMYFUNCTION("IMPORTRANGE(""https://docs.google.com/spreadsheets/d/1XL5vhW3sbDhbH9Cz0tuDiY8C3ctxq1tqvaCgkFb8cCA/edit?usp=sharing"",""สกลนคร!I346"")"),0)</f>
        <v>0</v>
      </c>
      <c r="J451" s="191">
        <f ca="1">IFERROR(__xludf.DUMMYFUNCTION("IMPORTRANGE(""https://docs.google.com/spreadsheets/d/1XL5vhW3sbDhbH9Cz0tuDiY8C3ctxq1tqvaCgkFb8cCA/edit?usp=sharing"",""สกลนคร!J346"")"),0)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IFERROR(__xludf.DUMMYFUNCTION("IMPORTRANGE(""https://docs.google.com/spreadsheets/d/1XL5vhW3sbDhbH9Cz0tuDiY8C3ctxq1tqvaCgkFb8cCA/edit?usp=sharing"",""สกลนคร!I347"")"),0)</f>
        <v>0</v>
      </c>
      <c r="J452" s="191">
        <f ca="1">IFERROR(__xludf.DUMMYFUNCTION("IMPORTRANGE(""https://docs.google.com/spreadsheets/d/1XL5vhW3sbDhbH9Cz0tuDiY8C3ctxq1tqvaCgkFb8cCA/edit?usp=sharing"",""สกลนคร!J347"")"),0)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IFERROR(__xludf.DUMMYFUNCTION("IMPORTRANGE(""https://docs.google.com/spreadsheets/d/1XL5vhW3sbDhbH9Cz0tuDiY8C3ctxq1tqvaCgkFb8cCA/edit?usp=sharing"",""สกลนคร!J348"")"),0)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IFERROR(__xludf.DUMMYFUNCTION("IMPORTRANGE(""https://docs.google.com/spreadsheets/d/1XL5vhW3sbDhbH9Cz0tuDiY8C3ctxq1tqvaCgkFb8cCA/edit?usp=sharing"",""สกลนคร!J349"")"),0)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IFERROR(__xludf.DUMMYFUNCTION("IMPORTRANGE(""https://docs.google.com/spreadsheets/d/1XL5vhW3sbDhbH9Cz0tuDiY8C3ctxq1tqvaCgkFb8cCA/edit?usp=sharing"",""สกลนคร!I350"")"),43589)</f>
        <v>43589</v>
      </c>
      <c r="J455" s="360">
        <f ca="1">IFERROR(__xludf.DUMMYFUNCTION("IMPORTRANGE(""https://docs.google.com/spreadsheets/d/1XL5vhW3sbDhbH9Cz0tuDiY8C3ctxq1tqvaCgkFb8cCA/edit?usp=sharing"",""สกลนคร!J350"")"),0)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IFERROR(__xludf.DUMMYFUNCTION("IMPORTRANGE(""https://docs.google.com/spreadsheets/d/1XL5vhW3sbDhbH9Cz0tuDiY8C3ctxq1tqvaCgkFb8cCA/edit?usp=sharing"",""สกลนคร!L350"")"),585768)</f>
        <v>585768</v>
      </c>
      <c r="M455" s="362"/>
      <c r="N455" s="362">
        <f ca="1">IFERROR(__xludf.DUMMYFUNCTION("IMPORTRANGE(""https://docs.google.com/spreadsheets/d/1XL5vhW3sbDhbH9Cz0tuDiY8C3ctxq1tqvaCgkFb8cCA/edit?usp=sharing"",""สกลนคร!M350"")"),54076.2599999999)</f>
        <v>54076.2599999999</v>
      </c>
      <c r="O455" s="362">
        <f t="shared" ref="O455:O459" ca="1" si="116">+IF(L455&gt;0,N455*100/L455,0)</f>
        <v>9.2316855820051451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IFERROR(__xludf.DUMMYFUNCTION("IMPORTRANGE(""https://docs.google.com/spreadsheets/d/1XL5vhW3sbDhbH9Cz0tuDiY8C3ctxq1tqvaCgkFb8cCA/edit?usp=sharing"",""สกลนคร!L351"")"),0)</f>
        <v>0</v>
      </c>
      <c r="M456" s="169"/>
      <c r="N456" s="171">
        <f ca="1">IFERROR(__xludf.DUMMYFUNCTION("IMPORTRANGE(""https://docs.google.com/spreadsheets/d/1XL5vhW3sbDhbH9Cz0tuDiY8C3ctxq1tqvaCgkFb8cCA/edit?usp=sharing"",""สกลนคร!M351"")"),0)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IFERROR(__xludf.DUMMYFUNCTION("IMPORTRANGE(""https://docs.google.com/spreadsheets/d/1XL5vhW3sbDhbH9Cz0tuDiY8C3ctxq1tqvaCgkFb8cCA/edit?usp=sharing"",""สกลนคร!L352"")"),585768)</f>
        <v>585768</v>
      </c>
      <c r="M457" s="169"/>
      <c r="N457" s="171">
        <f ca="1">IFERROR(__xludf.DUMMYFUNCTION("IMPORTRANGE(""https://docs.google.com/spreadsheets/d/1XL5vhW3sbDhbH9Cz0tuDiY8C3ctxq1tqvaCgkFb8cCA/edit?usp=sharing"",""สกลนคร!M352"")"),54076.2599999999)</f>
        <v>54076.2599999999</v>
      </c>
      <c r="O457" s="171">
        <f t="shared" ca="1" si="116"/>
        <v>9.2316855820051451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IFERROR(__xludf.DUMMYFUNCTION("IMPORTRANGE(""https://docs.google.com/spreadsheets/d/1XL5vhW3sbDhbH9Cz0tuDiY8C3ctxq1tqvaCgkFb8cCA/edit?usp=sharing"",""สกลนคร!L353"")"),0)</f>
        <v>0</v>
      </c>
      <c r="M458" s="171"/>
      <c r="N458" s="171">
        <f ca="1">IFERROR(__xludf.DUMMYFUNCTION("IMPORTRANGE(""https://docs.google.com/spreadsheets/d/1XL5vhW3sbDhbH9Cz0tuDiY8C3ctxq1tqvaCgkFb8cCA/edit?usp=sharing"",""สกลนคร!M353"")"),0)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IFERROR(__xludf.DUMMYFUNCTION("IMPORTRANGE(""https://docs.google.com/spreadsheets/d/1XL5vhW3sbDhbH9Cz0tuDiY8C3ctxq1tqvaCgkFb8cCA/edit?usp=sharing"",""สกลนคร!L354"")"),585768)</f>
        <v>585768</v>
      </c>
      <c r="M459" s="171"/>
      <c r="N459" s="171">
        <f ca="1">IFERROR(__xludf.DUMMYFUNCTION("IMPORTRANGE(""https://docs.google.com/spreadsheets/d/1XL5vhW3sbDhbH9Cz0tuDiY8C3ctxq1tqvaCgkFb8cCA/edit?usp=sharing"",""สกลนคร!M354"")"),54076.2599999999)</f>
        <v>54076.2599999999</v>
      </c>
      <c r="O459" s="171">
        <f t="shared" ca="1" si="116"/>
        <v>9.2316855820051451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IFERROR(__xludf.DUMMYFUNCTION("IMPORTRANGE(""https://docs.google.com/spreadsheets/d/1XL5vhW3sbDhbH9Cz0tuDiY8C3ctxq1tqvaCgkFb8cCA/edit?usp=sharing"",""สกลนคร!M355"")"),0)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IFERROR(__xludf.DUMMYFUNCTION("IMPORTRANGE(""https://docs.google.com/spreadsheets/d/1XL5vhW3sbDhbH9Cz0tuDiY8C3ctxq1tqvaCgkFb8cCA/edit?usp=sharing"",""สกลนคร!M356"")"),0)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IFERROR(__xludf.DUMMYFUNCTION("IMPORTRANGE(""https://docs.google.com/spreadsheets/d/1XL5vhW3sbDhbH9Cz0tuDiY8C3ctxq1tqvaCgkFb8cCA/edit?usp=sharing"",""สกลนคร!M357"")"),28032.26)</f>
        <v>28032.26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IFERROR(__xludf.DUMMYFUNCTION("IMPORTRANGE(""https://docs.google.com/spreadsheets/d/1XL5vhW3sbDhbH9Cz0tuDiY8C3ctxq1tqvaCgkFb8cCA/edit?usp=sharing"",""สกลนคร!M358"")"),26044)</f>
        <v>26044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IFERROR(__xludf.DUMMYFUNCTION("IMPORTRANGE(""https://docs.google.com/spreadsheets/d/1XL5vhW3sbDhbH9Cz0tuDiY8C3ctxq1tqvaCgkFb8cCA/edit?usp=sharing"",""สกลนคร!I359"")"),43589)</f>
        <v>43589</v>
      </c>
      <c r="J464" s="264">
        <f ca="1">IFERROR(__xludf.DUMMYFUNCTION("IMPORTRANGE(""https://docs.google.com/spreadsheets/d/1XL5vhW3sbDhbH9Cz0tuDiY8C3ctxq1tqvaCgkFb8cCA/edit?usp=sharing"",""สกลนคร!J359"")"),0)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IFERROR(__xludf.DUMMYFUNCTION("IMPORTRANGE(""https://docs.google.com/spreadsheets/d/1XL5vhW3sbDhbH9Cz0tuDiY8C3ctxq1tqvaCgkFb8cCA/edit?usp=sharing"",""สกลนคร!I360"")"),43589)</f>
        <v>43589</v>
      </c>
      <c r="J465" s="401">
        <f ca="1">IFERROR(__xludf.DUMMYFUNCTION("IMPORTRANGE(""https://docs.google.com/spreadsheets/d/1XL5vhW3sbDhbH9Cz0tuDiY8C3ctxq1tqvaCgkFb8cCA/edit?usp=sharing"",""สกลนคร!J360"")"),0)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IFERROR(__xludf.DUMMYFUNCTION("IMPORTRANGE(""https://docs.google.com/spreadsheets/d/1XL5vhW3sbDhbH9Cz0tuDiY8C3ctxq1tqvaCgkFb8cCA/edit?usp=sharing"",""สกลนคร!I361"")"),5754)</f>
        <v>5754</v>
      </c>
      <c r="J466" s="401">
        <f ca="1">IFERROR(__xludf.DUMMYFUNCTION("IMPORTRANGE(""https://docs.google.com/spreadsheets/d/1XL5vhW3sbDhbH9Cz0tuDiY8C3ctxq1tqvaCgkFb8cCA/edit?usp=sharing"",""สกลนคร!J361"")"),0)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IFERROR(__xludf.DUMMYFUNCTION("IMPORTRANGE(""https://docs.google.com/spreadsheets/d/1XL5vhW3sbDhbH9Cz0tuDiY8C3ctxq1tqvaCgkFb8cCA/edit?usp=sharing"",""สกลนคร!I362"")"),0)</f>
        <v>0</v>
      </c>
      <c r="J467" s="192">
        <f ca="1">IFERROR(__xludf.DUMMYFUNCTION("IMPORTRANGE(""https://docs.google.com/spreadsheets/d/1XL5vhW3sbDhbH9Cz0tuDiY8C3ctxq1tqvaCgkFb8cCA/edit?usp=sharing"",""สกลนคร!J362"")"),0)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IFERROR(__xludf.DUMMYFUNCTION("IMPORTRANGE(""https://docs.google.com/spreadsheets/d/1XL5vhW3sbDhbH9Cz0tuDiY8C3ctxq1tqvaCgkFb8cCA/edit?usp=sharing"",""สกลนคร!I363"")"),0)</f>
        <v>0</v>
      </c>
      <c r="J468" s="192">
        <f ca="1">IFERROR(__xludf.DUMMYFUNCTION("IMPORTRANGE(""https://docs.google.com/spreadsheets/d/1XL5vhW3sbDhbH9Cz0tuDiY8C3ctxq1tqvaCgkFb8cCA/edit?usp=sharing"",""สกลนคร!J363"")"),0)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IFERROR(__xludf.DUMMYFUNCTION("IMPORTRANGE(""https://docs.google.com/spreadsheets/d/1XL5vhW3sbDhbH9Cz0tuDiY8C3ctxq1tqvaCgkFb8cCA/edit?usp=sharing"",""สกลนคร!I364"")"),0)</f>
        <v>0</v>
      </c>
      <c r="J469" s="192">
        <f ca="1">IFERROR(__xludf.DUMMYFUNCTION("IMPORTRANGE(""https://docs.google.com/spreadsheets/d/1XL5vhW3sbDhbH9Cz0tuDiY8C3ctxq1tqvaCgkFb8cCA/edit?usp=sharing"",""สกลนคร!J364"")"),0)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IFERROR(__xludf.DUMMYFUNCTION("IMPORTRANGE(""https://docs.google.com/spreadsheets/d/1XL5vhW3sbDhbH9Cz0tuDiY8C3ctxq1tqvaCgkFb8cCA/edit?usp=sharing"",""สกลนคร!I365"")"),0)</f>
        <v>0</v>
      </c>
      <c r="J470" s="192">
        <f ca="1">IFERROR(__xludf.DUMMYFUNCTION("IMPORTRANGE(""https://docs.google.com/spreadsheets/d/1XL5vhW3sbDhbH9Cz0tuDiY8C3ctxq1tqvaCgkFb8cCA/edit?usp=sharing"",""สกลนคร!J365"")"),0)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IFERROR(__xludf.DUMMYFUNCTION("IMPORTRANGE(""https://docs.google.com/spreadsheets/d/1XL5vhW3sbDhbH9Cz0tuDiY8C3ctxq1tqvaCgkFb8cCA/edit?usp=sharing"",""สกลนคร!I366"")"),0)</f>
        <v>0</v>
      </c>
      <c r="J471" s="192">
        <f ca="1">IFERROR(__xludf.DUMMYFUNCTION("IMPORTRANGE(""https://docs.google.com/spreadsheets/d/1XL5vhW3sbDhbH9Cz0tuDiY8C3ctxq1tqvaCgkFb8cCA/edit?usp=sharing"",""สกลนคร!J366"")"),0)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IFERROR(__xludf.DUMMYFUNCTION("IMPORTRANGE(""https://docs.google.com/spreadsheets/d/1XL5vhW3sbDhbH9Cz0tuDiY8C3ctxq1tqvaCgkFb8cCA/edit?usp=sharing"",""สกลนคร!I367"")"),0)</f>
        <v>0</v>
      </c>
      <c r="J472" s="192">
        <f ca="1">IFERROR(__xludf.DUMMYFUNCTION("IMPORTRANGE(""https://docs.google.com/spreadsheets/d/1XL5vhW3sbDhbH9Cz0tuDiY8C3ctxq1tqvaCgkFb8cCA/edit?usp=sharing"",""สกลนคร!J367"")"),0)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IFERROR(__xludf.DUMMYFUNCTION("IMPORTRANGE(""https://docs.google.com/spreadsheets/d/1XL5vhW3sbDhbH9Cz0tuDiY8C3ctxq1tqvaCgkFb8cCA/edit?usp=sharing"",""สกลนคร!I368"")"),43589)</f>
        <v>43589</v>
      </c>
      <c r="J473" s="401">
        <f ca="1">IFERROR(__xludf.DUMMYFUNCTION("IMPORTRANGE(""https://docs.google.com/spreadsheets/d/1XL5vhW3sbDhbH9Cz0tuDiY8C3ctxq1tqvaCgkFb8cCA/edit?usp=sharing"",""สกลนคร!J368"")"),0)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IFERROR(__xludf.DUMMYFUNCTION("IMPORTRANGE(""https://docs.google.com/spreadsheets/d/1XL5vhW3sbDhbH9Cz0tuDiY8C3ctxq1tqvaCgkFb8cCA/edit?usp=sharing"",""สกลนคร!I369"")"),5754)</f>
        <v>5754</v>
      </c>
      <c r="J474" s="401">
        <f ca="1">IFERROR(__xludf.DUMMYFUNCTION("IMPORTRANGE(""https://docs.google.com/spreadsheets/d/1XL5vhW3sbDhbH9Cz0tuDiY8C3ctxq1tqvaCgkFb8cCA/edit?usp=sharing"",""สกลนคร!J369"")"),0)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IFERROR(__xludf.DUMMYFUNCTION("IMPORTRANGE(""https://docs.google.com/spreadsheets/d/1XL5vhW3sbDhbH9Cz0tuDiY8C3ctxq1tqvaCgkFb8cCA/edit?usp=sharing"",""สกลนคร!I370"")"),0)</f>
        <v>0</v>
      </c>
      <c r="J475" s="192">
        <f ca="1">IFERROR(__xludf.DUMMYFUNCTION("IMPORTRANGE(""https://docs.google.com/spreadsheets/d/1XL5vhW3sbDhbH9Cz0tuDiY8C3ctxq1tqvaCgkFb8cCA/edit?usp=sharing"",""สกลนคร!J370"")"),0)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IFERROR(__xludf.DUMMYFUNCTION("IMPORTRANGE(""https://docs.google.com/spreadsheets/d/1XL5vhW3sbDhbH9Cz0tuDiY8C3ctxq1tqvaCgkFb8cCA/edit?usp=sharing"",""สกลนคร!I371"")"),0)</f>
        <v>0</v>
      </c>
      <c r="J476" s="192">
        <f ca="1">IFERROR(__xludf.DUMMYFUNCTION("IMPORTRANGE(""https://docs.google.com/spreadsheets/d/1XL5vhW3sbDhbH9Cz0tuDiY8C3ctxq1tqvaCgkFb8cCA/edit?usp=sharing"",""สกลนคร!J371"")"),0)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IFERROR(__xludf.DUMMYFUNCTION("IMPORTRANGE(""https://docs.google.com/spreadsheets/d/1XL5vhW3sbDhbH9Cz0tuDiY8C3ctxq1tqvaCgkFb8cCA/edit?usp=sharing"",""สกลนคร!I372"")"),0)</f>
        <v>0</v>
      </c>
      <c r="J477" s="192">
        <f ca="1">IFERROR(__xludf.DUMMYFUNCTION("IMPORTRANGE(""https://docs.google.com/spreadsheets/d/1XL5vhW3sbDhbH9Cz0tuDiY8C3ctxq1tqvaCgkFb8cCA/edit?usp=sharing"",""สกลนคร!J372"")"),0)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IFERROR(__xludf.DUMMYFUNCTION("IMPORTRANGE(""https://docs.google.com/spreadsheets/d/1XL5vhW3sbDhbH9Cz0tuDiY8C3ctxq1tqvaCgkFb8cCA/edit?usp=sharing"",""สกลนคร!I373"")"),0)</f>
        <v>0</v>
      </c>
      <c r="J478" s="192">
        <f ca="1">IFERROR(__xludf.DUMMYFUNCTION("IMPORTRANGE(""https://docs.google.com/spreadsheets/d/1XL5vhW3sbDhbH9Cz0tuDiY8C3ctxq1tqvaCgkFb8cCA/edit?usp=sharing"",""สกลนคร!J373"")"),0)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IFERROR(__xludf.DUMMYFUNCTION("IMPORTRANGE(""https://docs.google.com/spreadsheets/d/1XL5vhW3sbDhbH9Cz0tuDiY8C3ctxq1tqvaCgkFb8cCA/edit?usp=sharing"",""สกลนคร!I374"")"),0)</f>
        <v>0</v>
      </c>
      <c r="J479" s="192">
        <f ca="1">IFERROR(__xludf.DUMMYFUNCTION("IMPORTRANGE(""https://docs.google.com/spreadsheets/d/1XL5vhW3sbDhbH9Cz0tuDiY8C3ctxq1tqvaCgkFb8cCA/edit?usp=sharing"",""สกลนคร!J374"")"),0)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IFERROR(__xludf.DUMMYFUNCTION("IMPORTRANGE(""https://docs.google.com/spreadsheets/d/1XL5vhW3sbDhbH9Cz0tuDiY8C3ctxq1tqvaCgkFb8cCA/edit?usp=sharing"",""สกลนคร!I375"")"),0)</f>
        <v>0</v>
      </c>
      <c r="J480" s="192">
        <f ca="1">IFERROR(__xludf.DUMMYFUNCTION("IMPORTRANGE(""https://docs.google.com/spreadsheets/d/1XL5vhW3sbDhbH9Cz0tuDiY8C3ctxq1tqvaCgkFb8cCA/edit?usp=sharing"",""สกลนคร!J375"")"),0)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IFERROR(__xludf.DUMMYFUNCTION("IMPORTRANGE(""https://docs.google.com/spreadsheets/d/1XL5vhW3sbDhbH9Cz0tuDiY8C3ctxq1tqvaCgkFb8cCA/edit?usp=sharing"",""สกลนคร!I376"")"),43589)</f>
        <v>43589</v>
      </c>
      <c r="J481" s="401">
        <f ca="1">IFERROR(__xludf.DUMMYFUNCTION("IMPORTRANGE(""https://docs.google.com/spreadsheets/d/1XL5vhW3sbDhbH9Cz0tuDiY8C3ctxq1tqvaCgkFb8cCA/edit?usp=sharing"",""สกลนคร!J376"")"),0)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IFERROR(__xludf.DUMMYFUNCTION("IMPORTRANGE(""https://docs.google.com/spreadsheets/d/1XL5vhW3sbDhbH9Cz0tuDiY8C3ctxq1tqvaCgkFb8cCA/edit?usp=sharing"",""สกลนคร!I377"")"),5754)</f>
        <v>5754</v>
      </c>
      <c r="J482" s="401">
        <f ca="1">IFERROR(__xludf.DUMMYFUNCTION("IMPORTRANGE(""https://docs.google.com/spreadsheets/d/1XL5vhW3sbDhbH9Cz0tuDiY8C3ctxq1tqvaCgkFb8cCA/edit?usp=sharing"",""สกลนคร!J377"")"),0)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IFERROR(__xludf.DUMMYFUNCTION("IMPORTRANGE(""https://docs.google.com/spreadsheets/d/1XL5vhW3sbDhbH9Cz0tuDiY8C3ctxq1tqvaCgkFb8cCA/edit?usp=sharing"",""สกลนคร!I378"")"),0)</f>
        <v>0</v>
      </c>
      <c r="J483" s="192">
        <f ca="1">IFERROR(__xludf.DUMMYFUNCTION("IMPORTRANGE(""https://docs.google.com/spreadsheets/d/1XL5vhW3sbDhbH9Cz0tuDiY8C3ctxq1tqvaCgkFb8cCA/edit?usp=sharing"",""สกลนคร!J378"")"),0)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IFERROR(__xludf.DUMMYFUNCTION("IMPORTRANGE(""https://docs.google.com/spreadsheets/d/1XL5vhW3sbDhbH9Cz0tuDiY8C3ctxq1tqvaCgkFb8cCA/edit?usp=sharing"",""สกลนคร!I379"")"),0)</f>
        <v>0</v>
      </c>
      <c r="J484" s="192">
        <f ca="1">IFERROR(__xludf.DUMMYFUNCTION("IMPORTRANGE(""https://docs.google.com/spreadsheets/d/1XL5vhW3sbDhbH9Cz0tuDiY8C3ctxq1tqvaCgkFb8cCA/edit?usp=sharing"",""สกลนคร!J379"")"),0)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IFERROR(__xludf.DUMMYFUNCTION("IMPORTRANGE(""https://docs.google.com/spreadsheets/d/1XL5vhW3sbDhbH9Cz0tuDiY8C3ctxq1tqvaCgkFb8cCA/edit?usp=sharing"",""สกลนคร!I380"")"),0)</f>
        <v>0</v>
      </c>
      <c r="J485" s="192">
        <f ca="1">IFERROR(__xludf.DUMMYFUNCTION("IMPORTRANGE(""https://docs.google.com/spreadsheets/d/1XL5vhW3sbDhbH9Cz0tuDiY8C3ctxq1tqvaCgkFb8cCA/edit?usp=sharing"",""สกลนคร!J380"")"),0)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IFERROR(__xludf.DUMMYFUNCTION("IMPORTRANGE(""https://docs.google.com/spreadsheets/d/1XL5vhW3sbDhbH9Cz0tuDiY8C3ctxq1tqvaCgkFb8cCA/edit?usp=sharing"",""สกลนคร!I381"")"),0)</f>
        <v>0</v>
      </c>
      <c r="J486" s="192">
        <f ca="1">IFERROR(__xludf.DUMMYFUNCTION("IMPORTRANGE(""https://docs.google.com/spreadsheets/d/1XL5vhW3sbDhbH9Cz0tuDiY8C3ctxq1tqvaCgkFb8cCA/edit?usp=sharing"",""สกลนคร!J381"")"),0)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IFERROR(__xludf.DUMMYFUNCTION("IMPORTRANGE(""https://docs.google.com/spreadsheets/d/1XL5vhW3sbDhbH9Cz0tuDiY8C3ctxq1tqvaCgkFb8cCA/edit?usp=sharing"",""สกลนคร!I382"")"),0)</f>
        <v>0</v>
      </c>
      <c r="J487" s="401">
        <f ca="1">IFERROR(__xludf.DUMMYFUNCTION("IMPORTRANGE(""https://docs.google.com/spreadsheets/d/1XL5vhW3sbDhbH9Cz0tuDiY8C3ctxq1tqvaCgkFb8cCA/edit?usp=sharing"",""สกลนคร!J382"")"),0)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IFERROR(__xludf.DUMMYFUNCTION("IMPORTRANGE(""https://docs.google.com/spreadsheets/d/1XL5vhW3sbDhbH9Cz0tuDiY8C3ctxq1tqvaCgkFb8cCA/edit?usp=sharing"",""สกลนคร!I383"")"),0)</f>
        <v>0</v>
      </c>
      <c r="J488" s="401">
        <f ca="1">IFERROR(__xludf.DUMMYFUNCTION("IMPORTRANGE(""https://docs.google.com/spreadsheets/d/1XL5vhW3sbDhbH9Cz0tuDiY8C3ctxq1tqvaCgkFb8cCA/edit?usp=sharing"",""สกลนคร!J383"")"),0)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IFERROR(__xludf.DUMMYFUNCTION("IMPORTRANGE(""https://docs.google.com/spreadsheets/d/1XL5vhW3sbDhbH9Cz0tuDiY8C3ctxq1tqvaCgkFb8cCA/edit?usp=sharing"",""สกลนคร!I384"")"),0)</f>
        <v>0</v>
      </c>
      <c r="J489" s="192">
        <f ca="1">IFERROR(__xludf.DUMMYFUNCTION("IMPORTRANGE(""https://docs.google.com/spreadsheets/d/1XL5vhW3sbDhbH9Cz0tuDiY8C3ctxq1tqvaCgkFb8cCA/edit?usp=sharing"",""สกลนคร!J384"")"),0)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IFERROR(__xludf.DUMMYFUNCTION("IMPORTRANGE(""https://docs.google.com/spreadsheets/d/1XL5vhW3sbDhbH9Cz0tuDiY8C3ctxq1tqvaCgkFb8cCA/edit?usp=sharing"",""สกลนคร!I385"")"),0)</f>
        <v>0</v>
      </c>
      <c r="J490" s="192">
        <f ca="1">IFERROR(__xludf.DUMMYFUNCTION("IMPORTRANGE(""https://docs.google.com/spreadsheets/d/1XL5vhW3sbDhbH9Cz0tuDiY8C3ctxq1tqvaCgkFb8cCA/edit?usp=sharing"",""สกลนคร!J385"")"),0)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IFERROR(__xludf.DUMMYFUNCTION("IMPORTRANGE(""https://docs.google.com/spreadsheets/d/1XL5vhW3sbDhbH9Cz0tuDiY8C3ctxq1tqvaCgkFb8cCA/edit?usp=sharing"",""สกลนคร!I386"")"),0)</f>
        <v>0</v>
      </c>
      <c r="J491" s="192">
        <f ca="1">IFERROR(__xludf.DUMMYFUNCTION("IMPORTRANGE(""https://docs.google.com/spreadsheets/d/1XL5vhW3sbDhbH9Cz0tuDiY8C3ctxq1tqvaCgkFb8cCA/edit?usp=sharing"",""สกลนคร!J386"")"),0)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IFERROR(__xludf.DUMMYFUNCTION("IMPORTRANGE(""https://docs.google.com/spreadsheets/d/1XL5vhW3sbDhbH9Cz0tuDiY8C3ctxq1tqvaCgkFb8cCA/edit?usp=sharing"",""สกลนคร!I387"")"),0)</f>
        <v>0</v>
      </c>
      <c r="J492" s="192">
        <f ca="1">IFERROR(__xludf.DUMMYFUNCTION("IMPORTRANGE(""https://docs.google.com/spreadsheets/d/1XL5vhW3sbDhbH9Cz0tuDiY8C3ctxq1tqvaCgkFb8cCA/edit?usp=sharing"",""สกลนคร!J387"")"),0)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IFERROR(__xludf.DUMMYFUNCTION("IMPORTRANGE(""https://docs.google.com/spreadsheets/d/1XL5vhW3sbDhbH9Cz0tuDiY8C3ctxq1tqvaCgkFb8cCA/edit?usp=sharing"",""สกลนคร!I388"")"),0)</f>
        <v>0</v>
      </c>
      <c r="J493" s="192">
        <f ca="1">IFERROR(__xludf.DUMMYFUNCTION("IMPORTRANGE(""https://docs.google.com/spreadsheets/d/1XL5vhW3sbDhbH9Cz0tuDiY8C3ctxq1tqvaCgkFb8cCA/edit?usp=sharing"",""สกลนคร!J388"")"),0)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IFERROR(__xludf.DUMMYFUNCTION("IMPORTRANGE(""https://docs.google.com/spreadsheets/d/1XL5vhW3sbDhbH9Cz0tuDiY8C3ctxq1tqvaCgkFb8cCA/edit?usp=sharing"",""สกลนคร!I389"")"),0)</f>
        <v>0</v>
      </c>
      <c r="J494" s="417">
        <f ca="1">IFERROR(__xludf.DUMMYFUNCTION("IMPORTRANGE(""https://docs.google.com/spreadsheets/d/1XL5vhW3sbDhbH9Cz0tuDiY8C3ctxq1tqvaCgkFb8cCA/edit?usp=sharing"",""สกลนคร!J389"")"),0)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IFERROR(__xludf.DUMMYFUNCTION("IMPORTRANGE(""https://docs.google.com/spreadsheets/d/1XL5vhW3sbDhbH9Cz0tuDiY8C3ctxq1tqvaCgkFb8cCA/edit?usp=sharing"",""สกลนคร!I390"")"),0)</f>
        <v>0</v>
      </c>
      <c r="J495" s="417">
        <f ca="1">IFERROR(__xludf.DUMMYFUNCTION("IMPORTRANGE(""https://docs.google.com/spreadsheets/d/1XL5vhW3sbDhbH9Cz0tuDiY8C3ctxq1tqvaCgkFb8cCA/edit?usp=sharing"",""สกลนคร!J390"")"),0)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IFERROR(__xludf.DUMMYFUNCTION("IMPORTRANGE(""https://docs.google.com/spreadsheets/d/1XL5vhW3sbDhbH9Cz0tuDiY8C3ctxq1tqvaCgkFb8cCA/edit?usp=sharing"",""สกลนคร!I391"")"),0)</f>
        <v>0</v>
      </c>
      <c r="J496" s="417">
        <f ca="1">IFERROR(__xludf.DUMMYFUNCTION("IMPORTRANGE(""https://docs.google.com/spreadsheets/d/1XL5vhW3sbDhbH9Cz0tuDiY8C3ctxq1tqvaCgkFb8cCA/edit?usp=sharing"",""สกลนคร!J391"")"),0)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IFERROR(__xludf.DUMMYFUNCTION("IMPORTRANGE(""https://docs.google.com/spreadsheets/d/1XL5vhW3sbDhbH9Cz0tuDiY8C3ctxq1tqvaCgkFb8cCA/edit?usp=sharing"",""สกลนคร!I392"")"),4190)</f>
        <v>4190</v>
      </c>
      <c r="J497" s="424">
        <f ca="1">IFERROR(__xludf.DUMMYFUNCTION("IMPORTRANGE(""https://docs.google.com/spreadsheets/d/1XL5vhW3sbDhbH9Cz0tuDiY8C3ctxq1tqvaCgkFb8cCA/edit?usp=sharing"",""สกลนคร!J392"")"),0)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IFERROR(__xludf.DUMMYFUNCTION("IMPORTRANGE(""https://docs.google.com/spreadsheets/d/1XL5vhW3sbDhbH9Cz0tuDiY8C3ctxq1tqvaCgkFb8cCA/edit?usp=sharing"",""สกลนคร!I393"")"),4190)</f>
        <v>4190</v>
      </c>
      <c r="J498" s="401">
        <f ca="1">IFERROR(__xludf.DUMMYFUNCTION("IMPORTRANGE(""https://docs.google.com/spreadsheets/d/1XL5vhW3sbDhbH9Cz0tuDiY8C3ctxq1tqvaCgkFb8cCA/edit?usp=sharing"",""สกลนคร!J393"")"),0)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IFERROR(__xludf.DUMMYFUNCTION("IMPORTRANGE(""https://docs.google.com/spreadsheets/d/1XL5vhW3sbDhbH9Cz0tuDiY8C3ctxq1tqvaCgkFb8cCA/edit?usp=sharing"",""สกลนคร!I394"")"),456)</f>
        <v>456</v>
      </c>
      <c r="J499" s="401">
        <f ca="1">IFERROR(__xludf.DUMMYFUNCTION("IMPORTRANGE(""https://docs.google.com/spreadsheets/d/1XL5vhW3sbDhbH9Cz0tuDiY8C3ctxq1tqvaCgkFb8cCA/edit?usp=sharing"",""สกลนคร!J394"")"),0)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IFERROR(__xludf.DUMMYFUNCTION("IMPORTRANGE(""https://docs.google.com/spreadsheets/d/1XL5vhW3sbDhbH9Cz0tuDiY8C3ctxq1tqvaCgkFb8cCA/edit?usp=sharing"",""สกลนคร!I395"")"),0)</f>
        <v>0</v>
      </c>
      <c r="J500" s="167">
        <f ca="1">IFERROR(__xludf.DUMMYFUNCTION("IMPORTRANGE(""https://docs.google.com/spreadsheets/d/1XL5vhW3sbDhbH9Cz0tuDiY8C3ctxq1tqvaCgkFb8cCA/edit?usp=sharing"",""สกลนคร!J395"")"),0)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IFERROR(__xludf.DUMMYFUNCTION("IMPORTRANGE(""https://docs.google.com/spreadsheets/d/1XL5vhW3sbDhbH9Cz0tuDiY8C3ctxq1tqvaCgkFb8cCA/edit?usp=sharing"",""สกลนคร!I396"")"),0)</f>
        <v>0</v>
      </c>
      <c r="J501" s="167">
        <f ca="1">IFERROR(__xludf.DUMMYFUNCTION("IMPORTRANGE(""https://docs.google.com/spreadsheets/d/1XL5vhW3sbDhbH9Cz0tuDiY8C3ctxq1tqvaCgkFb8cCA/edit?usp=sharing"",""สกลนคร!J396"")"),0)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IFERROR(__xludf.DUMMYFUNCTION("IMPORTRANGE(""https://docs.google.com/spreadsheets/d/1XL5vhW3sbDhbH9Cz0tuDiY8C3ctxq1tqvaCgkFb8cCA/edit?usp=sharing"",""สกลนคร!I397"")"),0)</f>
        <v>0</v>
      </c>
      <c r="J502" s="192">
        <f ca="1">IFERROR(__xludf.DUMMYFUNCTION("IMPORTRANGE(""https://docs.google.com/spreadsheets/d/1XL5vhW3sbDhbH9Cz0tuDiY8C3ctxq1tqvaCgkFb8cCA/edit?usp=sharing"",""สกลนคร!J397"")"),0)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IFERROR(__xludf.DUMMYFUNCTION("IMPORTRANGE(""https://docs.google.com/spreadsheets/d/1XL5vhW3sbDhbH9Cz0tuDiY8C3ctxq1tqvaCgkFb8cCA/edit?usp=sharing"",""สกลนคร!I398"")"),0)</f>
        <v>0</v>
      </c>
      <c r="J503" s="192">
        <f ca="1">IFERROR(__xludf.DUMMYFUNCTION("IMPORTRANGE(""https://docs.google.com/spreadsheets/d/1XL5vhW3sbDhbH9Cz0tuDiY8C3ctxq1tqvaCgkFb8cCA/edit?usp=sharing"",""สกลนคร!J398"")"),0)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IFERROR(__xludf.DUMMYFUNCTION("IMPORTRANGE(""https://docs.google.com/spreadsheets/d/1XL5vhW3sbDhbH9Cz0tuDiY8C3ctxq1tqvaCgkFb8cCA/edit?usp=sharing"",""สกลนคร!I399"")"),0)</f>
        <v>0</v>
      </c>
      <c r="J504" s="192">
        <f ca="1">IFERROR(__xludf.DUMMYFUNCTION("IMPORTRANGE(""https://docs.google.com/spreadsheets/d/1XL5vhW3sbDhbH9Cz0tuDiY8C3ctxq1tqvaCgkFb8cCA/edit?usp=sharing"",""สกลนคร!J399"")"),0)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IFERROR(__xludf.DUMMYFUNCTION("IMPORTRANGE(""https://docs.google.com/spreadsheets/d/1XL5vhW3sbDhbH9Cz0tuDiY8C3ctxq1tqvaCgkFb8cCA/edit?usp=sharing"",""สกลนคร!I400"")"),0)</f>
        <v>0</v>
      </c>
      <c r="J505" s="192">
        <f ca="1">IFERROR(__xludf.DUMMYFUNCTION("IMPORTRANGE(""https://docs.google.com/spreadsheets/d/1XL5vhW3sbDhbH9Cz0tuDiY8C3ctxq1tqvaCgkFb8cCA/edit?usp=sharing"",""สกลนคร!J400"")"),0)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IFERROR(__xludf.DUMMYFUNCTION("IMPORTRANGE(""https://docs.google.com/spreadsheets/d/1XL5vhW3sbDhbH9Cz0tuDiY8C3ctxq1tqvaCgkFb8cCA/edit?usp=sharing"",""สกลนคร!I401"")"),0)</f>
        <v>0</v>
      </c>
      <c r="J506" s="192">
        <f ca="1">IFERROR(__xludf.DUMMYFUNCTION("IMPORTRANGE(""https://docs.google.com/spreadsheets/d/1XL5vhW3sbDhbH9Cz0tuDiY8C3ctxq1tqvaCgkFb8cCA/edit?usp=sharing"",""สกลนคร!J401"")"),0)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IFERROR(__xludf.DUMMYFUNCTION("IMPORTRANGE(""https://docs.google.com/spreadsheets/d/1XL5vhW3sbDhbH9Cz0tuDiY8C3ctxq1tqvaCgkFb8cCA/edit?usp=sharing"",""สกลนคร!I402"")"),0)</f>
        <v>0</v>
      </c>
      <c r="J507" s="192">
        <f ca="1">IFERROR(__xludf.DUMMYFUNCTION("IMPORTRANGE(""https://docs.google.com/spreadsheets/d/1XL5vhW3sbDhbH9Cz0tuDiY8C3ctxq1tqvaCgkFb8cCA/edit?usp=sharing"",""สกลนคร!J402"")"),0)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IFERROR(__xludf.DUMMYFUNCTION("IMPORTRANGE(""https://docs.google.com/spreadsheets/d/1XL5vhW3sbDhbH9Cz0tuDiY8C3ctxq1tqvaCgkFb8cCA/edit?usp=sharing"",""สกลนคร!I403"")"),0)</f>
        <v>0</v>
      </c>
      <c r="J508" s="167">
        <f ca="1">IFERROR(__xludf.DUMMYFUNCTION("IMPORTRANGE(""https://docs.google.com/spreadsheets/d/1XL5vhW3sbDhbH9Cz0tuDiY8C3ctxq1tqvaCgkFb8cCA/edit?usp=sharing"",""สกลนคร!J403"")"),0)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IFERROR(__xludf.DUMMYFUNCTION("IMPORTRANGE(""https://docs.google.com/spreadsheets/d/1XL5vhW3sbDhbH9Cz0tuDiY8C3ctxq1tqvaCgkFb8cCA/edit?usp=sharing"",""สกลนคร!I404"")"),0)</f>
        <v>0</v>
      </c>
      <c r="J509" s="167">
        <f ca="1">IFERROR(__xludf.DUMMYFUNCTION("IMPORTRANGE(""https://docs.google.com/spreadsheets/d/1XL5vhW3sbDhbH9Cz0tuDiY8C3ctxq1tqvaCgkFb8cCA/edit?usp=sharing"",""สกลนคร!J404"")"),0)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IFERROR(__xludf.DUMMYFUNCTION("IMPORTRANGE(""https://docs.google.com/spreadsheets/d/1XL5vhW3sbDhbH9Cz0tuDiY8C3ctxq1tqvaCgkFb8cCA/edit?usp=sharing"",""สกลนคร!I405"")"),0)</f>
        <v>0</v>
      </c>
      <c r="J510" s="192">
        <f ca="1">IFERROR(__xludf.DUMMYFUNCTION("IMPORTRANGE(""https://docs.google.com/spreadsheets/d/1XL5vhW3sbDhbH9Cz0tuDiY8C3ctxq1tqvaCgkFb8cCA/edit?usp=sharing"",""สกลนคร!J405"")"),0)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IFERROR(__xludf.DUMMYFUNCTION("IMPORTRANGE(""https://docs.google.com/spreadsheets/d/1XL5vhW3sbDhbH9Cz0tuDiY8C3ctxq1tqvaCgkFb8cCA/edit?usp=sharing"",""สกลนคร!I406"")"),0)</f>
        <v>0</v>
      </c>
      <c r="J511" s="192">
        <f ca="1">IFERROR(__xludf.DUMMYFUNCTION("IMPORTRANGE(""https://docs.google.com/spreadsheets/d/1XL5vhW3sbDhbH9Cz0tuDiY8C3ctxq1tqvaCgkFb8cCA/edit?usp=sharing"",""สกลนคร!J406"")"),0)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IFERROR(__xludf.DUMMYFUNCTION("IMPORTRANGE(""https://docs.google.com/spreadsheets/d/1XL5vhW3sbDhbH9Cz0tuDiY8C3ctxq1tqvaCgkFb8cCA/edit?usp=sharing"",""สกลนคร!I407"")"),0)</f>
        <v>0</v>
      </c>
      <c r="J512" s="192">
        <f ca="1">IFERROR(__xludf.DUMMYFUNCTION("IMPORTRANGE(""https://docs.google.com/spreadsheets/d/1XL5vhW3sbDhbH9Cz0tuDiY8C3ctxq1tqvaCgkFb8cCA/edit?usp=sharing"",""สกลนคร!J407"")"),0)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IFERROR(__xludf.DUMMYFUNCTION("IMPORTRANGE(""https://docs.google.com/spreadsheets/d/1XL5vhW3sbDhbH9Cz0tuDiY8C3ctxq1tqvaCgkFb8cCA/edit?usp=sharing"",""สกลนคร!I408"")"),0)</f>
        <v>0</v>
      </c>
      <c r="J513" s="192">
        <f ca="1">IFERROR(__xludf.DUMMYFUNCTION("IMPORTRANGE(""https://docs.google.com/spreadsheets/d/1XL5vhW3sbDhbH9Cz0tuDiY8C3ctxq1tqvaCgkFb8cCA/edit?usp=sharing"",""สกลนคร!J408"")"),0)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IFERROR(__xludf.DUMMYFUNCTION("IMPORTRANGE(""https://docs.google.com/spreadsheets/d/1XL5vhW3sbDhbH9Cz0tuDiY8C3ctxq1tqvaCgkFb8cCA/edit?usp=sharing"",""สกลนคร!I409"")"),0)</f>
        <v>0</v>
      </c>
      <c r="J514" s="192">
        <f ca="1">IFERROR(__xludf.DUMMYFUNCTION("IMPORTRANGE(""https://docs.google.com/spreadsheets/d/1XL5vhW3sbDhbH9Cz0tuDiY8C3ctxq1tqvaCgkFb8cCA/edit?usp=sharing"",""สกลนคร!J409"")"),0)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IFERROR(__xludf.DUMMYFUNCTION("IMPORTRANGE(""https://docs.google.com/spreadsheets/d/1XL5vhW3sbDhbH9Cz0tuDiY8C3ctxq1tqvaCgkFb8cCA/edit?usp=sharing"",""สกลนคร!I410"")"),0)</f>
        <v>0</v>
      </c>
      <c r="J515" s="192">
        <f ca="1">IFERROR(__xludf.DUMMYFUNCTION("IMPORTRANGE(""https://docs.google.com/spreadsheets/d/1XL5vhW3sbDhbH9Cz0tuDiY8C3ctxq1tqvaCgkFb8cCA/edit?usp=sharing"",""สกลนคร!J410"")"),0)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IFERROR(__xludf.DUMMYFUNCTION("IMPORTRANGE(""https://docs.google.com/spreadsheets/d/1XL5vhW3sbDhbH9Cz0tuDiY8C3ctxq1tqvaCgkFb8cCA/edit?usp=sharing"",""สกลนคร!I411"")"),0)</f>
        <v>0</v>
      </c>
      <c r="J516" s="264">
        <f ca="1">IFERROR(__xludf.DUMMYFUNCTION("IMPORTRANGE(""https://docs.google.com/spreadsheets/d/1XL5vhW3sbDhbH9Cz0tuDiY8C3ctxq1tqvaCgkFb8cCA/edit?usp=sharing"",""สกลนคร!J411"")"),0)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IFERROR(__xludf.DUMMYFUNCTION("IMPORTRANGE(""https://docs.google.com/spreadsheets/d/1XL5vhW3sbDhbH9Cz0tuDiY8C3ctxq1tqvaCgkFb8cCA/edit?usp=sharing"",""สกลนคร!I412"")"),0)</f>
        <v>0</v>
      </c>
      <c r="J517" s="277">
        <f ca="1">IFERROR(__xludf.DUMMYFUNCTION("IMPORTRANGE(""https://docs.google.com/spreadsheets/d/1XL5vhW3sbDhbH9Cz0tuDiY8C3ctxq1tqvaCgkFb8cCA/edit?usp=sharing"",""สกลนคร!J412"")"),0)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IFERROR(__xludf.DUMMYFUNCTION("IMPORTRANGE(""https://docs.google.com/spreadsheets/d/1XL5vhW3sbDhbH9Cz0tuDiY8C3ctxq1tqvaCgkFb8cCA/edit?usp=sharing"",""สกลนคร!I413"")"),0)</f>
        <v>0</v>
      </c>
      <c r="J518" s="277">
        <f ca="1">IFERROR(__xludf.DUMMYFUNCTION("IMPORTRANGE(""https://docs.google.com/spreadsheets/d/1XL5vhW3sbDhbH9Cz0tuDiY8C3ctxq1tqvaCgkFb8cCA/edit?usp=sharing"",""สกลนคร!J413"")"),0)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IFERROR(__xludf.DUMMYFUNCTION("IMPORTRANGE(""https://docs.google.com/spreadsheets/d/1XL5vhW3sbDhbH9Cz0tuDiY8C3ctxq1tqvaCgkFb8cCA/edit?usp=sharing"",""สกลนคร!I414"")"),0)</f>
        <v>0</v>
      </c>
      <c r="J519" s="191">
        <f ca="1">IFERROR(__xludf.DUMMYFUNCTION("IMPORTRANGE(""https://docs.google.com/spreadsheets/d/1XL5vhW3sbDhbH9Cz0tuDiY8C3ctxq1tqvaCgkFb8cCA/edit?usp=sharing"",""สกลนคร!J414"")"),0)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IFERROR(__xludf.DUMMYFUNCTION("IMPORTRANGE(""https://docs.google.com/spreadsheets/d/1XL5vhW3sbDhbH9Cz0tuDiY8C3ctxq1tqvaCgkFb8cCA/edit?usp=sharing"",""สกลนคร!I415"")"),0)</f>
        <v>0</v>
      </c>
      <c r="J520" s="191">
        <f ca="1">IFERROR(__xludf.DUMMYFUNCTION("IMPORTRANGE(""https://docs.google.com/spreadsheets/d/1XL5vhW3sbDhbH9Cz0tuDiY8C3ctxq1tqvaCgkFb8cCA/edit?usp=sharing"",""สกลนคร!J415"")"),0)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IFERROR(__xludf.DUMMYFUNCTION("IMPORTRANGE(""https://docs.google.com/spreadsheets/d/1XL5vhW3sbDhbH9Cz0tuDiY8C3ctxq1tqvaCgkFb8cCA/edit?usp=sharing"",""สกลนคร!I416"")"),0)</f>
        <v>0</v>
      </c>
      <c r="J521" s="191">
        <f ca="1">IFERROR(__xludf.DUMMYFUNCTION("IMPORTRANGE(""https://docs.google.com/spreadsheets/d/1XL5vhW3sbDhbH9Cz0tuDiY8C3ctxq1tqvaCgkFb8cCA/edit?usp=sharing"",""สกลนคร!J416"")"),0)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IFERROR(__xludf.DUMMYFUNCTION("IMPORTRANGE(""https://docs.google.com/spreadsheets/d/1XL5vhW3sbDhbH9Cz0tuDiY8C3ctxq1tqvaCgkFb8cCA/edit?usp=sharing"",""สกลนคร!I417"")"),0)</f>
        <v>0</v>
      </c>
      <c r="J522" s="191">
        <f ca="1">IFERROR(__xludf.DUMMYFUNCTION("IMPORTRANGE(""https://docs.google.com/spreadsheets/d/1XL5vhW3sbDhbH9Cz0tuDiY8C3ctxq1tqvaCgkFb8cCA/edit?usp=sharing"",""สกลนคร!J417"")"),0)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IFERROR(__xludf.DUMMYFUNCTION("IMPORTRANGE(""https://docs.google.com/spreadsheets/d/1XL5vhW3sbDhbH9Cz0tuDiY8C3ctxq1tqvaCgkFb8cCA/edit?usp=sharing"",""สกลนคร!I418"")"),0)</f>
        <v>0</v>
      </c>
      <c r="J523" s="191">
        <f ca="1">IFERROR(__xludf.DUMMYFUNCTION("IMPORTRANGE(""https://docs.google.com/spreadsheets/d/1XL5vhW3sbDhbH9Cz0tuDiY8C3ctxq1tqvaCgkFb8cCA/edit?usp=sharing"",""สกลนคร!J418"")"),0)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IFERROR(__xludf.DUMMYFUNCTION("IMPORTRANGE(""https://docs.google.com/spreadsheets/d/1XL5vhW3sbDhbH9Cz0tuDiY8C3ctxq1tqvaCgkFb8cCA/edit?usp=sharing"",""สกลนคร!I419"")"),0)</f>
        <v>0</v>
      </c>
      <c r="J524" s="191">
        <f ca="1">IFERROR(__xludf.DUMMYFUNCTION("IMPORTRANGE(""https://docs.google.com/spreadsheets/d/1XL5vhW3sbDhbH9Cz0tuDiY8C3ctxq1tqvaCgkFb8cCA/edit?usp=sharing"",""สกลนคร!J419"")"),0)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IFERROR(__xludf.DUMMYFUNCTION("IMPORTRANGE(""https://docs.google.com/spreadsheets/d/1XL5vhW3sbDhbH9Cz0tuDiY8C3ctxq1tqvaCgkFb8cCA/edit?usp=sharing"",""สกลนคร!I420"")"),0)</f>
        <v>0</v>
      </c>
      <c r="J525" s="277">
        <f ca="1">IFERROR(__xludf.DUMMYFUNCTION("IMPORTRANGE(""https://docs.google.com/spreadsheets/d/1XL5vhW3sbDhbH9Cz0tuDiY8C3ctxq1tqvaCgkFb8cCA/edit?usp=sharing"",""สกลนคร!J420"")"),0)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IFERROR(__xludf.DUMMYFUNCTION("IMPORTRANGE(""https://docs.google.com/spreadsheets/d/1XL5vhW3sbDhbH9Cz0tuDiY8C3ctxq1tqvaCgkFb8cCA/edit?usp=sharing"",""สกลนคร!I421"")"),0)</f>
        <v>0</v>
      </c>
      <c r="J526" s="277">
        <f ca="1">IFERROR(__xludf.DUMMYFUNCTION("IMPORTRANGE(""https://docs.google.com/spreadsheets/d/1XL5vhW3sbDhbH9Cz0tuDiY8C3ctxq1tqvaCgkFb8cCA/edit?usp=sharing"",""สกลนคร!J421"")"),0)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IFERROR(__xludf.DUMMYFUNCTION("IMPORTRANGE(""https://docs.google.com/spreadsheets/d/1XL5vhW3sbDhbH9Cz0tuDiY8C3ctxq1tqvaCgkFb8cCA/edit?usp=sharing"",""สกลนคร!I422"")"),0)</f>
        <v>0</v>
      </c>
      <c r="J527" s="192">
        <f ca="1">IFERROR(__xludf.DUMMYFUNCTION("IMPORTRANGE(""https://docs.google.com/spreadsheets/d/1XL5vhW3sbDhbH9Cz0tuDiY8C3ctxq1tqvaCgkFb8cCA/edit?usp=sharing"",""สกลนคร!J422"")"),0)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IFERROR(__xludf.DUMMYFUNCTION("IMPORTRANGE(""https://docs.google.com/spreadsheets/d/1XL5vhW3sbDhbH9Cz0tuDiY8C3ctxq1tqvaCgkFb8cCA/edit?usp=sharing"",""สกลนคร!I423"")"),0)</f>
        <v>0</v>
      </c>
      <c r="J528" s="192">
        <f ca="1">IFERROR(__xludf.DUMMYFUNCTION("IMPORTRANGE(""https://docs.google.com/spreadsheets/d/1XL5vhW3sbDhbH9Cz0tuDiY8C3ctxq1tqvaCgkFb8cCA/edit?usp=sharing"",""สกลนคร!J423"")"),0)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IFERROR(__xludf.DUMMYFUNCTION("IMPORTRANGE(""https://docs.google.com/spreadsheets/d/1XL5vhW3sbDhbH9Cz0tuDiY8C3ctxq1tqvaCgkFb8cCA/edit?usp=sharing"",""สกลนคร!I424"")"),0)</f>
        <v>0</v>
      </c>
      <c r="J529" s="192">
        <f ca="1">IFERROR(__xludf.DUMMYFUNCTION("IMPORTRANGE(""https://docs.google.com/spreadsheets/d/1XL5vhW3sbDhbH9Cz0tuDiY8C3ctxq1tqvaCgkFb8cCA/edit?usp=sharing"",""สกลนคร!J424"")"),0)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IFERROR(__xludf.DUMMYFUNCTION("IMPORTRANGE(""https://docs.google.com/spreadsheets/d/1XL5vhW3sbDhbH9Cz0tuDiY8C3ctxq1tqvaCgkFb8cCA/edit?usp=sharing"",""สกลนคร!I425"")"),0)</f>
        <v>0</v>
      </c>
      <c r="J530" s="192">
        <f ca="1">IFERROR(__xludf.DUMMYFUNCTION("IMPORTRANGE(""https://docs.google.com/spreadsheets/d/1XL5vhW3sbDhbH9Cz0tuDiY8C3ctxq1tqvaCgkFb8cCA/edit?usp=sharing"",""สกลนคร!J425"")"),0)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IFERROR(__xludf.DUMMYFUNCTION("IMPORTRANGE(""https://docs.google.com/spreadsheets/d/1XL5vhW3sbDhbH9Cz0tuDiY8C3ctxq1tqvaCgkFb8cCA/edit?usp=sharing"",""สกลนคร!I426"")"),0)</f>
        <v>0</v>
      </c>
      <c r="J531" s="192">
        <f ca="1">IFERROR(__xludf.DUMMYFUNCTION("IMPORTRANGE(""https://docs.google.com/spreadsheets/d/1XL5vhW3sbDhbH9Cz0tuDiY8C3ctxq1tqvaCgkFb8cCA/edit?usp=sharing"",""สกลนคร!J426"")"),0)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IFERROR(__xludf.DUMMYFUNCTION("IMPORTRANGE(""https://docs.google.com/spreadsheets/d/1XL5vhW3sbDhbH9Cz0tuDiY8C3ctxq1tqvaCgkFb8cCA/edit?usp=sharing"",""สกลนคร!I427"")"),0)</f>
        <v>0</v>
      </c>
      <c r="J532" s="445">
        <f ca="1">IFERROR(__xludf.DUMMYFUNCTION("IMPORTRANGE(""https://docs.google.com/spreadsheets/d/1XL5vhW3sbDhbH9Cz0tuDiY8C3ctxq1tqvaCgkFb8cCA/edit?usp=sharing"",""สกลนคร!J427"")"),0)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IFERROR(__xludf.DUMMYFUNCTION("IMPORTRANGE(""https://docs.google.com/spreadsheets/d/1XL5vhW3sbDhbH9Cz0tuDiY8C3ctxq1tqvaCgkFb8cCA/edit?usp=sharing"",""สกลนคร!I428"")"),26)</f>
        <v>26</v>
      </c>
      <c r="J533" s="393">
        <f ca="1">IFERROR(__xludf.DUMMYFUNCTION("IMPORTRANGE(""https://docs.google.com/spreadsheets/d/1XL5vhW3sbDhbH9Cz0tuDiY8C3ctxq1tqvaCgkFb8cCA/edit?usp=sharing"",""สกลนคร!J428"")"),26)</f>
        <v>26</v>
      </c>
      <c r="K533" s="394">
        <f ca="1">IF(I533&gt;0,J533*100/I533,0)</f>
        <v>100</v>
      </c>
      <c r="L533" s="395">
        <f ca="1">IFERROR(__xludf.DUMMYFUNCTION("IMPORTRANGE(""https://docs.google.com/spreadsheets/d/1XL5vhW3sbDhbH9Cz0tuDiY8C3ctxq1tqvaCgkFb8cCA/edit?usp=sharing"",""สกลนคร!L428"")"),37740)</f>
        <v>37740</v>
      </c>
      <c r="M533" s="395"/>
      <c r="N533" s="395">
        <f ca="1">IFERROR(__xludf.DUMMYFUNCTION("IMPORTRANGE(""https://docs.google.com/spreadsheets/d/1XL5vhW3sbDhbH9Cz0tuDiY8C3ctxq1tqvaCgkFb8cCA/edit?usp=sharing"",""สกลนคร!M428"")"),26995)</f>
        <v>26995</v>
      </c>
      <c r="O533" s="395">
        <f t="shared" ref="O533:O537" ca="1" si="118">+IF(L533&gt;0,N533*100/L533,0)</f>
        <v>71.528881822999466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IFERROR(__xludf.DUMMYFUNCTION("IMPORTRANGE(""https://docs.google.com/spreadsheets/d/1XL5vhW3sbDhbH9Cz0tuDiY8C3ctxq1tqvaCgkFb8cCA/edit?usp=sharing"",""สกลนคร!L429"")"),0)</f>
        <v>0</v>
      </c>
      <c r="M534" s="169"/>
      <c r="N534" s="171">
        <f ca="1">IFERROR(__xludf.DUMMYFUNCTION("IMPORTRANGE(""https://docs.google.com/spreadsheets/d/1XL5vhW3sbDhbH9Cz0tuDiY8C3ctxq1tqvaCgkFb8cCA/edit?usp=sharing"",""สกลนคร!M429"")"),0)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IFERROR(__xludf.DUMMYFUNCTION("IMPORTRANGE(""https://docs.google.com/spreadsheets/d/1XL5vhW3sbDhbH9Cz0tuDiY8C3ctxq1tqvaCgkFb8cCA/edit?usp=sharing"",""สกลนคร!L430"")"),37740)</f>
        <v>37740</v>
      </c>
      <c r="M535" s="169"/>
      <c r="N535" s="171">
        <f ca="1">IFERROR(__xludf.DUMMYFUNCTION("IMPORTRANGE(""https://docs.google.com/spreadsheets/d/1XL5vhW3sbDhbH9Cz0tuDiY8C3ctxq1tqvaCgkFb8cCA/edit?usp=sharing"",""สกลนคร!M430"")"),26995)</f>
        <v>26995</v>
      </c>
      <c r="O535" s="171">
        <f t="shared" ca="1" si="118"/>
        <v>71.528881822999466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IFERROR(__xludf.DUMMYFUNCTION("IMPORTRANGE(""https://docs.google.com/spreadsheets/d/1XL5vhW3sbDhbH9Cz0tuDiY8C3ctxq1tqvaCgkFb8cCA/edit?usp=sharing"",""สกลนคร!L431"")"),0)</f>
        <v>0</v>
      </c>
      <c r="M536" s="171"/>
      <c r="N536" s="171">
        <f ca="1">IFERROR(__xludf.DUMMYFUNCTION("IMPORTRANGE(""https://docs.google.com/spreadsheets/d/1XL5vhW3sbDhbH9Cz0tuDiY8C3ctxq1tqvaCgkFb8cCA/edit?usp=sharing"",""สกลนคร!M431"")"),0)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IFERROR(__xludf.DUMMYFUNCTION("IMPORTRANGE(""https://docs.google.com/spreadsheets/d/1XL5vhW3sbDhbH9Cz0tuDiY8C3ctxq1tqvaCgkFb8cCA/edit?usp=sharing"",""สกลนคร!L432"")"),37740)</f>
        <v>37740</v>
      </c>
      <c r="M537" s="171"/>
      <c r="N537" s="171">
        <f ca="1">IFERROR(__xludf.DUMMYFUNCTION("IMPORTRANGE(""https://docs.google.com/spreadsheets/d/1XL5vhW3sbDhbH9Cz0tuDiY8C3ctxq1tqvaCgkFb8cCA/edit?usp=sharing"",""สกลนคร!M432"")"),26995)</f>
        <v>26995</v>
      </c>
      <c r="O537" s="171">
        <f t="shared" ca="1" si="118"/>
        <v>71.528881822999466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IFERROR(__xludf.DUMMYFUNCTION("IMPORTRANGE(""https://docs.google.com/spreadsheets/d/1XL5vhW3sbDhbH9Cz0tuDiY8C3ctxq1tqvaCgkFb8cCA/edit?usp=sharing"",""สกลนคร!M433"")"),22140)</f>
        <v>22140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IFERROR(__xludf.DUMMYFUNCTION("IMPORTRANGE(""https://docs.google.com/spreadsheets/d/1XL5vhW3sbDhbH9Cz0tuDiY8C3ctxq1tqvaCgkFb8cCA/edit?usp=sharing"",""สกลนคร!M434"")"),0)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IFERROR(__xludf.DUMMYFUNCTION("IMPORTRANGE(""https://docs.google.com/spreadsheets/d/1XL5vhW3sbDhbH9Cz0tuDiY8C3ctxq1tqvaCgkFb8cCA/edit?usp=sharing"",""สกลนคร!M435"")"),0)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IFERROR(__xludf.DUMMYFUNCTION("IMPORTRANGE(""https://docs.google.com/spreadsheets/d/1XL5vhW3sbDhbH9Cz0tuDiY8C3ctxq1tqvaCgkFb8cCA/edit?usp=sharing"",""สกลนคร!M436"")"),4855)</f>
        <v>4855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IFERROR(__xludf.DUMMYFUNCTION("IMPORTRANGE(""https://docs.google.com/spreadsheets/d/1XL5vhW3sbDhbH9Cz0tuDiY8C3ctxq1tqvaCgkFb8cCA/edit?usp=sharing"",""สกลนคร!J438"")"),0)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IFERROR(__xludf.DUMMYFUNCTION("IMPORTRANGE(""https://docs.google.com/spreadsheets/d/1XL5vhW3sbDhbH9Cz0tuDiY8C3ctxq1tqvaCgkFb8cCA/edit?usp=sharing"",""สกลนคร!J439"")"),1)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IFERROR(__xludf.DUMMYFUNCTION("IMPORTRANGE(""https://docs.google.com/spreadsheets/d/1XL5vhW3sbDhbH9Cz0tuDiY8C3ctxq1tqvaCgkFb8cCA/edit?usp=sharing"",""สกลนคร!J440"")"),1)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IFERROR(__xludf.DUMMYFUNCTION("IMPORTRANGE(""https://docs.google.com/spreadsheets/d/1XL5vhW3sbDhbH9Cz0tuDiY8C3ctxq1tqvaCgkFb8cCA/edit?usp=sharing"",""สกลนคร!J441"")"),1)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IFERROR(__xludf.DUMMYFUNCTION("IMPORTRANGE(""https://docs.google.com/spreadsheets/d/1XL5vhW3sbDhbH9Cz0tuDiY8C3ctxq1tqvaCgkFb8cCA/edit?usp=sharing"",""สกลนคร!I442"")"),26)</f>
        <v>26</v>
      </c>
      <c r="J547" s="192">
        <f ca="1">IFERROR(__xludf.DUMMYFUNCTION("IMPORTRANGE(""https://docs.google.com/spreadsheets/d/1XL5vhW3sbDhbH9Cz0tuDiY8C3ctxq1tqvaCgkFb8cCA/edit?usp=sharing"",""สกลนคร!J442"")"),26)</f>
        <v>26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IFERROR(__xludf.DUMMYFUNCTION("IMPORTRANGE(""https://docs.google.com/spreadsheets/d/1XL5vhW3sbDhbH9Cz0tuDiY8C3ctxq1tqvaCgkFb8cCA/edit?usp=sharing"",""สกลนคร!J166"")"),0)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IFERROR(__xludf.DUMMYFUNCTION("IMPORTRANGE(""https://docs.google.com/spreadsheets/d/1XL5vhW3sbDhbH9Cz0tuDiY8C3ctxq1tqvaCgkFb8cCA/edit?usp=sharing"",""สกลนคร!J444"")"),0)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IFERROR(__xludf.DUMMYFUNCTION("IMPORTRANGE(""https://docs.google.com/spreadsheets/d/1XL5vhW3sbDhbH9Cz0tuDiY8C3ctxq1tqvaCgkFb8cCA/edit?usp=sharing"",""สกลนคร!J445"")"),0)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IFERROR(__xludf.DUMMYFUNCTION("IMPORTRANGE(""https://docs.google.com/spreadsheets/d/1XL5vhW3sbDhbH9Cz0tuDiY8C3ctxq1tqvaCgkFb8cCA/edit?usp=sharing"",""สกลนคร!I446"")"),0)</f>
        <v>0</v>
      </c>
      <c r="J551" s="393">
        <f ca="1">IFERROR(__xludf.DUMMYFUNCTION("IMPORTRANGE(""https://docs.google.com/spreadsheets/d/1XL5vhW3sbDhbH9Cz0tuDiY8C3ctxq1tqvaCgkFb8cCA/edit?usp=sharing"",""สกลนคร!J446"")"),0)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IFERROR(__xludf.DUMMYFUNCTION("IMPORTRANGE(""https://docs.google.com/spreadsheets/d/1XL5vhW3sbDhbH9Cz0tuDiY8C3ctxq1tqvaCgkFb8cCA/edit?usp=sharing"",""สกลนคร!L446"")"),0)</f>
        <v>0</v>
      </c>
      <c r="M551" s="395"/>
      <c r="N551" s="395">
        <f ca="1">IFERROR(__xludf.DUMMYFUNCTION("IMPORTRANGE(""https://docs.google.com/spreadsheets/d/1XL5vhW3sbDhbH9Cz0tuDiY8C3ctxq1tqvaCgkFb8cCA/edit?usp=sharing"",""สกลนคร!M446"")"),0)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IFERROR(__xludf.DUMMYFUNCTION("IMPORTRANGE(""https://docs.google.com/spreadsheets/d/1XL5vhW3sbDhbH9Cz0tuDiY8C3ctxq1tqvaCgkFb8cCA/edit?usp=sharing"",""สกลนคร!L447"")"),0)</f>
        <v>0</v>
      </c>
      <c r="M552" s="169"/>
      <c r="N552" s="171">
        <f ca="1">IFERROR(__xludf.DUMMYFUNCTION("IMPORTRANGE(""https://docs.google.com/spreadsheets/d/1XL5vhW3sbDhbH9Cz0tuDiY8C3ctxq1tqvaCgkFb8cCA/edit?usp=sharing"",""สกลนคร!M447"")"),0)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IFERROR(__xludf.DUMMYFUNCTION("IMPORTRANGE(""https://docs.google.com/spreadsheets/d/1XL5vhW3sbDhbH9Cz0tuDiY8C3ctxq1tqvaCgkFb8cCA/edit?usp=sharing"",""สกลนคร!L448"")"),0)</f>
        <v>0</v>
      </c>
      <c r="M553" s="169"/>
      <c r="N553" s="171">
        <f ca="1">IFERROR(__xludf.DUMMYFUNCTION("IMPORTRANGE(""https://docs.google.com/spreadsheets/d/1XL5vhW3sbDhbH9Cz0tuDiY8C3ctxq1tqvaCgkFb8cCA/edit?usp=sharing"",""สกลนคร!M448"")"),0)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IFERROR(__xludf.DUMMYFUNCTION("IMPORTRANGE(""https://docs.google.com/spreadsheets/d/1XL5vhW3sbDhbH9Cz0tuDiY8C3ctxq1tqvaCgkFb8cCA/edit?usp=sharing"",""สกลนคร!L449"")"),0)</f>
        <v>0</v>
      </c>
      <c r="M554" s="171"/>
      <c r="N554" s="171">
        <f ca="1">IFERROR(__xludf.DUMMYFUNCTION("IMPORTRANGE(""https://docs.google.com/spreadsheets/d/1XL5vhW3sbDhbH9Cz0tuDiY8C3ctxq1tqvaCgkFb8cCA/edit?usp=sharing"",""สกลนคร!M449"")"),0)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IFERROR(__xludf.DUMMYFUNCTION("IMPORTRANGE(""https://docs.google.com/spreadsheets/d/1XL5vhW3sbDhbH9Cz0tuDiY8C3ctxq1tqvaCgkFb8cCA/edit?usp=sharing"",""สกลนคร!L450"")"),0)</f>
        <v>0</v>
      </c>
      <c r="M555" s="171"/>
      <c r="N555" s="171">
        <f ca="1">IFERROR(__xludf.DUMMYFUNCTION("IMPORTRANGE(""https://docs.google.com/spreadsheets/d/1XL5vhW3sbDhbH9Cz0tuDiY8C3ctxq1tqvaCgkFb8cCA/edit?usp=sharing"",""สกลนคร!M450"")"),0)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IFERROR(__xludf.DUMMYFUNCTION("IMPORTRANGE(""https://docs.google.com/spreadsheets/d/1XL5vhW3sbDhbH9Cz0tuDiY8C3ctxq1tqvaCgkFb8cCA/edit?usp=sharing"",""สกลนคร!M451"")"),0)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IFERROR(__xludf.DUMMYFUNCTION("IMPORTRANGE(""https://docs.google.com/spreadsheets/d/1XL5vhW3sbDhbH9Cz0tuDiY8C3ctxq1tqvaCgkFb8cCA/edit?usp=sharing"",""สกลนคร!M452"")"),0)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IFERROR(__xludf.DUMMYFUNCTION("IMPORTRANGE(""https://docs.google.com/spreadsheets/d/1XL5vhW3sbDhbH9Cz0tuDiY8C3ctxq1tqvaCgkFb8cCA/edit?usp=sharing"",""สกลนคร!M453"")"),0)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IFERROR(__xludf.DUMMYFUNCTION("IMPORTRANGE(""https://docs.google.com/spreadsheets/d/1XL5vhW3sbDhbH9Cz0tuDiY8C3ctxq1tqvaCgkFb8cCA/edit?usp=sharing"",""สกลนคร!M454"")"),0)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IFERROR(__xludf.DUMMYFUNCTION("IMPORTRANGE(""https://docs.google.com/spreadsheets/d/1XL5vhW3sbDhbH9Cz0tuDiY8C3ctxq1tqvaCgkFb8cCA/edit?usp=sharing"",""สกลนคร!I455"")"),0)</f>
        <v>0</v>
      </c>
      <c r="J560" s="167">
        <f ca="1">IFERROR(__xludf.DUMMYFUNCTION("IMPORTRANGE(""https://docs.google.com/spreadsheets/d/1XL5vhW3sbDhbH9Cz0tuDiY8C3ctxq1tqvaCgkFb8cCA/edit?usp=sharing"",""สกลนคร!J455"")"),0)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IFERROR(__xludf.DUMMYFUNCTION("IMPORTRANGE(""https://docs.google.com/spreadsheets/d/1XL5vhW3sbDhbH9Cz0tuDiY8C3ctxq1tqvaCgkFb8cCA/edit?usp=sharing"",""สกลนคร!I456"")"),0)</f>
        <v>0</v>
      </c>
      <c r="J561" s="191">
        <f ca="1">IFERROR(__xludf.DUMMYFUNCTION("IMPORTRANGE(""https://docs.google.com/spreadsheets/d/1XL5vhW3sbDhbH9Cz0tuDiY8C3ctxq1tqvaCgkFb8cCA/edit?usp=sharing"",""สกลนคร!J456"")"),0)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IFERROR(__xludf.DUMMYFUNCTION("IMPORTRANGE(""https://docs.google.com/spreadsheets/d/1XL5vhW3sbDhbH9Cz0tuDiY8C3ctxq1tqvaCgkFb8cCA/edit?usp=sharing"",""สกลนคร!I457"")"),"")</f>
        <v/>
      </c>
      <c r="J562" s="191" t="str">
        <f ca="1">IFERROR(__xludf.DUMMYFUNCTION("IMPORTRANGE(""https://docs.google.com/spreadsheets/d/1XL5vhW3sbDhbH9Cz0tuDiY8C3ctxq1tqvaCgkFb8cCA/edit?usp=sharing"",""สกลนคร!J457"")"),"")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IFERROR(__xludf.DUMMYFUNCTION("IMPORTRANGE(""https://docs.google.com/spreadsheets/d/1XL5vhW3sbDhbH9Cz0tuDiY8C3ctxq1tqvaCgkFb8cCA/edit?usp=sharing"",""สกลนคร!I458"")"),"")</f>
        <v/>
      </c>
      <c r="J563" s="191" t="str">
        <f ca="1">IFERROR(__xludf.DUMMYFUNCTION("IMPORTRANGE(""https://docs.google.com/spreadsheets/d/1XL5vhW3sbDhbH9Cz0tuDiY8C3ctxq1tqvaCgkFb8cCA/edit?usp=sharing"",""สกลนคร!J458"")"),"")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IFERROR(__xludf.DUMMYFUNCTION("IMPORTRANGE(""https://docs.google.com/spreadsheets/d/1XL5vhW3sbDhbH9Cz0tuDiY8C3ctxq1tqvaCgkFb8cCA/edit?usp=sharing"",""สกลนคร!I459"")"),4200)</f>
        <v>4200</v>
      </c>
      <c r="J564" s="360">
        <f ca="1">IFERROR(__xludf.DUMMYFUNCTION("IMPORTRANGE(""https://docs.google.com/spreadsheets/d/1XL5vhW3sbDhbH9Cz0tuDiY8C3ctxq1tqvaCgkFb8cCA/edit?usp=sharing"",""สกลนคร!J459"")"),0)</f>
        <v>0</v>
      </c>
      <c r="K564" s="361">
        <f t="shared" ca="1" si="121"/>
        <v>0</v>
      </c>
      <c r="L564" s="362">
        <f ca="1">IFERROR(__xludf.DUMMYFUNCTION("IMPORTRANGE(""https://docs.google.com/spreadsheets/d/1XL5vhW3sbDhbH9Cz0tuDiY8C3ctxq1tqvaCgkFb8cCA/edit?usp=sharing"",""สกลนคร!L459"")"),167200)</f>
        <v>167200</v>
      </c>
      <c r="M564" s="362"/>
      <c r="N564" s="362">
        <f ca="1">IFERROR(__xludf.DUMMYFUNCTION("IMPORTRANGE(""https://docs.google.com/spreadsheets/d/1XL5vhW3sbDhbH9Cz0tuDiY8C3ctxq1tqvaCgkFb8cCA/edit?usp=sharing"",""สกลนคร!M459"")"),58978.4299999999)</f>
        <v>58978.429999999898</v>
      </c>
      <c r="O564" s="362">
        <f t="shared" ref="O564:O568" ca="1" si="122">+IF(L564&gt;0,N564*100/L564,0)</f>
        <v>35.27418062200951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IFERROR(__xludf.DUMMYFUNCTION("IMPORTRANGE(""https://docs.google.com/spreadsheets/d/1XL5vhW3sbDhbH9Cz0tuDiY8C3ctxq1tqvaCgkFb8cCA/edit?usp=sharing"",""สกลนคร!L460"")"),0)</f>
        <v>0</v>
      </c>
      <c r="M565" s="169"/>
      <c r="N565" s="171">
        <f ca="1">IFERROR(__xludf.DUMMYFUNCTION("IMPORTRANGE(""https://docs.google.com/spreadsheets/d/1XL5vhW3sbDhbH9Cz0tuDiY8C3ctxq1tqvaCgkFb8cCA/edit?usp=sharing"",""สกลนคร!M460"")"),0)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IFERROR(__xludf.DUMMYFUNCTION("IMPORTRANGE(""https://docs.google.com/spreadsheets/d/1XL5vhW3sbDhbH9Cz0tuDiY8C3ctxq1tqvaCgkFb8cCA/edit?usp=sharing"",""สกลนคร!L461"")"),167200)</f>
        <v>167200</v>
      </c>
      <c r="M566" s="169"/>
      <c r="N566" s="171">
        <f ca="1">IFERROR(__xludf.DUMMYFUNCTION("IMPORTRANGE(""https://docs.google.com/spreadsheets/d/1XL5vhW3sbDhbH9Cz0tuDiY8C3ctxq1tqvaCgkFb8cCA/edit?usp=sharing"",""สกลนคร!M461"")"),58978.4299999999)</f>
        <v>58978.429999999898</v>
      </c>
      <c r="O566" s="171">
        <f t="shared" ca="1" si="122"/>
        <v>35.27418062200951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IFERROR(__xludf.DUMMYFUNCTION("IMPORTRANGE(""https://docs.google.com/spreadsheets/d/1XL5vhW3sbDhbH9Cz0tuDiY8C3ctxq1tqvaCgkFb8cCA/edit?usp=sharing"",""สกลนคร!L462"")"),0)</f>
        <v>0</v>
      </c>
      <c r="M567" s="171"/>
      <c r="N567" s="171">
        <f ca="1">IFERROR(__xludf.DUMMYFUNCTION("IMPORTRANGE(""https://docs.google.com/spreadsheets/d/1XL5vhW3sbDhbH9Cz0tuDiY8C3ctxq1tqvaCgkFb8cCA/edit?usp=sharing"",""สกลนคร!M462"")"),0)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IFERROR(__xludf.DUMMYFUNCTION("IMPORTRANGE(""https://docs.google.com/spreadsheets/d/1XL5vhW3sbDhbH9Cz0tuDiY8C3ctxq1tqvaCgkFb8cCA/edit?usp=sharing"",""สกลนคร!L463"")"),167200)</f>
        <v>167200</v>
      </c>
      <c r="M568" s="171"/>
      <c r="N568" s="171">
        <f ca="1">IFERROR(__xludf.DUMMYFUNCTION("IMPORTRANGE(""https://docs.google.com/spreadsheets/d/1XL5vhW3sbDhbH9Cz0tuDiY8C3ctxq1tqvaCgkFb8cCA/edit?usp=sharing"",""สกลนคร!M463"")"),58978.4299999999)</f>
        <v>58978.429999999898</v>
      </c>
      <c r="O568" s="171">
        <f t="shared" ca="1" si="122"/>
        <v>35.27418062200951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IFERROR(__xludf.DUMMYFUNCTION("IMPORTRANGE(""https://docs.google.com/spreadsheets/d/1XL5vhW3sbDhbH9Cz0tuDiY8C3ctxq1tqvaCgkFb8cCA/edit?usp=sharing"",""สกลนคร!M464"")"),0)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IFERROR(__xludf.DUMMYFUNCTION("IMPORTRANGE(""https://docs.google.com/spreadsheets/d/1XL5vhW3sbDhbH9Cz0tuDiY8C3ctxq1tqvaCgkFb8cCA/edit?usp=sharing"",""สกลนคร!M465"")"),0)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IFERROR(__xludf.DUMMYFUNCTION("IMPORTRANGE(""https://docs.google.com/spreadsheets/d/1XL5vhW3sbDhbH9Cz0tuDiY8C3ctxq1tqvaCgkFb8cCA/edit?usp=sharing"",""สกลนคร!M466"")"),28032.26)</f>
        <v>28032.26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IFERROR(__xludf.DUMMYFUNCTION("IMPORTRANGE(""https://docs.google.com/spreadsheets/d/1XL5vhW3sbDhbH9Cz0tuDiY8C3ctxq1tqvaCgkFb8cCA/edit?usp=sharing"",""สกลนคร!M467"")"),30946.17)</f>
        <v>30946.17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IFERROR(__xludf.DUMMYFUNCTION("IMPORTRANGE(""https://docs.google.com/spreadsheets/d/1XL5vhW3sbDhbH9Cz0tuDiY8C3ctxq1tqvaCgkFb8cCA/edit?usp=sharing"",""สกลนคร!I468"")"),4200)</f>
        <v>4200</v>
      </c>
      <c r="J573" s="401">
        <f ca="1">IFERROR(__xludf.DUMMYFUNCTION("IMPORTRANGE(""https://docs.google.com/spreadsheets/d/1XL5vhW3sbDhbH9Cz0tuDiY8C3ctxq1tqvaCgkFb8cCA/edit?usp=sharing"",""สกลนคร!J468"")"),0)</f>
        <v>0</v>
      </c>
      <c r="K573" s="204">
        <f ca="1">IF(I573&gt;0,J573*100/I573,0)</f>
        <v>0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IFERROR(__xludf.DUMMYFUNCTION("IMPORTRANGE(""https://docs.google.com/spreadsheets/d/1XL5vhW3sbDhbH9Cz0tuDiY8C3ctxq1tqvaCgkFb8cCA/edit?usp=sharing"",""สกลนคร!I470"")"),0)</f>
        <v>0</v>
      </c>
      <c r="J575" s="192">
        <f ca="1">IFERROR(__xludf.DUMMYFUNCTION("IMPORTRANGE(""https://docs.google.com/spreadsheets/d/1XL5vhW3sbDhbH9Cz0tuDiY8C3ctxq1tqvaCgkFb8cCA/edit?usp=sharing"",""สกลนคร!J470"")"),0)</f>
        <v>0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IFERROR(__xludf.DUMMYFUNCTION("IMPORTRANGE(""https://docs.google.com/spreadsheets/d/1XL5vhW3sbDhbH9Cz0tuDiY8C3ctxq1tqvaCgkFb8cCA/edit?usp=sharing"",""สกลนคร!I471"")"),0)</f>
        <v>0</v>
      </c>
      <c r="J576" s="192">
        <f ca="1">IFERROR(__xludf.DUMMYFUNCTION("IMPORTRANGE(""https://docs.google.com/spreadsheets/d/1XL5vhW3sbDhbH9Cz0tuDiY8C3ctxq1tqvaCgkFb8cCA/edit?usp=sharing"",""สกลนคร!J471"")"),0)</f>
        <v>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IFERROR(__xludf.DUMMYFUNCTION("IMPORTRANGE(""https://docs.google.com/spreadsheets/d/1XL5vhW3sbDhbH9Cz0tuDiY8C3ctxq1tqvaCgkFb8cCA/edit?usp=sharing"",""สกลนคร!I472"")"),0)</f>
        <v>0</v>
      </c>
      <c r="J577" s="192">
        <f ca="1">IFERROR(__xludf.DUMMYFUNCTION("IMPORTRANGE(""https://docs.google.com/spreadsheets/d/1XL5vhW3sbDhbH9Cz0tuDiY8C3ctxq1tqvaCgkFb8cCA/edit?usp=sharing"",""สกลนคร!J472"")"),0)</f>
        <v>0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IFERROR(__xludf.DUMMYFUNCTION("IMPORTRANGE(""https://docs.google.com/spreadsheets/d/1XL5vhW3sbDhbH9Cz0tuDiY8C3ctxq1tqvaCgkFb8cCA/edit?usp=sharing"",""สกลนคร!I473"")"),0)</f>
        <v>0</v>
      </c>
      <c r="J578" s="192">
        <f ca="1">IFERROR(__xludf.DUMMYFUNCTION("IMPORTRANGE(""https://docs.google.com/spreadsheets/d/1XL5vhW3sbDhbH9Cz0tuDiY8C3ctxq1tqvaCgkFb8cCA/edit?usp=sharing"",""สกลนคร!J473"")"),0)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IFERROR(__xludf.DUMMYFUNCTION("IMPORTRANGE(""https://docs.google.com/spreadsheets/d/1XL5vhW3sbDhbH9Cz0tuDiY8C3ctxq1tqvaCgkFb8cCA/edit?usp=sharing"",""สกลนคร!I474"")"),0)</f>
        <v>0</v>
      </c>
      <c r="J579" s="192">
        <f ca="1">IFERROR(__xludf.DUMMYFUNCTION("IMPORTRANGE(""https://docs.google.com/spreadsheets/d/1XL5vhW3sbDhbH9Cz0tuDiY8C3ctxq1tqvaCgkFb8cCA/edit?usp=sharing"",""สกลนคร!J474"")"),0)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IFERROR(__xludf.DUMMYFUNCTION("IMPORTRANGE(""https://docs.google.com/spreadsheets/d/1XL5vhW3sbDhbH9Cz0tuDiY8C3ctxq1tqvaCgkFb8cCA/edit?usp=sharing"",""สกลนคร!I475"")"),216)</f>
        <v>216</v>
      </c>
      <c r="J580" s="360">
        <f ca="1">IFERROR(__xludf.DUMMYFUNCTION("IMPORTRANGE(""https://docs.google.com/spreadsheets/d/1XL5vhW3sbDhbH9Cz0tuDiY8C3ctxq1tqvaCgkFb8cCA/edit?usp=sharing"",""สกลนคร!J475"")"),0)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IFERROR(__xludf.DUMMYFUNCTION("IMPORTRANGE(""https://docs.google.com/spreadsheets/d/1XL5vhW3sbDhbH9Cz0tuDiY8C3ctxq1tqvaCgkFb8cCA/edit?usp=sharing"",""สกลนคร!L475"")"),330408)</f>
        <v>330408</v>
      </c>
      <c r="M580" s="362"/>
      <c r="N580" s="362">
        <f ca="1">IFERROR(__xludf.DUMMYFUNCTION("IMPORTRANGE(""https://docs.google.com/spreadsheets/d/1XL5vhW3sbDhbH9Cz0tuDiY8C3ctxq1tqvaCgkFb8cCA/edit?usp=sharing"",""สกลนคร!M475"")"),82282.26)</f>
        <v>82282.259999999995</v>
      </c>
      <c r="O580" s="362">
        <f t="shared" ref="O580:O584" ca="1" si="124">+IF(L580&gt;0,N580*100/L580,0)</f>
        <v>24.903228735381706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IFERROR(__xludf.DUMMYFUNCTION("IMPORTRANGE(""https://docs.google.com/spreadsheets/d/1XL5vhW3sbDhbH9Cz0tuDiY8C3ctxq1tqvaCgkFb8cCA/edit?usp=sharing"",""สกลนคร!L476"")"),0)</f>
        <v>0</v>
      </c>
      <c r="M581" s="169"/>
      <c r="N581" s="171">
        <f ca="1">IFERROR(__xludf.DUMMYFUNCTION("IMPORTRANGE(""https://docs.google.com/spreadsheets/d/1XL5vhW3sbDhbH9Cz0tuDiY8C3ctxq1tqvaCgkFb8cCA/edit?usp=sharing"",""สกลนคร!M476"")"),0)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IFERROR(__xludf.DUMMYFUNCTION("IMPORTRANGE(""https://docs.google.com/spreadsheets/d/1XL5vhW3sbDhbH9Cz0tuDiY8C3ctxq1tqvaCgkFb8cCA/edit?usp=sharing"",""สกลนคร!L477"")"),330408)</f>
        <v>330408</v>
      </c>
      <c r="M582" s="169"/>
      <c r="N582" s="171">
        <f ca="1">IFERROR(__xludf.DUMMYFUNCTION("IMPORTRANGE(""https://docs.google.com/spreadsheets/d/1XL5vhW3sbDhbH9Cz0tuDiY8C3ctxq1tqvaCgkFb8cCA/edit?usp=sharing"",""สกลนคร!M477"")"),82282.26)</f>
        <v>82282.259999999995</v>
      </c>
      <c r="O582" s="171">
        <f t="shared" ca="1" si="124"/>
        <v>24.903228735381706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IFERROR(__xludf.DUMMYFUNCTION("IMPORTRANGE(""https://docs.google.com/spreadsheets/d/1XL5vhW3sbDhbH9Cz0tuDiY8C3ctxq1tqvaCgkFb8cCA/edit?usp=sharing"",""สกลนคร!L478"")"),0)</f>
        <v>0</v>
      </c>
      <c r="M583" s="171"/>
      <c r="N583" s="171">
        <f ca="1">IFERROR(__xludf.DUMMYFUNCTION("IMPORTRANGE(""https://docs.google.com/spreadsheets/d/1XL5vhW3sbDhbH9Cz0tuDiY8C3ctxq1tqvaCgkFb8cCA/edit?usp=sharing"",""สกลนคร!M478"")"),0)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IFERROR(__xludf.DUMMYFUNCTION("IMPORTRANGE(""https://docs.google.com/spreadsheets/d/1XL5vhW3sbDhbH9Cz0tuDiY8C3ctxq1tqvaCgkFb8cCA/edit?usp=sharing"",""สกลนคร!L479"")"),330408)</f>
        <v>330408</v>
      </c>
      <c r="M584" s="171"/>
      <c r="N584" s="171">
        <f ca="1">IFERROR(__xludf.DUMMYFUNCTION("IMPORTRANGE(""https://docs.google.com/spreadsheets/d/1XL5vhW3sbDhbH9Cz0tuDiY8C3ctxq1tqvaCgkFb8cCA/edit?usp=sharing"",""สกลนคร!M479"")"),82282.26)</f>
        <v>82282.259999999995</v>
      </c>
      <c r="O584" s="171">
        <f t="shared" ca="1" si="124"/>
        <v>24.903228735381706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IFERROR(__xludf.DUMMYFUNCTION("IMPORTRANGE(""https://docs.google.com/spreadsheets/d/1XL5vhW3sbDhbH9Cz0tuDiY8C3ctxq1tqvaCgkFb8cCA/edit?usp=sharing"",""สกลนคร!M480"")"),0)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IFERROR(__xludf.DUMMYFUNCTION("IMPORTRANGE(""https://docs.google.com/spreadsheets/d/1XL5vhW3sbDhbH9Cz0tuDiY8C3ctxq1tqvaCgkFb8cCA/edit?usp=sharing"",""สกลนคร!M481"")"),0)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IFERROR(__xludf.DUMMYFUNCTION("IMPORTRANGE(""https://docs.google.com/spreadsheets/d/1XL5vhW3sbDhbH9Cz0tuDiY8C3ctxq1tqvaCgkFb8cCA/edit?usp=sharing"",""สกลนคร!M482"")"),28032.26)</f>
        <v>28032.26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IFERROR(__xludf.DUMMYFUNCTION("IMPORTRANGE(""https://docs.google.com/spreadsheets/d/1XL5vhW3sbDhbH9Cz0tuDiY8C3ctxq1tqvaCgkFb8cCA/edit?usp=sharing"",""สกลนคร!M483"")"),54250)</f>
        <v>54250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IFERROR(__xludf.DUMMYFUNCTION("IMPORTRANGE(""https://docs.google.com/spreadsheets/d/1XL5vhW3sbDhbH9Cz0tuDiY8C3ctxq1tqvaCgkFb8cCA/edit?usp=sharing"",""สกลนคร!I484"")"),216)</f>
        <v>216</v>
      </c>
      <c r="J589" s="191">
        <f ca="1">IFERROR(__xludf.DUMMYFUNCTION("IMPORTRANGE(""https://docs.google.com/spreadsheets/d/1XL5vhW3sbDhbH9Cz0tuDiY8C3ctxq1tqvaCgkFb8cCA/edit?usp=sharing"",""สกลนคร!J484"")"),51)</f>
        <v>51</v>
      </c>
      <c r="K589" s="168">
        <f t="shared" ref="K589:K596" ca="1" si="125">IF(I589&gt;0,J589*100/I589,0)</f>
        <v>23.611111111111111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IFERROR(__xludf.DUMMYFUNCTION("IMPORTRANGE(""https://docs.google.com/spreadsheets/d/1XL5vhW3sbDhbH9Cz0tuDiY8C3ctxq1tqvaCgkFb8cCA/edit?usp=sharing"",""สกลนคร!I485"")"),0)</f>
        <v>0</v>
      </c>
      <c r="J590" s="191">
        <f ca="1">IFERROR(__xludf.DUMMYFUNCTION("IMPORTRANGE(""https://docs.google.com/spreadsheets/d/1XL5vhW3sbDhbH9Cz0tuDiY8C3ctxq1tqvaCgkFb8cCA/edit?usp=sharing"",""สกลนคร!J485"")"),18.33)</f>
        <v>18.329999999999998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IFERROR(__xludf.DUMMYFUNCTION("IMPORTRANGE(""https://docs.google.com/spreadsheets/d/1XL5vhW3sbDhbH9Cz0tuDiY8C3ctxq1tqvaCgkFb8cCA/edit?usp=sharing"",""สกลนคร!I486"")"),216)</f>
        <v>216</v>
      </c>
      <c r="J591" s="191">
        <f ca="1">IFERROR(__xludf.DUMMYFUNCTION("IMPORTRANGE(""https://docs.google.com/spreadsheets/d/1XL5vhW3sbDhbH9Cz0tuDiY8C3ctxq1tqvaCgkFb8cCA/edit?usp=sharing"",""สกลนคร!J486"")"),48)</f>
        <v>48</v>
      </c>
      <c r="K591" s="168">
        <f t="shared" ca="1" si="125"/>
        <v>22.222222222222221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IFERROR(__xludf.DUMMYFUNCTION("IMPORTRANGE(""https://docs.google.com/spreadsheets/d/1XL5vhW3sbDhbH9Cz0tuDiY8C3ctxq1tqvaCgkFb8cCA/edit?usp=sharing"",""สกลนคร!I487"")"),0)</f>
        <v>0</v>
      </c>
      <c r="J592" s="191">
        <f ca="1">IFERROR(__xludf.DUMMYFUNCTION("IMPORTRANGE(""https://docs.google.com/spreadsheets/d/1XL5vhW3sbDhbH9Cz0tuDiY8C3ctxq1tqvaCgkFb8cCA/edit?usp=sharing"",""สกลนคร!J487"")"),15.24)</f>
        <v>15.24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IFERROR(__xludf.DUMMYFUNCTION("IMPORTRANGE(""https://docs.google.com/spreadsheets/d/1XL5vhW3sbDhbH9Cz0tuDiY8C3ctxq1tqvaCgkFb8cCA/edit?usp=sharing"",""สกลนคร!I488"")"),216)</f>
        <v>216</v>
      </c>
      <c r="J593" s="191">
        <f ca="1">IFERROR(__xludf.DUMMYFUNCTION("IMPORTRANGE(""https://docs.google.com/spreadsheets/d/1XL5vhW3sbDhbH9Cz0tuDiY8C3ctxq1tqvaCgkFb8cCA/edit?usp=sharing"",""สกลนคร!J488"")"),0)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IFERROR(__xludf.DUMMYFUNCTION("IMPORTRANGE(""https://docs.google.com/spreadsheets/d/1XL5vhW3sbDhbH9Cz0tuDiY8C3ctxq1tqvaCgkFb8cCA/edit?usp=sharing"",""สกลนคร!I489"")"),0)</f>
        <v>0</v>
      </c>
      <c r="J594" s="191">
        <f ca="1">IFERROR(__xludf.DUMMYFUNCTION("IMPORTRANGE(""https://docs.google.com/spreadsheets/d/1XL5vhW3sbDhbH9Cz0tuDiY8C3ctxq1tqvaCgkFb8cCA/edit?usp=sharing"",""สกลนคร!J489"")"),0)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IFERROR(__xludf.DUMMYFUNCTION("IMPORTRANGE(""https://docs.google.com/spreadsheets/d/1XL5vhW3sbDhbH9Cz0tuDiY8C3ctxq1tqvaCgkFb8cCA/edit?usp=sharing"",""สกลนคร!I490"")"),216)</f>
        <v>216</v>
      </c>
      <c r="J595" s="191">
        <f ca="1">IFERROR(__xludf.DUMMYFUNCTION("IMPORTRANGE(""https://docs.google.com/spreadsheets/d/1XL5vhW3sbDhbH9Cz0tuDiY8C3ctxq1tqvaCgkFb8cCA/edit?usp=sharing"",""สกลนคร!J490"")"),0)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IFERROR(__xludf.DUMMYFUNCTION("IMPORTRANGE(""https://docs.google.com/spreadsheets/d/1XL5vhW3sbDhbH9Cz0tuDiY8C3ctxq1tqvaCgkFb8cCA/edit?usp=sharing"",""สกลนคร!I491"")"),0)</f>
        <v>0</v>
      </c>
      <c r="J596" s="238">
        <f ca="1">IFERROR(__xludf.DUMMYFUNCTION("IMPORTRANGE(""https://docs.google.com/spreadsheets/d/1XL5vhW3sbDhbH9Cz0tuDiY8C3ctxq1tqvaCgkFb8cCA/edit?usp=sharing"",""สกลนคร!J491"")"),0)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IFERROR(__xludf.DUMMYFUNCTION("IMPORTRANGE(""https://docs.google.com/spreadsheets/d/1XL5vhW3sbDhbH9Cz0tuDiY8C3ctxq1tqvaCgkFb8cCA/edit?usp=sharing"",""สกลนคร!I492"")"),100)</f>
        <v>100</v>
      </c>
      <c r="J597" s="464">
        <f ca="1">IFERROR(__xludf.DUMMYFUNCTION("IMPORTRANGE(""https://docs.google.com/spreadsheets/d/1XL5vhW3sbDhbH9Cz0tuDiY8C3ctxq1tqvaCgkFb8cCA/edit?usp=sharing"",""สกลนคร!J492"")"),0)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IFERROR(__xludf.DUMMYFUNCTION("IMPORTRANGE(""https://docs.google.com/spreadsheets/d/1XL5vhW3sbDhbH9Cz0tuDiY8C3ctxq1tqvaCgkFb8cCA/edit?usp=sharing"",""สกลนคร!L492"")"),20900)</f>
        <v>20900</v>
      </c>
      <c r="M597" s="395"/>
      <c r="N597" s="395">
        <f ca="1">IFERROR(__xludf.DUMMYFUNCTION("IMPORTRANGE(""https://docs.google.com/spreadsheets/d/1XL5vhW3sbDhbH9Cz0tuDiY8C3ctxq1tqvaCgkFb8cCA/edit?usp=sharing"",""สกลนคร!M492"")"),0)</f>
        <v>0</v>
      </c>
      <c r="O597" s="395">
        <f t="shared" ref="O597:O601" ca="1" si="126">+IF(L597&gt;0,N597*100/L597,0)</f>
        <v>0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IFERROR(__xludf.DUMMYFUNCTION("IMPORTRANGE(""https://docs.google.com/spreadsheets/d/1XL5vhW3sbDhbH9Cz0tuDiY8C3ctxq1tqvaCgkFb8cCA/edit?usp=sharing"",""สกลนคร!L493"")"),0)</f>
        <v>0</v>
      </c>
      <c r="M598" s="169"/>
      <c r="N598" s="171">
        <f ca="1">IFERROR(__xludf.DUMMYFUNCTION("IMPORTRANGE(""https://docs.google.com/spreadsheets/d/1XL5vhW3sbDhbH9Cz0tuDiY8C3ctxq1tqvaCgkFb8cCA/edit?usp=sharing"",""สกลนคร!M493"")"),0)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IFERROR(__xludf.DUMMYFUNCTION("IMPORTRANGE(""https://docs.google.com/spreadsheets/d/1XL5vhW3sbDhbH9Cz0tuDiY8C3ctxq1tqvaCgkFb8cCA/edit?usp=sharing"",""สกลนคร!L494"")"),20900)</f>
        <v>20900</v>
      </c>
      <c r="M599" s="169"/>
      <c r="N599" s="171">
        <f ca="1">IFERROR(__xludf.DUMMYFUNCTION("IMPORTRANGE(""https://docs.google.com/spreadsheets/d/1XL5vhW3sbDhbH9Cz0tuDiY8C3ctxq1tqvaCgkFb8cCA/edit?usp=sharing"",""สกลนคร!M494"")"),0)</f>
        <v>0</v>
      </c>
      <c r="O599" s="171">
        <f t="shared" ca="1" si="126"/>
        <v>0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IFERROR(__xludf.DUMMYFUNCTION("IMPORTRANGE(""https://docs.google.com/spreadsheets/d/1XL5vhW3sbDhbH9Cz0tuDiY8C3ctxq1tqvaCgkFb8cCA/edit?usp=sharing"",""สกลนคร!L495"")"),0)</f>
        <v>0</v>
      </c>
      <c r="M600" s="171"/>
      <c r="N600" s="171">
        <f ca="1">IFERROR(__xludf.DUMMYFUNCTION("IMPORTRANGE(""https://docs.google.com/spreadsheets/d/1XL5vhW3sbDhbH9Cz0tuDiY8C3ctxq1tqvaCgkFb8cCA/edit?usp=sharing"",""สกลนคร!M495"")"),0)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IFERROR(__xludf.DUMMYFUNCTION("IMPORTRANGE(""https://docs.google.com/spreadsheets/d/1XL5vhW3sbDhbH9Cz0tuDiY8C3ctxq1tqvaCgkFb8cCA/edit?usp=sharing"",""สกลนคร!L496"")"),20900)</f>
        <v>20900</v>
      </c>
      <c r="M601" s="171"/>
      <c r="N601" s="171">
        <f ca="1">IFERROR(__xludf.DUMMYFUNCTION("IMPORTRANGE(""https://docs.google.com/spreadsheets/d/1XL5vhW3sbDhbH9Cz0tuDiY8C3ctxq1tqvaCgkFb8cCA/edit?usp=sharing"",""สกลนคร!M496"")"),0)</f>
        <v>0</v>
      </c>
      <c r="O601" s="171">
        <f t="shared" ca="1" si="126"/>
        <v>0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IFERROR(__xludf.DUMMYFUNCTION("IMPORTRANGE(""https://docs.google.com/spreadsheets/d/1XL5vhW3sbDhbH9Cz0tuDiY8C3ctxq1tqvaCgkFb8cCA/edit?usp=sharing"",""สกลนคร!M497"")"),0)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IFERROR(__xludf.DUMMYFUNCTION("IMPORTRANGE(""https://docs.google.com/spreadsheets/d/1XL5vhW3sbDhbH9Cz0tuDiY8C3ctxq1tqvaCgkFb8cCA/edit?usp=sharing"",""สกลนคร!M498"")"),0)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IFERROR(__xludf.DUMMYFUNCTION("IMPORTRANGE(""https://docs.google.com/spreadsheets/d/1XL5vhW3sbDhbH9Cz0tuDiY8C3ctxq1tqvaCgkFb8cCA/edit?usp=sharing"",""สกลนคร!M499"")"),0)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IFERROR(__xludf.DUMMYFUNCTION("IMPORTRANGE(""https://docs.google.com/spreadsheets/d/1XL5vhW3sbDhbH9Cz0tuDiY8C3ctxq1tqvaCgkFb8cCA/edit?usp=sharing"",""สกลนคร!M500"")"),0)</f>
        <v>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IFERROR(__xludf.DUMMYFUNCTION("IMPORTRANGE(""https://docs.google.com/spreadsheets/d/1XL5vhW3sbDhbH9Cz0tuDiY8C3ctxq1tqvaCgkFb8cCA/edit?usp=sharing"",""สกลนคร!J502"")"),1)</f>
        <v>1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IFERROR(__xludf.DUMMYFUNCTION("IMPORTRANGE(""https://docs.google.com/spreadsheets/d/1XL5vhW3sbDhbH9Cz0tuDiY8C3ctxq1tqvaCgkFb8cCA/edit?usp=sharing"",""สกลนคร!J503"")"),0)</f>
        <v>0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IFERROR(__xludf.DUMMYFUNCTION("IMPORTRANGE(""https://docs.google.com/spreadsheets/d/1XL5vhW3sbDhbH9Cz0tuDiY8C3ctxq1tqvaCgkFb8cCA/edit?usp=sharing"",""สกลนคร!J166"")"),0)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IFERROR(__xludf.DUMMYFUNCTION("IMPORTRANGE(""https://docs.google.com/spreadsheets/d/1XL5vhW3sbDhbH9Cz0tuDiY8C3ctxq1tqvaCgkFb8cCA/edit?usp=sharing"",""สกลนคร!J166"")"),0)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IFERROR(__xludf.DUMMYFUNCTION("IMPORTRANGE(""https://docs.google.com/spreadsheets/d/1XL5vhW3sbDhbH9Cz0tuDiY8C3ctxq1tqvaCgkFb8cCA/edit?usp=sharing"",""สกลนคร!I506"")"),100)</f>
        <v>100</v>
      </c>
      <c r="J611" s="167">
        <f ca="1">IFERROR(__xludf.DUMMYFUNCTION("IMPORTRANGE(""https://docs.google.com/spreadsheets/d/1XL5vhW3sbDhbH9Cz0tuDiY8C3ctxq1tqvaCgkFb8cCA/edit?usp=sharing"",""สกลนคร!J506"")"),0)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IFERROR(__xludf.DUMMYFUNCTION("IMPORTRANGE(""https://docs.google.com/spreadsheets/d/1XL5vhW3sbDhbH9Cz0tuDiY8C3ctxq1tqvaCgkFb8cCA/edit?usp=sharing"",""สกลนคร!I507"")"),0)</f>
        <v>0</v>
      </c>
      <c r="J612" s="192">
        <f ca="1">IFERROR(__xludf.DUMMYFUNCTION("IMPORTRANGE(""https://docs.google.com/spreadsheets/d/1XL5vhW3sbDhbH9Cz0tuDiY8C3ctxq1tqvaCgkFb8cCA/edit?usp=sharing"",""สกลนคร!J507"")"),0)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IFERROR(__xludf.DUMMYFUNCTION("IMPORTRANGE(""https://docs.google.com/spreadsheets/d/1XL5vhW3sbDhbH9Cz0tuDiY8C3ctxq1tqvaCgkFb8cCA/edit?usp=sharing"",""สกลนคร!I508"")"),0)</f>
        <v>0</v>
      </c>
      <c r="J613" s="192">
        <f ca="1">IFERROR(__xludf.DUMMYFUNCTION("IMPORTRANGE(""https://docs.google.com/spreadsheets/d/1XL5vhW3sbDhbH9Cz0tuDiY8C3ctxq1tqvaCgkFb8cCA/edit?usp=sharing"",""สกลนคร!J508"")"),0)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IFERROR(__xludf.DUMMYFUNCTION("IMPORTRANGE(""https://docs.google.com/spreadsheets/d/1XL5vhW3sbDhbH9Cz0tuDiY8C3ctxq1tqvaCgkFb8cCA/edit?usp=sharing"",""สกลนคร!I509"")"),0)</f>
        <v>0</v>
      </c>
      <c r="J614" s="192">
        <f ca="1">IFERROR(__xludf.DUMMYFUNCTION("IMPORTRANGE(""https://docs.google.com/spreadsheets/d/1XL5vhW3sbDhbH9Cz0tuDiY8C3ctxq1tqvaCgkFb8cCA/edit?usp=sharing"",""สกลนคร!J509"")"),0)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IFERROR(__xludf.DUMMYFUNCTION("IMPORTRANGE(""https://docs.google.com/spreadsheets/d/1XL5vhW3sbDhbH9Cz0tuDiY8C3ctxq1tqvaCgkFb8cCA/edit?usp=sharing"",""สกลนคร!I510"")"),0)</f>
        <v>0</v>
      </c>
      <c r="J615" s="192">
        <f ca="1">IFERROR(__xludf.DUMMYFUNCTION("IMPORTRANGE(""https://docs.google.com/spreadsheets/d/1XL5vhW3sbDhbH9Cz0tuDiY8C3ctxq1tqvaCgkFb8cCA/edit?usp=sharing"",""สกลนคร!J510"")"),0)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IFERROR(__xludf.DUMMYFUNCTION("IMPORTRANGE(""https://docs.google.com/spreadsheets/d/1XL5vhW3sbDhbH9Cz0tuDiY8C3ctxq1tqvaCgkFb8cCA/edit?usp=sharing"",""สกลนคร!I511"")"),0)</f>
        <v>0</v>
      </c>
      <c r="J616" s="192">
        <f ca="1">IFERROR(__xludf.DUMMYFUNCTION("IMPORTRANGE(""https://docs.google.com/spreadsheets/d/1XL5vhW3sbDhbH9Cz0tuDiY8C3ctxq1tqvaCgkFb8cCA/edit?usp=sharing"",""สกลนคร!J511"")"),0)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IFERROR(__xludf.DUMMYFUNCTION("IMPORTRANGE(""https://docs.google.com/spreadsheets/d/1XL5vhW3sbDhbH9Cz0tuDiY8C3ctxq1tqvaCgkFb8cCA/edit?usp=sharing"",""สกลนคร!I512"")"),0)</f>
        <v>0</v>
      </c>
      <c r="J617" s="191">
        <f ca="1">IFERROR(__xludf.DUMMYFUNCTION("IMPORTRANGE(""https://docs.google.com/spreadsheets/d/1XL5vhW3sbDhbH9Cz0tuDiY8C3ctxq1tqvaCgkFb8cCA/edit?usp=sharing"",""สกลนคร!J512"")"),0)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IFERROR(__xludf.DUMMYFUNCTION("IMPORTRANGE(""https://docs.google.com/spreadsheets/d/1XL5vhW3sbDhbH9Cz0tuDiY8C3ctxq1tqvaCgkFb8cCA/edit?usp=sharing"",""สกลนคร!I513"")"),0)</f>
        <v>0</v>
      </c>
      <c r="J618" s="192">
        <f ca="1">IFERROR(__xludf.DUMMYFUNCTION("IMPORTRANGE(""https://docs.google.com/spreadsheets/d/1XL5vhW3sbDhbH9Cz0tuDiY8C3ctxq1tqvaCgkFb8cCA/edit?usp=sharing"",""สกลนคร!J513"")"),0)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IFERROR(__xludf.DUMMYFUNCTION("IMPORTRANGE(""https://docs.google.com/spreadsheets/d/1XL5vhW3sbDhbH9Cz0tuDiY8C3ctxq1tqvaCgkFb8cCA/edit?usp=sharing"",""สกลนคร!I514"")"),0)</f>
        <v>0</v>
      </c>
      <c r="J619" s="192">
        <f ca="1">IFERROR(__xludf.DUMMYFUNCTION("IMPORTRANGE(""https://docs.google.com/spreadsheets/d/1XL5vhW3sbDhbH9Cz0tuDiY8C3ctxq1tqvaCgkFb8cCA/edit?usp=sharing"",""สกลนคร!J514"")"),0)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IFERROR(__xludf.DUMMYFUNCTION("IMPORTRANGE(""https://docs.google.com/spreadsheets/d/1XL5vhW3sbDhbH9Cz0tuDiY8C3ctxq1tqvaCgkFb8cCA/edit?usp=sharing"",""สกลนคร!I515"")"),0)</f>
        <v>0</v>
      </c>
      <c r="J620" s="167">
        <f ca="1">IFERROR(__xludf.DUMMYFUNCTION("IMPORTRANGE(""https://docs.google.com/spreadsheets/d/1XL5vhW3sbDhbH9Cz0tuDiY8C3ctxq1tqvaCgkFb8cCA/edit?usp=sharing"",""สกลนคร!J515"")"),0)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IFERROR(__xludf.DUMMYFUNCTION("IMPORTRANGE(""https://docs.google.com/spreadsheets/d/1XL5vhW3sbDhbH9Cz0tuDiY8C3ctxq1tqvaCgkFb8cCA/edit?usp=sharing"",""สกลนคร!I516"")"),0)</f>
        <v>0</v>
      </c>
      <c r="J621" s="167">
        <f ca="1">IFERROR(__xludf.DUMMYFUNCTION("IMPORTRANGE(""https://docs.google.com/spreadsheets/d/1XL5vhW3sbDhbH9Cz0tuDiY8C3ctxq1tqvaCgkFb8cCA/edit?usp=sharing"",""สกลนคร!J516"")"),0)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IFERROR(__xludf.DUMMYFUNCTION("IMPORTRANGE(""https://docs.google.com/spreadsheets/d/1XL5vhW3sbDhbH9Cz0tuDiY8C3ctxq1tqvaCgkFb8cCA/edit?usp=sharing"",""สกลนคร!I517"")"),0)</f>
        <v>0</v>
      </c>
      <c r="J622" s="192">
        <f ca="1">IFERROR(__xludf.DUMMYFUNCTION("IMPORTRANGE(""https://docs.google.com/spreadsheets/d/1XL5vhW3sbDhbH9Cz0tuDiY8C3ctxq1tqvaCgkFb8cCA/edit?usp=sharing"",""สกลนคร!J517"")"),0)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IFERROR(__xludf.DUMMYFUNCTION("IMPORTRANGE(""https://docs.google.com/spreadsheets/d/1XL5vhW3sbDhbH9Cz0tuDiY8C3ctxq1tqvaCgkFb8cCA/edit?usp=sharing"",""สกลนคร!I518"")"),0)</f>
        <v>0</v>
      </c>
      <c r="J623" s="192">
        <f ca="1">IFERROR(__xludf.DUMMYFUNCTION("IMPORTRANGE(""https://docs.google.com/spreadsheets/d/1XL5vhW3sbDhbH9Cz0tuDiY8C3ctxq1tqvaCgkFb8cCA/edit?usp=sharing"",""สกลนคร!J518"")"),0)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IFERROR(__xludf.DUMMYFUNCTION("IMPORTRANGE(""https://docs.google.com/spreadsheets/d/1XL5vhW3sbDhbH9Cz0tuDiY8C3ctxq1tqvaCgkFb8cCA/edit?usp=sharing"",""สกลนคร!I519"")"),0)</f>
        <v>0</v>
      </c>
      <c r="J624" s="191">
        <f ca="1">IFERROR(__xludf.DUMMYFUNCTION("IMPORTRANGE(""https://docs.google.com/spreadsheets/d/1XL5vhW3sbDhbH9Cz0tuDiY8C3ctxq1tqvaCgkFb8cCA/edit?usp=sharing"",""สกลนคร!J519"")"),0)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IFERROR(__xludf.DUMMYFUNCTION("IMPORTRANGE(""https://docs.google.com/spreadsheets/d/1XL5vhW3sbDhbH9Cz0tuDiY8C3ctxq1tqvaCgkFb8cCA/edit?usp=sharing"",""สกลนคร!I520"")"),0)</f>
        <v>0</v>
      </c>
      <c r="J625" s="192">
        <f ca="1">IFERROR(__xludf.DUMMYFUNCTION("IMPORTRANGE(""https://docs.google.com/spreadsheets/d/1XL5vhW3sbDhbH9Cz0tuDiY8C3ctxq1tqvaCgkFb8cCA/edit?usp=sharing"",""สกลนคร!J520"")"),0)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IFERROR(__xludf.DUMMYFUNCTION("IMPORTRANGE(""https://docs.google.com/spreadsheets/d/1XL5vhW3sbDhbH9Cz0tuDiY8C3ctxq1tqvaCgkFb8cCA/edit?usp=sharing"",""สกลนคร!I521"")"),0)</f>
        <v>0</v>
      </c>
      <c r="J626" s="192">
        <f ca="1">IFERROR(__xludf.DUMMYFUNCTION("IMPORTRANGE(""https://docs.google.com/spreadsheets/d/1XL5vhW3sbDhbH9Cz0tuDiY8C3ctxq1tqvaCgkFb8cCA/edit?usp=sharing"",""สกลนคร!J521"")"),0)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IFERROR(__xludf.DUMMYFUNCTION("IMPORTRANGE(""https://docs.google.com/spreadsheets/d/1XL5vhW3sbDhbH9Cz0tuDiY8C3ctxq1tqvaCgkFb8cCA/edit?usp=sharing"",""สกลนคร!I523"")"),9017111.67)</f>
        <v>9017111.6699999999</v>
      </c>
      <c r="J628" s="332">
        <f ca="1">IFERROR(__xludf.DUMMYFUNCTION("IMPORTRANGE(""https://docs.google.com/spreadsheets/d/1XL5vhW3sbDhbH9Cz0tuDiY8C3ctxq1tqvaCgkFb8cCA/edit?usp=sharing"",""สกลนคร!J523"")"),9923.58)</f>
        <v>9923.58</v>
      </c>
      <c r="K628" s="333">
        <f t="shared" ref="K628:K635" ca="1" si="129">IF(I628&gt;0,J628*100/I628,0)</f>
        <v>0.11005275705984464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IFERROR(__xludf.DUMMYFUNCTION("IMPORTRANGE(""https://docs.google.com/spreadsheets/d/1XL5vhW3sbDhbH9Cz0tuDiY8C3ctxq1tqvaCgkFb8cCA/edit?usp=sharing"",""สกลนคร!I524"")"),757)</f>
        <v>757</v>
      </c>
      <c r="J629" s="332">
        <f ca="1">IFERROR(__xludf.DUMMYFUNCTION("IMPORTRANGE(""https://docs.google.com/spreadsheets/d/1XL5vhW3sbDhbH9Cz0tuDiY8C3ctxq1tqvaCgkFb8cCA/edit?usp=sharing"",""สกลนคร!J524"")"),1)</f>
        <v>1</v>
      </c>
      <c r="K629" s="333">
        <f t="shared" ca="1" si="129"/>
        <v>0.13210039630118892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IFERROR(__xludf.DUMMYFUNCTION("IMPORTRANGE(""https://docs.google.com/spreadsheets/d/1XL5vhW3sbDhbH9Cz0tuDiY8C3ctxq1tqvaCgkFb8cCA/edit?usp=sharing"",""สกลนคร!I525"")"),3296006.08)</f>
        <v>3296006.08</v>
      </c>
      <c r="J630" s="332">
        <f ca="1">IFERROR(__xludf.DUMMYFUNCTION("IMPORTRANGE(""https://docs.google.com/spreadsheets/d/1XL5vhW3sbDhbH9Cz0tuDiY8C3ctxq1tqvaCgkFb8cCA/edit?usp=sharing"",""สกลนคร!J525"")"),85159.98)</f>
        <v>85159.98</v>
      </c>
      <c r="K630" s="333">
        <f t="shared" ca="1" si="129"/>
        <v>2.5837324911730746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IFERROR(__xludf.DUMMYFUNCTION("IMPORTRANGE(""https://docs.google.com/spreadsheets/d/1XL5vhW3sbDhbH9Cz0tuDiY8C3ctxq1tqvaCgkFb8cCA/edit?usp=sharing"",""สกลนคร!I526"")"),160)</f>
        <v>160</v>
      </c>
      <c r="J631" s="332">
        <f ca="1">IFERROR(__xludf.DUMMYFUNCTION("IMPORTRANGE(""https://docs.google.com/spreadsheets/d/1XL5vhW3sbDhbH9Cz0tuDiY8C3ctxq1tqvaCgkFb8cCA/edit?usp=sharing"",""สกลนคร!J526"")"),9)</f>
        <v>9</v>
      </c>
      <c r="K631" s="333">
        <f t="shared" ca="1" si="129"/>
        <v>5.625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IFERROR(__xludf.DUMMYFUNCTION("IMPORTRANGE(""https://docs.google.com/spreadsheets/d/1XL5vhW3sbDhbH9Cz0tuDiY8C3ctxq1tqvaCgkFb8cCA/edit?usp=sharing"",""สกลนคร!I527"")"),0)</f>
        <v>0</v>
      </c>
      <c r="J632" s="332">
        <f ca="1">IFERROR(__xludf.DUMMYFUNCTION("IMPORTRANGE(""https://docs.google.com/spreadsheets/d/1XL5vhW3sbDhbH9Cz0tuDiY8C3ctxq1tqvaCgkFb8cCA/edit?usp=sharing"",""สกลนคร!J527"")"),0)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IFERROR(__xludf.DUMMYFUNCTION("IMPORTRANGE(""https://docs.google.com/spreadsheets/d/1XL5vhW3sbDhbH9Cz0tuDiY8C3ctxq1tqvaCgkFb8cCA/edit?usp=sharing"",""สกลนคร!I528"")"),0)</f>
        <v>0</v>
      </c>
      <c r="J633" s="332">
        <f ca="1">IFERROR(__xludf.DUMMYFUNCTION("IMPORTRANGE(""https://docs.google.com/spreadsheets/d/1XL5vhW3sbDhbH9Cz0tuDiY8C3ctxq1tqvaCgkFb8cCA/edit?usp=sharing"",""สกลนคร!J528"")"),0)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IFERROR(__xludf.DUMMYFUNCTION("IMPORTRANGE(""https://docs.google.com/spreadsheets/d/1XL5vhW3sbDhbH9Cz0tuDiY8C3ctxq1tqvaCgkFb8cCA/edit?usp=sharing"",""สกลนคร!I529"")"),10000000)</f>
        <v>10000000</v>
      </c>
      <c r="J634" s="332">
        <f ca="1">IFERROR(__xludf.DUMMYFUNCTION("IMPORTRANGE(""https://docs.google.com/spreadsheets/d/1XL5vhW3sbDhbH9Cz0tuDiY8C3ctxq1tqvaCgkFb8cCA/edit?usp=sharing"",""สกลนคร!J529"")"),0)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IFERROR(__xludf.DUMMYFUNCTION("IMPORTRANGE(""https://docs.google.com/spreadsheets/d/1XL5vhW3sbDhbH9Cz0tuDiY8C3ctxq1tqvaCgkFb8cCA/edit?usp=sharing"",""สกลนคร!I530"")"),200)</f>
        <v>200</v>
      </c>
      <c r="J635" s="462">
        <f ca="1">IFERROR(__xludf.DUMMYFUNCTION("IMPORTRANGE(""https://docs.google.com/spreadsheets/d/1XL5vhW3sbDhbH9Cz0tuDiY8C3ctxq1tqvaCgkFb8cCA/edit?usp=sharing"",""สกลนคร!J530"")"),0)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zoomScale="70" zoomScaleNormal="70" workbookViewId="0">
      <pane ySplit="6" topLeftCell="A426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55000000000000004">
      <c r="A2" s="509" t="s">
        <v>251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55000000000000004">
      <c r="A3" s="509" t="s">
        <v>258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5500000000000000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7277111</v>
      </c>
      <c r="M8" s="25">
        <f t="shared" ca="1" si="0"/>
        <v>1799720</v>
      </c>
      <c r="N8" s="25">
        <f t="shared" ca="1" si="0"/>
        <v>2161617</v>
      </c>
      <c r="O8" s="24">
        <f t="shared" ref="O8:O16" ca="1" si="1">IF(L8&gt;0,N8*100/L8,0)</f>
        <v>29.704329094334277</v>
      </c>
      <c r="P8" s="24">
        <f t="shared" ref="P8:P16" ca="1" si="2">IF(M8&gt;0,N8*100/M8,0)</f>
        <v>120.10851688040361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7277111</v>
      </c>
      <c r="M10" s="32">
        <f t="shared" ca="1" si="4"/>
        <v>1799720</v>
      </c>
      <c r="N10" s="32">
        <f t="shared" ca="1" si="4"/>
        <v>2161617</v>
      </c>
      <c r="O10" s="31">
        <f t="shared" ca="1" si="1"/>
        <v>29.704329094334277</v>
      </c>
      <c r="P10" s="31">
        <f t="shared" ca="1" si="2"/>
        <v>120.10851688040361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6139311</v>
      </c>
      <c r="M12" s="40">
        <f t="shared" ca="1" si="6"/>
        <v>1799720</v>
      </c>
      <c r="N12" s="40">
        <f t="shared" ca="1" si="6"/>
        <v>1128671</v>
      </c>
      <c r="O12" s="40">
        <f t="shared" ca="1" si="1"/>
        <v>18.384326840585206</v>
      </c>
      <c r="P12" s="40">
        <f t="shared" ca="1" si="2"/>
        <v>62.713699908874716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1962000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4177311</v>
      </c>
      <c r="M14" s="40">
        <f t="shared" si="8"/>
        <v>0</v>
      </c>
      <c r="N14" s="40">
        <f t="shared" ca="1" si="8"/>
        <v>166777</v>
      </c>
      <c r="O14" s="43">
        <f t="shared" ca="1" si="1"/>
        <v>3.9924487307744143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1137800</v>
      </c>
      <c r="M16" s="40">
        <f t="shared" si="10"/>
        <v>0</v>
      </c>
      <c r="N16" s="40">
        <f t="shared" ca="1" si="10"/>
        <v>1032946</v>
      </c>
      <c r="O16" s="52">
        <f t="shared" ca="1" si="1"/>
        <v>90.784496396554758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4435820</v>
      </c>
      <c r="M18" s="25">
        <f t="shared" ca="1" si="11"/>
        <v>1799720</v>
      </c>
      <c r="N18" s="25">
        <f t="shared" ca="1" si="11"/>
        <v>1994840</v>
      </c>
      <c r="O18" s="24">
        <f t="shared" ref="O18:O20" ca="1" si="12">IF(L18&gt;0,N18*100/L18,0)</f>
        <v>44.971166548687727</v>
      </c>
      <c r="P18" s="24">
        <f t="shared" ref="P18:P26" ca="1" si="13">IF(M18&gt;0,N18*100/M18,0)</f>
        <v>110.84168648456426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4435820</v>
      </c>
      <c r="M20" s="32">
        <f t="shared" ca="1" si="15"/>
        <v>1799720</v>
      </c>
      <c r="N20" s="32">
        <f t="shared" ca="1" si="15"/>
        <v>1994840</v>
      </c>
      <c r="O20" s="31">
        <f t="shared" ca="1" si="12"/>
        <v>44.971166548687727</v>
      </c>
      <c r="P20" s="31">
        <f t="shared" ca="1" si="13"/>
        <v>110.84168648456426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3298020</v>
      </c>
      <c r="M22" s="44">
        <f t="shared" ca="1" si="18"/>
        <v>1799720</v>
      </c>
      <c r="N22" s="43">
        <f t="shared" ca="1" si="18"/>
        <v>961894</v>
      </c>
      <c r="O22" s="43">
        <f t="shared" ca="1" si="17"/>
        <v>29.165802511810117</v>
      </c>
      <c r="P22" s="43">
        <f t="shared" ca="1" si="13"/>
        <v>53.446869513035359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1962000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1336020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1137800</v>
      </c>
      <c r="M26" s="52">
        <f t="shared" si="22"/>
        <v>0</v>
      </c>
      <c r="N26" s="52">
        <f t="shared" ca="1" si="22"/>
        <v>1032946</v>
      </c>
      <c r="O26" s="52">
        <f t="shared" ca="1" si="17"/>
        <v>90.784496396554758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2841291</v>
      </c>
      <c r="M28" s="25">
        <f t="shared" si="23"/>
        <v>0</v>
      </c>
      <c r="N28" s="25">
        <f t="shared" ca="1" si="23"/>
        <v>166777</v>
      </c>
      <c r="O28" s="24">
        <f t="shared" ref="O28:O30" ca="1" si="24">IF(L28&gt;0,N28*100/L28,0)</f>
        <v>5.8697613162467341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2841291</v>
      </c>
      <c r="M30" s="32">
        <f t="shared" si="27"/>
        <v>0</v>
      </c>
      <c r="N30" s="32">
        <f t="shared" ca="1" si="27"/>
        <v>166777</v>
      </c>
      <c r="O30" s="31">
        <f t="shared" ca="1" si="24"/>
        <v>5.8697613162467341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2841291</v>
      </c>
      <c r="M32" s="43">
        <f t="shared" si="30"/>
        <v>0</v>
      </c>
      <c r="N32" s="43">
        <f t="shared" ca="1" si="30"/>
        <v>166777</v>
      </c>
      <c r="O32" s="43">
        <f t="shared" ca="1" si="29"/>
        <v>5.8697613162467341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2841291</v>
      </c>
      <c r="M34" s="43">
        <f t="shared" si="32"/>
        <v>0</v>
      </c>
      <c r="N34" s="43">
        <f t="shared" ca="1" si="32"/>
        <v>166777</v>
      </c>
      <c r="O34" s="43">
        <f t="shared" ca="1" si="29"/>
        <v>5.8697613162467341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4435820</v>
      </c>
      <c r="M37" s="55">
        <f t="shared" ca="1" si="33"/>
        <v>1799720</v>
      </c>
      <c r="N37" s="55">
        <f t="shared" ca="1" si="33"/>
        <v>1994840</v>
      </c>
      <c r="O37" s="56">
        <f t="shared" ca="1" si="29"/>
        <v>44.971166548687727</v>
      </c>
      <c r="P37" s="56">
        <f t="shared" ca="1" si="25"/>
        <v>110.84168648456426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1874100</v>
      </c>
      <c r="M41" s="79">
        <f t="shared" ca="1" si="34"/>
        <v>387000</v>
      </c>
      <c r="N41" s="79">
        <f t="shared" ca="1" si="34"/>
        <v>1248818</v>
      </c>
      <c r="O41" s="78">
        <f t="shared" ref="O41:O43" ca="1" si="35">IF(L41&gt;0,N41*100/L41,0)</f>
        <v>66.635611760311619</v>
      </c>
      <c r="P41" s="78">
        <f t="shared" ref="P41:P43" ca="1" si="36">IF(M41&gt;0,N41*100/M41,0)</f>
        <v>322.69198966408271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1874100</v>
      </c>
      <c r="M43" s="79">
        <f t="shared" ca="1" si="38"/>
        <v>387000</v>
      </c>
      <c r="N43" s="79">
        <f t="shared" ca="1" si="38"/>
        <v>1248818</v>
      </c>
      <c r="O43" s="78">
        <f t="shared" ca="1" si="35"/>
        <v>66.635611760311619</v>
      </c>
      <c r="P43" s="78">
        <f t="shared" ca="1" si="36"/>
        <v>322.69198966408271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774100</v>
      </c>
      <c r="M45" s="91">
        <f ca="1">IFERROR(__xludf.DUMMYFUNCTION("IMPORTRANGE(""https://docs.google.com/spreadsheets/d/1Yj_ptqi66GCucihVvJfMjLAmec39IyEx_6qawtMGysU/edit?usp=sharing"",""สบก!Q52"")"),387000)</f>
        <v>387000</v>
      </c>
      <c r="N45" s="91">
        <f ca="1">IFERROR(__xludf.DUMMYFUNCTION("IMPORTRANGE(""https://docs.google.com/spreadsheets/d/1Yj_ptqi66GCucihVvJfMjLAmec39IyEx_6qawtMGysU/edit?usp=sharing"",""สบก!R52"")"),253162)</f>
        <v>253162</v>
      </c>
      <c r="O45" s="92">
        <f ca="1">IF(L45&gt;0,N45*100/L45,0)</f>
        <v>32.704043405244803</v>
      </c>
      <c r="P45" s="92">
        <f ca="1">IF(M45&gt;0,N45*100/M45,0)</f>
        <v>65.416537467700252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IFERROR(__xludf.DUMMYFUNCTION("IMPORTRANGE(""https://docs.google.com/spreadsheets/d/1Yj_ptqi66GCucihVvJfMjLAmec39IyEx_6qawtMGysU/edit?usp=sharing"",""สบก!M52"")"),774100)</f>
        <v>774100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IFERROR(__xludf.DUMMYFUNCTION("IMPORTRANGE(""https://docs.google.com/spreadsheets/d/1Yj_ptqi66GCucihVvJfMjLAmec39IyEx_6qawtMGysU/edit?usp=sharing"",""สบก!N52"")"),0)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IFERROR(__xludf.DUMMYFUNCTION("IMPORTRANGE(""https://docs.google.com/spreadsheets/d/1Yj_ptqi66GCucihVvJfMjLAmec39IyEx_6qawtMGysU/edit?usp=sharing"",""สบก!O52"")"),1100000)</f>
        <v>1100000</v>
      </c>
      <c r="M49" s="101"/>
      <c r="N49" s="91">
        <f ca="1">IFERROR(__xludf.DUMMYFUNCTION("IMPORTRANGE(""https://docs.google.com/spreadsheets/d/1Yj_ptqi66GCucihVvJfMjLAmec39IyEx_6qawtMGysU/edit?usp=sharing"",""สบก!S52"")"),995656)</f>
        <v>995656</v>
      </c>
      <c r="O49" s="101">
        <f ca="1">IF(L49&gt;0,N49*100/L49,0)</f>
        <v>90.514181818181825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428400</v>
      </c>
      <c r="M53" s="125">
        <f t="shared" ca="1" si="39"/>
        <v>227340</v>
      </c>
      <c r="N53" s="125">
        <f t="shared" ca="1" si="39"/>
        <v>115442</v>
      </c>
      <c r="O53" s="124">
        <f t="shared" ref="O53:O55" ca="1" si="40">IF(L53&gt;0,N53*100/L53,0)</f>
        <v>26.947245564892622</v>
      </c>
      <c r="P53" s="124">
        <f t="shared" ref="P53:P55" ca="1" si="41">IF(M53&gt;0,N53*100/M53,0)</f>
        <v>50.779449283012227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428400</v>
      </c>
      <c r="M55" s="125">
        <f t="shared" ca="1" si="43"/>
        <v>227340</v>
      </c>
      <c r="N55" s="125">
        <f t="shared" ca="1" si="43"/>
        <v>115442</v>
      </c>
      <c r="O55" s="124">
        <f t="shared" ca="1" si="40"/>
        <v>26.947245564892622</v>
      </c>
      <c r="P55" s="124">
        <f t="shared" ca="1" si="41"/>
        <v>50.779449283012227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428400</v>
      </c>
      <c r="M57" s="91">
        <f ca="1">IFERROR(__xludf.DUMMYFUNCTION("IMPORTRANGE(""https://docs.google.com/spreadsheets/d/1Yj_ptqi66GCucihVvJfMjLAmec39IyEx_6qawtMGysU/edit?usp=sharing"",""สบก!Z52"")"),227340)</f>
        <v>227340</v>
      </c>
      <c r="N57" s="91">
        <f ca="1">IFERROR(__xludf.DUMMYFUNCTION("IMPORTRANGE(""https://docs.google.com/spreadsheets/d/1Yj_ptqi66GCucihVvJfMjLAmec39IyEx_6qawtMGysU/edit?usp=sharing"",""สบก!AA52"")"),115442)</f>
        <v>115442</v>
      </c>
      <c r="O57" s="92">
        <f ca="1">IF(L57&gt;0,N57*100/L57,0)</f>
        <v>26.947245564892622</v>
      </c>
      <c r="P57" s="92">
        <f ca="1">IF(M57&gt;0,N57*100/M57,0)</f>
        <v>50.779449283012227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IFERROR(__xludf.DUMMYFUNCTION("IMPORTRANGE(""https://docs.google.com/spreadsheets/d/1Yj_ptqi66GCucihVvJfMjLAmec39IyEx_6qawtMGysU/edit?usp=sharing"",""สบก!V52"")"),428400)</f>
        <v>428400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IFERROR(__xludf.DUMMYFUNCTION("IMPORTRANGE(""https://docs.google.com/spreadsheets/d/1Yj_ptqi66GCucihVvJfMjLAmec39IyEx_6qawtMGysU/edit?usp=sharing"",""สบก!W52"")"),0)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IFERROR(__xludf.DUMMYFUNCTION("IMPORTRANGE(""https://docs.google.com/spreadsheets/d/1Yj_ptqi66GCucihVvJfMjLAmec39IyEx_6qawtMGysU/edit?usp=sharing"",""สบก!X52"")"),0)</f>
        <v>0</v>
      </c>
      <c r="M61" s="101"/>
      <c r="N61" s="91">
        <f ca="1">IFERROR(__xludf.DUMMYFUNCTION("IMPORTRANGE(""https://docs.google.com/spreadsheets/d/1Yj_ptqi66GCucihVvJfMjLAmec39IyEx_6qawtMGysU/edit?usp=sharing"",""สบก!AB52"")"),0)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IFERROR(__xludf.DUMMYFUNCTION("IMPORTRANGE(""https://docs.google.com/spreadsheets/d/1XL5vhW3sbDhbH9Cz0tuDiY8C3ctxq1tqvaCgkFb8cCA/edit?usp=sharing"",""สุรินทร์!I9"")"),0)</f>
        <v>0</v>
      </c>
      <c r="J64" s="146">
        <f ca="1">IFERROR(__xludf.DUMMYFUNCTION("IMPORTRANGE(""https://docs.google.com/spreadsheets/d/1XL5vhW3sbDhbH9Cz0tuDiY8C3ctxq1tqvaCgkFb8cCA/edit?usp=sharing"",""สุรินทร์!J9"")"),0)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IFERROR(__xludf.DUMMYFUNCTION("IMPORTRANGE(""https://docs.google.com/spreadsheets/d/1XL5vhW3sbDhbH9Cz0tuDiY8C3ctxq1tqvaCgkFb8cCA/edit?usp=sharing"",""สุรินทร์!I10"")"),0)</f>
        <v>0</v>
      </c>
      <c r="J65" s="146">
        <f ca="1">IFERROR(__xludf.DUMMYFUNCTION("IMPORTRANGE(""https://docs.google.com/spreadsheets/d/1XL5vhW3sbDhbH9Cz0tuDiY8C3ctxq1tqvaCgkFb8cCA/edit?usp=sharing"",""สุรินทร์!J10"")"),0)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IFERROR(__xludf.DUMMYFUNCTION("IMPORTRANGE(""https://docs.google.com/spreadsheets/d/1Yj_ptqi66GCucihVvJfMjLAmec39IyEx_6qawtMGysU/edit?usp=sharing"",""สบก!AI52"")"),0)</f>
        <v>0</v>
      </c>
      <c r="N70" s="172">
        <f ca="1">IFERROR(__xludf.DUMMYFUNCTION("IMPORTRANGE(""https://docs.google.com/spreadsheets/d/1Yj_ptqi66GCucihVvJfMjLAmec39IyEx_6qawtMGysU/edit?usp=sharing"",""สบก!AJ52"")"),0)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IFERROR(__xludf.DUMMYFUNCTION("IMPORTRANGE(""https://docs.google.com/spreadsheets/d/1Yj_ptqi66GCucihVvJfMjLAmec39IyEx_6qawtMGysU/edit?usp=sharing"",""สบก!AE52"")"),0)</f>
        <v>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IFERROR(__xludf.DUMMYFUNCTION("IMPORTRANGE(""https://docs.google.com/spreadsheets/d/1Yj_ptqi66GCucihVvJfMjLAmec39IyEx_6qawtMGysU/edit?usp=sharing"",""สบก!AF52"")"),0)</f>
        <v>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IFERROR(__xludf.DUMMYFUNCTION("IMPORTRANGE(""https://docs.google.com/spreadsheets/d/1Yj_ptqi66GCucihVvJfMjLAmec39IyEx_6qawtMGysU/edit?usp=sharing"",""สบก!AG52"")"),0)</f>
        <v>0</v>
      </c>
      <c r="M74" s="101"/>
      <c r="N74" s="91">
        <f ca="1">IFERROR(__xludf.DUMMYFUNCTION("IMPORTRANGE(""https://docs.google.com/spreadsheets/d/1Yj_ptqi66GCucihVvJfMjLAmec39IyEx_6qawtMGysU/edit?usp=sharing"",""สบก!AK52"")"),0)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IFERROR(__xludf.DUMMYFUNCTION("IMPORTRANGE(""https://docs.google.com/spreadsheets/d/1XL5vhW3sbDhbH9Cz0tuDiY8C3ctxq1tqvaCgkFb8cCA/edit?usp=sharing"",""สุรินทร์!J16"")"),0)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IFERROR(__xludf.DUMMYFUNCTION("IMPORTRANGE(""https://docs.google.com/spreadsheets/d/1XL5vhW3sbDhbH9Cz0tuDiY8C3ctxq1tqvaCgkFb8cCA/edit?usp=sharing"",""สุรินทร์!J17"")"),0)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IFERROR(__xludf.DUMMYFUNCTION("IMPORTRANGE(""https://docs.google.com/spreadsheets/d/1XL5vhW3sbDhbH9Cz0tuDiY8C3ctxq1tqvaCgkFb8cCA/edit?usp=sharing"",""สุรินทร์!J18"")"),0)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IFERROR(__xludf.DUMMYFUNCTION("IMPORTRANGE(""https://docs.google.com/spreadsheets/d/1XL5vhW3sbDhbH9Cz0tuDiY8C3ctxq1tqvaCgkFb8cCA/edit?usp=sharing"",""สุรินทร์!J19"")"),0)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IFERROR(__xludf.DUMMYFUNCTION("IMPORTRANGE(""https://docs.google.com/spreadsheets/d/1XL5vhW3sbDhbH9Cz0tuDiY8C3ctxq1tqvaCgkFb8cCA/edit?usp=sharing"",""สุรินทร์!I20"")"),0)</f>
        <v>0</v>
      </c>
      <c r="J80" s="203">
        <f ca="1">IFERROR(__xludf.DUMMYFUNCTION("IMPORTRANGE(""https://docs.google.com/spreadsheets/d/1XL5vhW3sbDhbH9Cz0tuDiY8C3ctxq1tqvaCgkFb8cCA/edit?usp=sharing"",""สุรินทร์!J20"")"),0)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IFERROR(__xludf.DUMMYFUNCTION("IMPORTRANGE(""https://docs.google.com/spreadsheets/d/1XL5vhW3sbDhbH9Cz0tuDiY8C3ctxq1tqvaCgkFb8cCA/edit?usp=sharing"",""สุรินทร์!I21"")"),0)</f>
        <v>0</v>
      </c>
      <c r="J81" s="203">
        <f ca="1">IFERROR(__xludf.DUMMYFUNCTION("IMPORTRANGE(""https://docs.google.com/spreadsheets/d/1XL5vhW3sbDhbH9Cz0tuDiY8C3ctxq1tqvaCgkFb8cCA/edit?usp=sharing"",""สุรินทร์!J21"")"),0)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IFERROR(__xludf.DUMMYFUNCTION("IMPORTRANGE(""https://docs.google.com/spreadsheets/d/1XL5vhW3sbDhbH9Cz0tuDiY8C3ctxq1tqvaCgkFb8cCA/edit?usp=sharing"",""สุรินทร์!I22"")"),0)</f>
        <v>0</v>
      </c>
      <c r="J82" s="191">
        <f ca="1">IFERROR(__xludf.DUMMYFUNCTION("IMPORTRANGE(""https://docs.google.com/spreadsheets/d/1XL5vhW3sbDhbH9Cz0tuDiY8C3ctxq1tqvaCgkFb8cCA/edit?usp=sharing"",""สุรินทร์!J22"")"),0)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IFERROR(__xludf.DUMMYFUNCTION("IMPORTRANGE(""https://docs.google.com/spreadsheets/d/1XL5vhW3sbDhbH9Cz0tuDiY8C3ctxq1tqvaCgkFb8cCA/edit?usp=sharing"",""สุรินทร์!I23"")"),0)</f>
        <v>0</v>
      </c>
      <c r="J83" s="191">
        <f ca="1">IFERROR(__xludf.DUMMYFUNCTION("IMPORTRANGE(""https://docs.google.com/spreadsheets/d/1XL5vhW3sbDhbH9Cz0tuDiY8C3ctxq1tqvaCgkFb8cCA/edit?usp=sharing"",""สุรินทร์!J23"")"),0)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IFERROR(__xludf.DUMMYFUNCTION("IMPORTRANGE(""https://docs.google.com/spreadsheets/d/1XL5vhW3sbDhbH9Cz0tuDiY8C3ctxq1tqvaCgkFb8cCA/edit?usp=sharing"",""สุรินทร์!I24"")"),0)</f>
        <v>0</v>
      </c>
      <c r="J84" s="192">
        <f ca="1">IFERROR(__xludf.DUMMYFUNCTION("IMPORTRANGE(""https://docs.google.com/spreadsheets/d/1XL5vhW3sbDhbH9Cz0tuDiY8C3ctxq1tqvaCgkFb8cCA/edit?usp=sharing"",""สุรินทร์!J24"")"),0)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IFERROR(__xludf.DUMMYFUNCTION("IMPORTRANGE(""https://docs.google.com/spreadsheets/d/1XL5vhW3sbDhbH9Cz0tuDiY8C3ctxq1tqvaCgkFb8cCA/edit?usp=sharing"",""สุรินทร์!I25"")"),0)</f>
        <v>0</v>
      </c>
      <c r="J85" s="192">
        <f ca="1">IFERROR(__xludf.DUMMYFUNCTION("IMPORTRANGE(""https://docs.google.com/spreadsheets/d/1XL5vhW3sbDhbH9Cz0tuDiY8C3ctxq1tqvaCgkFb8cCA/edit?usp=sharing"",""สุรินทร์!J25"")"),0)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IFERROR(__xludf.DUMMYFUNCTION("IMPORTRANGE(""https://docs.google.com/spreadsheets/d/1XL5vhW3sbDhbH9Cz0tuDiY8C3ctxq1tqvaCgkFb8cCA/edit?usp=sharing"",""สุรินทร์!I26"")"),0)</f>
        <v>0</v>
      </c>
      <c r="J86" s="191">
        <f ca="1">IFERROR(__xludf.DUMMYFUNCTION("IMPORTRANGE(""https://docs.google.com/spreadsheets/d/1XL5vhW3sbDhbH9Cz0tuDiY8C3ctxq1tqvaCgkFb8cCA/edit?usp=sharing"",""สุรินทร์!J26"")"),0)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IFERROR(__xludf.DUMMYFUNCTION("IMPORTRANGE(""https://docs.google.com/spreadsheets/d/1XL5vhW3sbDhbH9Cz0tuDiY8C3ctxq1tqvaCgkFb8cCA/edit?usp=sharing"",""สุรินทร์!I27"")"),0)</f>
        <v>0</v>
      </c>
      <c r="J87" s="191">
        <f ca="1">IFERROR(__xludf.DUMMYFUNCTION("IMPORTRANGE(""https://docs.google.com/spreadsheets/d/1XL5vhW3sbDhbH9Cz0tuDiY8C3ctxq1tqvaCgkFb8cCA/edit?usp=sharing"",""สุรินทร์!J27"")"),0)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IFERROR(__xludf.DUMMYFUNCTION("IMPORTRANGE(""https://docs.google.com/spreadsheets/d/1XL5vhW3sbDhbH9Cz0tuDiY8C3ctxq1tqvaCgkFb8cCA/edit?usp=sharing"",""สุรินทร์!I28"")"),0)</f>
        <v>0</v>
      </c>
      <c r="J88" s="191">
        <f ca="1">IFERROR(__xludf.DUMMYFUNCTION("IMPORTRANGE(""https://docs.google.com/spreadsheets/d/1XL5vhW3sbDhbH9Cz0tuDiY8C3ctxq1tqvaCgkFb8cCA/edit?usp=sharing"",""สุรินทร์!J28"")"),0)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IFERROR(__xludf.DUMMYFUNCTION("IMPORTRANGE(""https://docs.google.com/spreadsheets/d/1XL5vhW3sbDhbH9Cz0tuDiY8C3ctxq1tqvaCgkFb8cCA/edit?usp=sharing"",""สุรินทร์!J29"")"),0)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IFERROR(__xludf.DUMMYFUNCTION("IMPORTRANGE(""https://docs.google.com/spreadsheets/d/1XL5vhW3sbDhbH9Cz0tuDiY8C3ctxq1tqvaCgkFb8cCA/edit?usp=sharing"",""สุรินทร์!J30"")"),0)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IFERROR(__xludf.DUMMYFUNCTION("IMPORTRANGE(""https://docs.google.com/spreadsheets/d/1XL5vhW3sbDhbH9Cz0tuDiY8C3ctxq1tqvaCgkFb8cCA/edit?usp=sharing"",""สุรินทร์!I32"")"),0)</f>
        <v>0</v>
      </c>
      <c r="J92" s="146">
        <f ca="1">IFERROR(__xludf.DUMMYFUNCTION("IMPORTRANGE(""https://docs.google.com/spreadsheets/d/1XL5vhW3sbDhbH9Cz0tuDiY8C3ctxq1tqvaCgkFb8cCA/edit?usp=sharing"",""สุรินทร์!J32"")"),0)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IFERROR(__xludf.DUMMYFUNCTION("IMPORTRANGE(""https://docs.google.com/spreadsheets/d/1XL5vhW3sbDhbH9Cz0tuDiY8C3ctxq1tqvaCgkFb8cCA/edit?usp=sharing"",""สุรินทร์!I33"")"),0)</f>
        <v>0</v>
      </c>
      <c r="J93" s="146">
        <f ca="1">IFERROR(__xludf.DUMMYFUNCTION("IMPORTRANGE(""https://docs.google.com/spreadsheets/d/1XL5vhW3sbDhbH9Cz0tuDiY8C3ctxq1tqvaCgkFb8cCA/edit?usp=sharing"",""สุรินทร์!J33"")"),0)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IFERROR(__xludf.DUMMYFUNCTION("IMPORTRANGE(""https://docs.google.com/spreadsheets/d/1Yj_ptqi66GCucihVvJfMjLAmec39IyEx_6qawtMGysU/edit?usp=sharing"",""สบก!AR52"")"),0)</f>
        <v>0</v>
      </c>
      <c r="N98" s="172">
        <f ca="1">IFERROR(__xludf.DUMMYFUNCTION("IMPORTRANGE(""https://docs.google.com/spreadsheets/d/1Yj_ptqi66GCucihVvJfMjLAmec39IyEx_6qawtMGysU/edit?usp=sharing"",""สบก!AS52"")"),0)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IFERROR(__xludf.DUMMYFUNCTION("IMPORTRANGE(""https://docs.google.com/spreadsheets/d/1Yj_ptqi66GCucihVvJfMjLAmec39IyEx_6qawtMGysU/edit?usp=sharing"",""สบก!AN52"")"),0)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IFERROR(__xludf.DUMMYFUNCTION("IMPORTRANGE(""https://docs.google.com/spreadsheets/d/1Yj_ptqi66GCucihVvJfMjLAmec39IyEx_6qawtMGysU/edit?usp=sharing"",""สบก!AO52"")"),0)</f>
        <v>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IFERROR(__xludf.DUMMYFUNCTION("IMPORTRANGE(""https://docs.google.com/spreadsheets/d/1Yj_ptqi66GCucihVvJfMjLAmec39IyEx_6qawtMGysU/edit?usp=sharing"",""สบก!AP52"")"),0)</f>
        <v>0</v>
      </c>
      <c r="M102" s="101"/>
      <c r="N102" s="91">
        <f ca="1">IFERROR(__xludf.DUMMYFUNCTION("IMPORTRANGE(""https://docs.google.com/spreadsheets/d/1Yj_ptqi66GCucihVvJfMjLAmec39IyEx_6qawtMGysU/edit?usp=sharing"",""สบก!AT52"")"),0)</f>
        <v>0</v>
      </c>
      <c r="O102" s="101">
        <f ca="1">IF(L102&gt;0,N102*100/L102,0)</f>
        <v>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IFERROR(__xludf.DUMMYFUNCTION("IMPORTRANGE(""https://docs.google.com/spreadsheets/d/1XL5vhW3sbDhbH9Cz0tuDiY8C3ctxq1tqvaCgkFb8cCA/edit?usp=sharing"",""สุรินทร์!J39"")"),0)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IFERROR(__xludf.DUMMYFUNCTION("IMPORTRANGE(""https://docs.google.com/spreadsheets/d/1XL5vhW3sbDhbH9Cz0tuDiY8C3ctxq1tqvaCgkFb8cCA/edit?usp=sharing"",""สุรินทร์!J40"")"),0)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IFERROR(__xludf.DUMMYFUNCTION("IMPORTRANGE(""https://docs.google.com/spreadsheets/d/1XL5vhW3sbDhbH9Cz0tuDiY8C3ctxq1tqvaCgkFb8cCA/edit?usp=sharing"",""สุรินทร์!J41"")"),0)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IFERROR(__xludf.DUMMYFUNCTION("IMPORTRANGE(""https://docs.google.com/spreadsheets/d/1XL5vhW3sbDhbH9Cz0tuDiY8C3ctxq1tqvaCgkFb8cCA/edit?usp=sharing"",""สุรินทร์!J42"")"),0)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IFERROR(__xludf.DUMMYFUNCTION("IMPORTRANGE(""https://docs.google.com/spreadsheets/d/1XL5vhW3sbDhbH9Cz0tuDiY8C3ctxq1tqvaCgkFb8cCA/edit?usp=sharing"",""สุรินทร์!I43"")"),0)</f>
        <v>0</v>
      </c>
      <c r="J108" s="191">
        <f ca="1">IFERROR(__xludf.DUMMYFUNCTION("IMPORTRANGE(""https://docs.google.com/spreadsheets/d/1XL5vhW3sbDhbH9Cz0tuDiY8C3ctxq1tqvaCgkFb8cCA/edit?usp=sharing"",""สุรินทร์!J43"")"),0)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IFERROR(__xludf.DUMMYFUNCTION("IMPORTRANGE(""https://docs.google.com/spreadsheets/d/1XL5vhW3sbDhbH9Cz0tuDiY8C3ctxq1tqvaCgkFb8cCA/edit?usp=sharing"",""สุรินทร์!I44"")"),0)</f>
        <v>0</v>
      </c>
      <c r="J109" s="191">
        <f ca="1">IFERROR(__xludf.DUMMYFUNCTION("IMPORTRANGE(""https://docs.google.com/spreadsheets/d/1XL5vhW3sbDhbH9Cz0tuDiY8C3ctxq1tqvaCgkFb8cCA/edit?usp=sharing"",""สุรินทร์!J44"")"),0)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IFERROR(__xludf.DUMMYFUNCTION("IMPORTRANGE(""https://docs.google.com/spreadsheets/d/1XL5vhW3sbDhbH9Cz0tuDiY8C3ctxq1tqvaCgkFb8cCA/edit?usp=sharing"",""สุรินทร์!I45"")"),0)</f>
        <v>0</v>
      </c>
      <c r="J110" s="191">
        <f ca="1">IFERROR(__xludf.DUMMYFUNCTION("IMPORTRANGE(""https://docs.google.com/spreadsheets/d/1XL5vhW3sbDhbH9Cz0tuDiY8C3ctxq1tqvaCgkFb8cCA/edit?usp=sharing"",""สุรินทร์!J45"")"),0)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IFERROR(__xludf.DUMMYFUNCTION("IMPORTRANGE(""https://docs.google.com/spreadsheets/d/1XL5vhW3sbDhbH9Cz0tuDiY8C3ctxq1tqvaCgkFb8cCA/edit?usp=sharing"",""สุรินทร์!I46"")"),0)</f>
        <v>0</v>
      </c>
      <c r="J111" s="191">
        <f ca="1">IFERROR(__xludf.DUMMYFUNCTION("IMPORTRANGE(""https://docs.google.com/spreadsheets/d/1XL5vhW3sbDhbH9Cz0tuDiY8C3ctxq1tqvaCgkFb8cCA/edit?usp=sharing"",""สุรินทร์!J46"")"),0)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IFERROR(__xludf.DUMMYFUNCTION("IMPORTRANGE(""https://docs.google.com/spreadsheets/d/1XL5vhW3sbDhbH9Cz0tuDiY8C3ctxq1tqvaCgkFb8cCA/edit?usp=sharing"",""สุรินทร์!I47"")"),0)</f>
        <v>0</v>
      </c>
      <c r="J112" s="191">
        <f ca="1">IFERROR(__xludf.DUMMYFUNCTION("IMPORTRANGE(""https://docs.google.com/spreadsheets/d/1XL5vhW3sbDhbH9Cz0tuDiY8C3ctxq1tqvaCgkFb8cCA/edit?usp=sharing"",""สุรินทร์!J47"")"),0)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IFERROR(__xludf.DUMMYFUNCTION("IMPORTRANGE(""https://docs.google.com/spreadsheets/d/1XL5vhW3sbDhbH9Cz0tuDiY8C3ctxq1tqvaCgkFb8cCA/edit?usp=sharing"",""สุรินทร์!I48"")"),0)</f>
        <v>0</v>
      </c>
      <c r="J113" s="191">
        <f ca="1">IFERROR(__xludf.DUMMYFUNCTION("IMPORTRANGE(""https://docs.google.com/spreadsheets/d/1XL5vhW3sbDhbH9Cz0tuDiY8C3ctxq1tqvaCgkFb8cCA/edit?usp=sharing"",""สุรินทร์!J48"")"),0)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IFERROR(__xludf.DUMMYFUNCTION("IMPORTRANGE(""https://docs.google.com/spreadsheets/d/1XL5vhW3sbDhbH9Cz0tuDiY8C3ctxq1tqvaCgkFb8cCA/edit?usp=sharing"",""สุรินทร์!J49"")"),0)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IFERROR(__xludf.DUMMYFUNCTION("IMPORTRANGE(""https://docs.google.com/spreadsheets/d/1XL5vhW3sbDhbH9Cz0tuDiY8C3ctxq1tqvaCgkFb8cCA/edit?usp=sharing"",""สุรินทร์!J50"")"),0)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IFERROR(__xludf.DUMMYFUNCTION("IMPORTRANGE(""https://docs.google.com/spreadsheets/d/1XL5vhW3sbDhbH9Cz0tuDiY8C3ctxq1tqvaCgkFb8cCA/edit?usp=sharing"",""สุรินทร์!I52"")"),0)</f>
        <v>0</v>
      </c>
      <c r="J117" s="146">
        <f ca="1">IFERROR(__xludf.DUMMYFUNCTION("IMPORTRANGE(""https://docs.google.com/spreadsheets/d/1XL5vhW3sbDhbH9Cz0tuDiY8C3ctxq1tqvaCgkFb8cCA/edit?usp=sharing"",""สุรินทร์!J52"")"),0)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IFERROR(__xludf.DUMMYFUNCTION("IMPORTRANGE(""https://docs.google.com/spreadsheets/d/1Yj_ptqi66GCucihVvJfMjLAmec39IyEx_6qawtMGysU/edit?usp=sharing"",""สบก!BA52"")"),0)</f>
        <v>0</v>
      </c>
      <c r="N122" s="172">
        <f ca="1">IFERROR(__xludf.DUMMYFUNCTION("IMPORTRANGE(""https://docs.google.com/spreadsheets/d/1Yj_ptqi66GCucihVvJfMjLAmec39IyEx_6qawtMGysU/edit?usp=sharing"",""สบก!BB52"")"),0)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IFERROR(__xludf.DUMMYFUNCTION("IMPORTRANGE(""https://docs.google.com/spreadsheets/d/1Yj_ptqi66GCucihVvJfMjLAmec39IyEx_6qawtMGysU/edit?usp=sharing"",""สบก!AW52"")"),0)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IFERROR(__xludf.DUMMYFUNCTION("IMPORTRANGE(""https://docs.google.com/spreadsheets/d/1Yj_ptqi66GCucihVvJfMjLAmec39IyEx_6qawtMGysU/edit?usp=sharing"",""สบก!AX52"")"),0)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IFERROR(__xludf.DUMMYFUNCTION("IMPORTRANGE(""https://docs.google.com/spreadsheets/d/1Yj_ptqi66GCucihVvJfMjLAmec39IyEx_6qawtMGysU/edit?usp=sharing"",""สบก!AY52"")"),0)</f>
        <v>0</v>
      </c>
      <c r="M126" s="101"/>
      <c r="N126" s="91">
        <f ca="1">IFERROR(__xludf.DUMMYFUNCTION("IMPORTRANGE(""https://docs.google.com/spreadsheets/d/1Yj_ptqi66GCucihVvJfMjLAmec39IyEx_6qawtMGysU/edit?usp=sharing"",""สบก!BC52"")"),0)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257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IFERROR(__xludf.DUMMYFUNCTION("IMPORTRANGE(""https://docs.google.com/spreadsheets/d/1XL5vhW3sbDhbH9Cz0tuDiY8C3ctxq1tqvaCgkFb8cCA/edit?usp=sharing"",""สุรินทร์!J58"")"),0)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IFERROR(__xludf.DUMMYFUNCTION("IMPORTRANGE(""https://docs.google.com/spreadsheets/d/1XL5vhW3sbDhbH9Cz0tuDiY8C3ctxq1tqvaCgkFb8cCA/edit?usp=sharing"",""สุรินทร์!J59"")"),0)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IFERROR(__xludf.DUMMYFUNCTION("IMPORTRANGE(""https://docs.google.com/spreadsheets/d/1XL5vhW3sbDhbH9Cz0tuDiY8C3ctxq1tqvaCgkFb8cCA/edit?usp=sharing"",""สุรินทร์!J60"")"),0)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IFERROR(__xludf.DUMMYFUNCTION("IMPORTRANGE(""https://docs.google.com/spreadsheets/d/1XL5vhW3sbDhbH9Cz0tuDiY8C3ctxq1tqvaCgkFb8cCA/edit?usp=sharing"",""สุรินทร์!J61"")"),0)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IFERROR(__xludf.DUMMYFUNCTION("IMPORTRANGE(""https://docs.google.com/spreadsheets/d/1XL5vhW3sbDhbH9Cz0tuDiY8C3ctxq1tqvaCgkFb8cCA/edit?usp=sharing"",""สุรินทร์!I62"")"),0)</f>
        <v>0</v>
      </c>
      <c r="J132" s="191">
        <f ca="1">IFERROR(__xludf.DUMMYFUNCTION("IMPORTRANGE(""https://docs.google.com/spreadsheets/d/1XL5vhW3sbDhbH9Cz0tuDiY8C3ctxq1tqvaCgkFb8cCA/edit?usp=sharing"",""สุรินทร์!J62"")"),0)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IFERROR(__xludf.DUMMYFUNCTION("IMPORTRANGE(""https://docs.google.com/spreadsheets/d/1XL5vhW3sbDhbH9Cz0tuDiY8C3ctxq1tqvaCgkFb8cCA/edit?usp=sharing"",""สุรินทร์!I63"")"),0)</f>
        <v>0</v>
      </c>
      <c r="J133" s="191">
        <f ca="1">IFERROR(__xludf.DUMMYFUNCTION("IMPORTRANGE(""https://docs.google.com/spreadsheets/d/1XL5vhW3sbDhbH9Cz0tuDiY8C3ctxq1tqvaCgkFb8cCA/edit?usp=sharing"",""สุรินทร์!J63"")"),0)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IFERROR(__xludf.DUMMYFUNCTION("IMPORTRANGE(""https://docs.google.com/spreadsheets/d/1XL5vhW3sbDhbH9Cz0tuDiY8C3ctxq1tqvaCgkFb8cCA/edit?usp=sharing"",""สุรินทร์!J64"")"),0)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IFERROR(__xludf.DUMMYFUNCTION("IMPORTRANGE(""https://docs.google.com/spreadsheets/d/1XL5vhW3sbDhbH9Cz0tuDiY8C3ctxq1tqvaCgkFb8cCA/edit?usp=sharing"",""สุรินทร์!J65"")"),0)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IFERROR(__xludf.DUMMYFUNCTION("IMPORTRANGE(""https://docs.google.com/spreadsheets/d/1XL5vhW3sbDhbH9Cz0tuDiY8C3ctxq1tqvaCgkFb8cCA/edit?usp=sharing"",""สุรินทร์!I68"")"),0)</f>
        <v>0</v>
      </c>
      <c r="J138" s="264">
        <f ca="1">IFERROR(__xludf.DUMMYFUNCTION("IMPORTRANGE(""https://docs.google.com/spreadsheets/d/1XL5vhW3sbDhbH9Cz0tuDiY8C3ctxq1tqvaCgkFb8cCA/edit?usp=sharing"",""สุรินทร์!J68"")"),0)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117900</v>
      </c>
      <c r="M140" s="155">
        <f t="shared" ca="1" si="64"/>
        <v>85750</v>
      </c>
      <c r="N140" s="155">
        <f t="shared" ca="1" si="64"/>
        <v>29070</v>
      </c>
      <c r="O140" s="154">
        <f t="shared" ref="O140:O142" ca="1" si="65">IF(L140&gt;0,N140*100/L140,0)</f>
        <v>24.65648854961832</v>
      </c>
      <c r="P140" s="154">
        <f t="shared" ref="P140:P142" ca="1" si="66">IF(M140&gt;0,N140*100/M140,0)</f>
        <v>33.900874635568513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117900</v>
      </c>
      <c r="M142" s="160">
        <f t="shared" ca="1" si="68"/>
        <v>85750</v>
      </c>
      <c r="N142" s="160">
        <f t="shared" ca="1" si="68"/>
        <v>29070</v>
      </c>
      <c r="O142" s="159">
        <f t="shared" ca="1" si="65"/>
        <v>24.65648854961832</v>
      </c>
      <c r="P142" s="159">
        <f t="shared" ca="1" si="66"/>
        <v>33.900874635568513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117900</v>
      </c>
      <c r="M144" s="172">
        <f ca="1">IFERROR(__xludf.DUMMYFUNCTION("IMPORTRANGE(""https://docs.google.com/spreadsheets/d/1Yj_ptqi66GCucihVvJfMjLAmec39IyEx_6qawtMGysU/edit?usp=sharing"",""สบก!BJ52"")"),85750)</f>
        <v>85750</v>
      </c>
      <c r="N144" s="172">
        <f ca="1">IFERROR(__xludf.DUMMYFUNCTION("IMPORTRANGE(""https://docs.google.com/spreadsheets/d/1Yj_ptqi66GCucihVvJfMjLAmec39IyEx_6qawtMGysU/edit?usp=sharing"",""สบก!BK52"")"),29070)</f>
        <v>29070</v>
      </c>
      <c r="O144" s="171">
        <f ca="1">IF(L144&gt;0,N144*100/L144,0)</f>
        <v>24.65648854961832</v>
      </c>
      <c r="P144" s="171">
        <f ca="1">IF(M144&gt;0,N144*100/M144,0)</f>
        <v>33.900874635568513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IFERROR(__xludf.DUMMYFUNCTION("IMPORTRANGE(""https://docs.google.com/spreadsheets/d/1Yj_ptqi66GCucihVvJfMjLAmec39IyEx_6qawtMGysU/edit?usp=sharing"",""สบก!BF52"")"),0)</f>
        <v>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IFERROR(__xludf.DUMMYFUNCTION("IMPORTRANGE(""https://docs.google.com/spreadsheets/d/1Yj_ptqi66GCucihVvJfMjLAmec39IyEx_6qawtMGysU/edit?usp=sharing"",""สบก!BG52"")"),117900)</f>
        <v>117900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IFERROR(__xludf.DUMMYFUNCTION("IMPORTRANGE(""https://docs.google.com/spreadsheets/d/1Yj_ptqi66GCucihVvJfMjLAmec39IyEx_6qawtMGysU/edit?usp=sharing"",""สบก!BH52"")"),0)</f>
        <v>0</v>
      </c>
      <c r="M148" s="101"/>
      <c r="N148" s="91">
        <f ca="1">IFERROR(__xludf.DUMMYFUNCTION("IMPORTRANGE(""https://docs.google.com/spreadsheets/d/1Yj_ptqi66GCucihVvJfMjLAmec39IyEx_6qawtMGysU/edit?usp=sharing"",""สบก!BL52"")"),0)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IFERROR(__xludf.DUMMYFUNCTION("IMPORTRANGE(""https://docs.google.com/spreadsheets/d/1XL5vhW3sbDhbH9Cz0tuDiY8C3ctxq1tqvaCgkFb8cCA/edit?usp=sharing"",""สุรินทร์!I74"")"),4)</f>
        <v>4</v>
      </c>
      <c r="J149" s="272">
        <f ca="1">IFERROR(__xludf.DUMMYFUNCTION("IMPORTRANGE(""https://docs.google.com/spreadsheets/d/1XL5vhW3sbDhbH9Cz0tuDiY8C3ctxq1tqvaCgkFb8cCA/edit?usp=sharing"",""สุรินทร์!J74"")"),0)</f>
        <v>0</v>
      </c>
      <c r="K149" s="273">
        <f ca="1">IF(I149&gt;0,J149*100/I149,0)</f>
        <v>0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IFERROR(__xludf.DUMMYFUNCTION("IMPORTRANGE(""https://docs.google.com/spreadsheets/d/1XL5vhW3sbDhbH9Cz0tuDiY8C3ctxq1tqvaCgkFb8cCA/edit?usp=sharing"",""สุรินทร์!J79"")"),0)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IFERROR(__xludf.DUMMYFUNCTION("IMPORTRANGE(""https://docs.google.com/spreadsheets/d/1XL5vhW3sbDhbH9Cz0tuDiY8C3ctxq1tqvaCgkFb8cCA/edit?usp=sharing"",""สุรินทร์!J80"")"),1)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IFERROR(__xludf.DUMMYFUNCTION("IMPORTRANGE(""https://docs.google.com/spreadsheets/d/1XL5vhW3sbDhbH9Cz0tuDiY8C3ctxq1tqvaCgkFb8cCA/edit?usp=sharing"",""สุรินทร์!J81"")"),1)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IFERROR(__xludf.DUMMYFUNCTION("IMPORTRANGE(""https://docs.google.com/spreadsheets/d/1XL5vhW3sbDhbH9Cz0tuDiY8C3ctxq1tqvaCgkFb8cCA/edit?usp=sharing"",""สุรินทร์!J82"")"),1)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IFERROR(__xludf.DUMMYFUNCTION("IMPORTRANGE(""https://docs.google.com/spreadsheets/d/1XL5vhW3sbDhbH9Cz0tuDiY8C3ctxq1tqvaCgkFb8cCA/edit?usp=sharing"",""สุรินทร์!I83"")"),4)</f>
        <v>4</v>
      </c>
      <c r="J158" s="192">
        <f ca="1">IFERROR(__xludf.DUMMYFUNCTION("IMPORTRANGE(""https://docs.google.com/spreadsheets/d/1XL5vhW3sbDhbH9Cz0tuDiY8C3ctxq1tqvaCgkFb8cCA/edit?usp=sharing"",""สุรินทร์!J83"")"),0)</f>
        <v>0</v>
      </c>
      <c r="K158" s="168">
        <f ca="1">IF(I158&gt;0,J158*100/I158,0)</f>
        <v>0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IFERROR(__xludf.DUMMYFUNCTION("IMPORTRANGE(""https://docs.google.com/spreadsheets/d/1XL5vhW3sbDhbH9Cz0tuDiY8C3ctxq1tqvaCgkFb8cCA/edit?usp=sharing"",""สุรินทร์!J84"")"),0)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IFERROR(__xludf.DUMMYFUNCTION("IMPORTRANGE(""https://docs.google.com/spreadsheets/d/1XL5vhW3sbDhbH9Cz0tuDiY8C3ctxq1tqvaCgkFb8cCA/edit?usp=sharing"",""สุรินทร์!J85"")"),0)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IFERROR(__xludf.DUMMYFUNCTION("IMPORTRANGE(""https://docs.google.com/spreadsheets/d/1XL5vhW3sbDhbH9Cz0tuDiY8C3ctxq1tqvaCgkFb8cCA/edit?usp=sharing"",""สุรินทร์!J86"")"),0)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IFERROR(__xludf.DUMMYFUNCTION("IMPORTRANGE(""https://docs.google.com/spreadsheets/d/1XL5vhW3sbDhbH9Cz0tuDiY8C3ctxq1tqvaCgkFb8cCA/edit?usp=sharing"",""สุรินทร์!J87"")"),0)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IFERROR(__xludf.DUMMYFUNCTION("IMPORTRANGE(""https://docs.google.com/spreadsheets/d/1XL5vhW3sbDhbH9Cz0tuDiY8C3ctxq1tqvaCgkFb8cCA/edit?usp=sharing"",""สุรินทร์!J88"")"),0)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IFERROR(__xludf.DUMMYFUNCTION("IMPORTRANGE(""https://docs.google.com/spreadsheets/d/1XL5vhW3sbDhbH9Cz0tuDiY8C3ctxq1tqvaCgkFb8cCA/edit?usp=sharing"",""สุรินทร์!I89"")"),3)</f>
        <v>3</v>
      </c>
      <c r="J164" s="277">
        <f ca="1">IFERROR(__xludf.DUMMYFUNCTION("IMPORTRANGE(""https://docs.google.com/spreadsheets/d/1XL5vhW3sbDhbH9Cz0tuDiY8C3ctxq1tqvaCgkFb8cCA/edit?usp=sharing"",""สุรินทร์!J89"")"),0)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IFERROR(__xludf.DUMMYFUNCTION("IMPORTRANGE(""https://docs.google.com/spreadsheets/d/1XL5vhW3sbDhbH9Cz0tuDiY8C3ctxq1tqvaCgkFb8cCA/edit?usp=sharing"",""สุรินทร์!J94"")"),0)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IFERROR(__xludf.DUMMYFUNCTION("IMPORTRANGE(""https://docs.google.com/spreadsheets/d/1XL5vhW3sbDhbH9Cz0tuDiY8C3ctxq1tqvaCgkFb8cCA/edit?usp=sharing"",""สุรินทร์!J95"")"),1)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IFERROR(__xludf.DUMMYFUNCTION("IMPORTRANGE(""https://docs.google.com/spreadsheets/d/1XL5vhW3sbDhbH9Cz0tuDiY8C3ctxq1tqvaCgkFb8cCA/edit?usp=sharing"",""สุรินทร์!J96"")"),1)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IFERROR(__xludf.DUMMYFUNCTION("IMPORTRANGE(""https://docs.google.com/spreadsheets/d/1XL5vhW3sbDhbH9Cz0tuDiY8C3ctxq1tqvaCgkFb8cCA/edit?usp=sharing"",""สุรินทร์!J97"")"),1)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IFERROR(__xludf.DUMMYFUNCTION("IMPORTRANGE(""https://docs.google.com/spreadsheets/d/1XL5vhW3sbDhbH9Cz0tuDiY8C3ctxq1tqvaCgkFb8cCA/edit?usp=sharing"",""สุรินทร์!I98"")"),3)</f>
        <v>3</v>
      </c>
      <c r="J173" s="192">
        <f ca="1">IFERROR(__xludf.DUMMYFUNCTION("IMPORTRANGE(""https://docs.google.com/spreadsheets/d/1XL5vhW3sbDhbH9Cz0tuDiY8C3ctxq1tqvaCgkFb8cCA/edit?usp=sharing"",""สุรินทร์!J98"")"),0)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IFERROR(__xludf.DUMMYFUNCTION("IMPORTRANGE(""https://docs.google.com/spreadsheets/d/1XL5vhW3sbDhbH9Cz0tuDiY8C3ctxq1tqvaCgkFb8cCA/edit?usp=sharing"",""สุรินทร์!J99"")"),0)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IFERROR(__xludf.DUMMYFUNCTION("IMPORTRANGE(""https://docs.google.com/spreadsheets/d/1XL5vhW3sbDhbH9Cz0tuDiY8C3ctxq1tqvaCgkFb8cCA/edit?usp=sharing"",""สุรินทร์!J100"")"),0)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IFERROR(__xludf.DUMMYFUNCTION("IMPORTRANGE(""https://docs.google.com/spreadsheets/d/1XL5vhW3sbDhbH9Cz0tuDiY8C3ctxq1tqvaCgkFb8cCA/edit?usp=sharing"",""สุรินทร์!I101"")"),4)</f>
        <v>4</v>
      </c>
      <c r="J176" s="277">
        <f ca="1">IFERROR(__xludf.DUMMYFUNCTION("IMPORTRANGE(""https://docs.google.com/spreadsheets/d/1XL5vhW3sbDhbH9Cz0tuDiY8C3ctxq1tqvaCgkFb8cCA/edit?usp=sharing"",""สุรินทร์!J101"")"),4)</f>
        <v>4</v>
      </c>
      <c r="K176" s="278">
        <f ca="1">IF(I176&gt;0,J176*100/I176,0)</f>
        <v>100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IFERROR(__xludf.DUMMYFUNCTION("IMPORTRANGE(""https://docs.google.com/spreadsheets/d/1XL5vhW3sbDhbH9Cz0tuDiY8C3ctxq1tqvaCgkFb8cCA/edit?usp=sharing"",""สุรินทร์!J106"")"),0)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IFERROR(__xludf.DUMMYFUNCTION("IMPORTRANGE(""https://docs.google.com/spreadsheets/d/1XL5vhW3sbDhbH9Cz0tuDiY8C3ctxq1tqvaCgkFb8cCA/edit?usp=sharing"",""สุรินทร์!J107"")"),1)</f>
        <v>1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IFERROR(__xludf.DUMMYFUNCTION("IMPORTRANGE(""https://docs.google.com/spreadsheets/d/1XL5vhW3sbDhbH9Cz0tuDiY8C3ctxq1tqvaCgkFb8cCA/edit?usp=sharing"",""สุรินทร์!J108"")"),1)</f>
        <v>1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IFERROR(__xludf.DUMMYFUNCTION("IMPORTRANGE(""https://docs.google.com/spreadsheets/d/1XL5vhW3sbDhbH9Cz0tuDiY8C3ctxq1tqvaCgkFb8cCA/edit?usp=sharing"",""สุรินทร์!J109"")"),1)</f>
        <v>1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IFERROR(__xludf.DUMMYFUNCTION("IMPORTRANGE(""https://docs.google.com/spreadsheets/d/1XL5vhW3sbDhbH9Cz0tuDiY8C3ctxq1tqvaCgkFb8cCA/edit?usp=sharing"",""สุรินทร์!I110"")"),4)</f>
        <v>4</v>
      </c>
      <c r="J185" s="191">
        <f ca="1">IFERROR(__xludf.DUMMYFUNCTION("IMPORTRANGE(""https://docs.google.com/spreadsheets/d/1XL5vhW3sbDhbH9Cz0tuDiY8C3ctxq1tqvaCgkFb8cCA/edit?usp=sharing"",""สุรินทร์!J110"")"),0)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IFERROR(__xludf.DUMMYFUNCTION("IMPORTRANGE(""https://docs.google.com/spreadsheets/d/1XL5vhW3sbDhbH9Cz0tuDiY8C3ctxq1tqvaCgkFb8cCA/edit?usp=sharing"",""สุรินทร์!I111"")"),4)</f>
        <v>4</v>
      </c>
      <c r="J186" s="191">
        <f ca="1">IFERROR(__xludf.DUMMYFUNCTION("IMPORTRANGE(""https://docs.google.com/spreadsheets/d/1XL5vhW3sbDhbH9Cz0tuDiY8C3ctxq1tqvaCgkFb8cCA/edit?usp=sharing"",""สุรินทร์!J111"")"),4)</f>
        <v>4</v>
      </c>
      <c r="K186" s="222">
        <f t="shared" ca="1" si="69"/>
        <v>100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IFERROR(__xludf.DUMMYFUNCTION("IMPORTRANGE(""https://docs.google.com/spreadsheets/d/1XL5vhW3sbDhbH9Cz0tuDiY8C3ctxq1tqvaCgkFb8cCA/edit?usp=sharing"",""สุรินทร์!J112"")"),0)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IFERROR(__xludf.DUMMYFUNCTION("IMPORTRANGE(""https://docs.google.com/spreadsheets/d/1XL5vhW3sbDhbH9Cz0tuDiY8C3ctxq1tqvaCgkFb8cCA/edit?usp=sharing"",""สุรินทร์!J113"")"),0)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IFERROR(__xludf.DUMMYFUNCTION("IMPORTRANGE(""https://docs.google.com/spreadsheets/d/1XL5vhW3sbDhbH9Cz0tuDiY8C3ctxq1tqvaCgkFb8cCA/edit?usp=sharing"",""สุรินทร์!I114"")"),15000)</f>
        <v>15000</v>
      </c>
      <c r="J189" s="277">
        <f ca="1">IFERROR(__xludf.DUMMYFUNCTION("IMPORTRANGE(""https://docs.google.com/spreadsheets/d/1XL5vhW3sbDhbH9Cz0tuDiY8C3ctxq1tqvaCgkFb8cCA/edit?usp=sharing"",""สุรินทร์!J114"")"),0)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IFERROR(__xludf.DUMMYFUNCTION("IMPORTRANGE(""https://docs.google.com/spreadsheets/d/1XL5vhW3sbDhbH9Cz0tuDiY8C3ctxq1tqvaCgkFb8cCA/edit?usp=sharing"",""สุรินทร์!J119"")"),0)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IFERROR(__xludf.DUMMYFUNCTION("IMPORTRANGE(""https://docs.google.com/spreadsheets/d/1XL5vhW3sbDhbH9Cz0tuDiY8C3ctxq1tqvaCgkFb8cCA/edit?usp=sharing"",""สุรินทร์!J120"")"),1)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IFERROR(__xludf.DUMMYFUNCTION("IMPORTRANGE(""https://docs.google.com/spreadsheets/d/1XL5vhW3sbDhbH9Cz0tuDiY8C3ctxq1tqvaCgkFb8cCA/edit?usp=sharing"",""สุรินทร์!J121"")"),0)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IFERROR(__xludf.DUMMYFUNCTION("IMPORTRANGE(""https://docs.google.com/spreadsheets/d/1XL5vhW3sbDhbH9Cz0tuDiY8C3ctxq1tqvaCgkFb8cCA/edit?usp=sharing"",""สุรินทร์!J122"")"),0)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IFERROR(__xludf.DUMMYFUNCTION("IMPORTRANGE(""https://docs.google.com/spreadsheets/d/1XL5vhW3sbDhbH9Cz0tuDiY8C3ctxq1tqvaCgkFb8cCA/edit?usp=sharing"",""สุรินทร์!I124"")"),15000)</f>
        <v>15000</v>
      </c>
      <c r="J199" s="192">
        <f ca="1">IFERROR(__xludf.DUMMYFUNCTION("IMPORTRANGE(""https://docs.google.com/spreadsheets/d/1XL5vhW3sbDhbH9Cz0tuDiY8C3ctxq1tqvaCgkFb8cCA/edit?usp=sharing"",""สุรินทร์!J124"")"),0)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IFERROR(__xludf.DUMMYFUNCTION("IMPORTRANGE(""https://docs.google.com/spreadsheets/d/1XL5vhW3sbDhbH9Cz0tuDiY8C3ctxq1tqvaCgkFb8cCA/edit?usp=sharing"",""สุรินทร์!I125"")"),15000)</f>
        <v>15000</v>
      </c>
      <c r="J200" s="192">
        <f ca="1">IFERROR(__xludf.DUMMYFUNCTION("IMPORTRANGE(""https://docs.google.com/spreadsheets/d/1XL5vhW3sbDhbH9Cz0tuDiY8C3ctxq1tqvaCgkFb8cCA/edit?usp=sharing"",""สุรินทร์!J125"")"),0)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IFERROR(__xludf.DUMMYFUNCTION("IMPORTRANGE(""https://docs.google.com/spreadsheets/d/1XL5vhW3sbDhbH9Cz0tuDiY8C3ctxq1tqvaCgkFb8cCA/edit?usp=sharing"",""สุรินทร์!I126"")"),0)</f>
        <v>0</v>
      </c>
      <c r="J201" s="192">
        <f ca="1">IFERROR(__xludf.DUMMYFUNCTION("IMPORTRANGE(""https://docs.google.com/spreadsheets/d/1XL5vhW3sbDhbH9Cz0tuDiY8C3ctxq1tqvaCgkFb8cCA/edit?usp=sharing"",""สุรินทร์!J126"")"),0)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IFERROR(__xludf.DUMMYFUNCTION("IMPORTRANGE(""https://docs.google.com/spreadsheets/d/1XL5vhW3sbDhbH9Cz0tuDiY8C3ctxq1tqvaCgkFb8cCA/edit?usp=sharing"",""สุรินทร์!J127"")"),0)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IFERROR(__xludf.DUMMYFUNCTION("IMPORTRANGE(""https://docs.google.com/spreadsheets/d/1XL5vhW3sbDhbH9Cz0tuDiY8C3ctxq1tqvaCgkFb8cCA/edit?usp=sharing"",""สุรินทร์!J128"")"),0)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IFERROR(__xludf.DUMMYFUNCTION("IMPORTRANGE(""https://docs.google.com/spreadsheets/d/1XL5vhW3sbDhbH9Cz0tuDiY8C3ctxq1tqvaCgkFb8cCA/edit?usp=sharing"",""สุรินทร์!I129"")"),0)</f>
        <v>0</v>
      </c>
      <c r="J204" s="277">
        <f ca="1">IFERROR(__xludf.DUMMYFUNCTION("IMPORTRANGE(""https://docs.google.com/spreadsheets/d/1XL5vhW3sbDhbH9Cz0tuDiY8C3ctxq1tqvaCgkFb8cCA/edit?usp=sharing"",""สุรินทร์!J129"")"),0)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IFERROR(__xludf.DUMMYFUNCTION("IMPORTRANGE(""https://docs.google.com/spreadsheets/d/1XL5vhW3sbDhbH9Cz0tuDiY8C3ctxq1tqvaCgkFb8cCA/edit?usp=sharing"",""สุรินทร์!J134"")"),0)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IFERROR(__xludf.DUMMYFUNCTION("IMPORTRANGE(""https://docs.google.com/spreadsheets/d/1XL5vhW3sbDhbH9Cz0tuDiY8C3ctxq1tqvaCgkFb8cCA/edit?usp=sharing"",""สุรินทร์!J135"")"),0)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IFERROR(__xludf.DUMMYFUNCTION("IMPORTRANGE(""https://docs.google.com/spreadsheets/d/1XL5vhW3sbDhbH9Cz0tuDiY8C3ctxq1tqvaCgkFb8cCA/edit?usp=sharing"",""สุรินทร์!J136"")"),0)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IFERROR(__xludf.DUMMYFUNCTION("IMPORTRANGE(""https://docs.google.com/spreadsheets/d/1XL5vhW3sbDhbH9Cz0tuDiY8C3ctxq1tqvaCgkFb8cCA/edit?usp=sharing"",""สุรินทร์!J137"")"),0)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IFERROR(__xludf.DUMMYFUNCTION("IMPORTRANGE(""https://docs.google.com/spreadsheets/d/1XL5vhW3sbDhbH9Cz0tuDiY8C3ctxq1tqvaCgkFb8cCA/edit?usp=sharing"",""สุรินทร์!I138"")"),0)</f>
        <v>0</v>
      </c>
      <c r="J213" s="191">
        <f ca="1">IFERROR(__xludf.DUMMYFUNCTION("IMPORTRANGE(""https://docs.google.com/spreadsheets/d/1XL5vhW3sbDhbH9Cz0tuDiY8C3ctxq1tqvaCgkFb8cCA/edit?usp=sharing"",""สุรินทร์!J138"")"),0)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IFERROR(__xludf.DUMMYFUNCTION("IMPORTRANGE(""https://docs.google.com/spreadsheets/d/1XL5vhW3sbDhbH9Cz0tuDiY8C3ctxq1tqvaCgkFb8cCA/edit?usp=sharing"",""สุรินทร์!I140"")"),0)</f>
        <v>0</v>
      </c>
      <c r="J215" s="191">
        <f ca="1">IFERROR(__xludf.DUMMYFUNCTION("IMPORTRANGE(""https://docs.google.com/spreadsheets/d/1XL5vhW3sbDhbH9Cz0tuDiY8C3ctxq1tqvaCgkFb8cCA/edit?usp=sharing"",""สุรินทร์!J140"")"),0)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IFERROR(__xludf.DUMMYFUNCTION("IMPORTRANGE(""https://docs.google.com/spreadsheets/d/1XL5vhW3sbDhbH9Cz0tuDiY8C3ctxq1tqvaCgkFb8cCA/edit?usp=sharing"",""สุรินทร์!I141"")"),0)</f>
        <v>0</v>
      </c>
      <c r="J216" s="191">
        <f ca="1">IFERROR(__xludf.DUMMYFUNCTION("IMPORTRANGE(""https://docs.google.com/spreadsheets/d/1XL5vhW3sbDhbH9Cz0tuDiY8C3ctxq1tqvaCgkFb8cCA/edit?usp=sharing"",""สุรินทร์!J141"")"),0)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IFERROR(__xludf.DUMMYFUNCTION("IMPORTRANGE(""https://docs.google.com/spreadsheets/d/1XL5vhW3sbDhbH9Cz0tuDiY8C3ctxq1tqvaCgkFb8cCA/edit?usp=sharing"",""สุรินทร์!J142"")"),0)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IFERROR(__xludf.DUMMYFUNCTION("IMPORTRANGE(""https://docs.google.com/spreadsheets/d/1XL5vhW3sbDhbH9Cz0tuDiY8C3ctxq1tqvaCgkFb8cCA/edit?usp=sharing"",""สุรินทร์!J143"")"),0)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IFERROR(__xludf.DUMMYFUNCTION("IMPORTRANGE(""https://docs.google.com/spreadsheets/d/1XL5vhW3sbDhbH9Cz0tuDiY8C3ctxq1tqvaCgkFb8cCA/edit?usp=sharing"",""สุรินทร์!I144"")"),14)</f>
        <v>14</v>
      </c>
      <c r="J219" s="264">
        <f ca="1">IFERROR(__xludf.DUMMYFUNCTION("IMPORTRANGE(""https://docs.google.com/spreadsheets/d/1XL5vhW3sbDhbH9Cz0tuDiY8C3ctxq1tqvaCgkFb8cCA/edit?usp=sharing"",""สุรินทร์!J144"")"),14)</f>
        <v>14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20210</v>
      </c>
      <c r="M220" s="155">
        <f t="shared" ca="1" si="72"/>
        <v>20210</v>
      </c>
      <c r="N220" s="155">
        <f t="shared" ca="1" si="72"/>
        <v>20210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20210</v>
      </c>
      <c r="M222" s="160">
        <f t="shared" ca="1" si="76"/>
        <v>20210</v>
      </c>
      <c r="N222" s="160">
        <f t="shared" ca="1" si="76"/>
        <v>20210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20210</v>
      </c>
      <c r="M224" s="172">
        <f ca="1">IFERROR(__xludf.DUMMYFUNCTION("IMPORTRANGE(""https://docs.google.com/spreadsheets/d/1Yj_ptqi66GCucihVvJfMjLAmec39IyEx_6qawtMGysU/edit?usp=sharing"",""สบก!BS52"")"),20210)</f>
        <v>20210</v>
      </c>
      <c r="N224" s="172">
        <f ca="1">IFERROR(__xludf.DUMMYFUNCTION("IMPORTRANGE(""https://docs.google.com/spreadsheets/d/1Yj_ptqi66GCucihVvJfMjLAmec39IyEx_6qawtMGysU/edit?usp=sharing"",""สบก!BT52"")"),20210)</f>
        <v>20210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IFERROR(__xludf.DUMMYFUNCTION("IMPORTRANGE(""https://docs.google.com/spreadsheets/d/1Yj_ptqi66GCucihVvJfMjLAmec39IyEx_6qawtMGysU/edit?usp=sharing"",""สบก!BO52"")"),0)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IFERROR(__xludf.DUMMYFUNCTION("IMPORTRANGE(""https://docs.google.com/spreadsheets/d/1Yj_ptqi66GCucihVvJfMjLAmec39IyEx_6qawtMGysU/edit?usp=sharing"",""สบก!BP52"")"),20210)</f>
        <v>20210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IFERROR(__xludf.DUMMYFUNCTION("IMPORTRANGE(""https://docs.google.com/spreadsheets/d/1Yj_ptqi66GCucihVvJfMjLAmec39IyEx_6qawtMGysU/edit?usp=sharing"",""สบก!BQ52"")"),0)</f>
        <v>0</v>
      </c>
      <c r="M228" s="101"/>
      <c r="N228" s="91">
        <f ca="1">IFERROR(__xludf.DUMMYFUNCTION("IMPORTRANGE(""https://docs.google.com/spreadsheets/d/1Yj_ptqi66GCucihVvJfMjLAmec39IyEx_6qawtMGysU/edit?usp=sharing"",""สบก!BU52"")"),0)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IFERROR(__xludf.DUMMYFUNCTION("IMPORTRANGE(""https://docs.google.com/spreadsheets/d/1XL5vhW3sbDhbH9Cz0tuDiY8C3ctxq1tqvaCgkFb8cCA/edit?usp=sharing"",""สุรินทร์!I149"")"),14)</f>
        <v>14</v>
      </c>
      <c r="J229" s="264">
        <f ca="1">IFERROR(__xludf.DUMMYFUNCTION("IMPORTRANGE(""https://docs.google.com/spreadsheets/d/1XL5vhW3sbDhbH9Cz0tuDiY8C3ctxq1tqvaCgkFb8cCA/edit?usp=sharing"",""สุรินทร์!J149"")"),14)</f>
        <v>14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IFERROR(__xludf.DUMMYFUNCTION("IMPORTRANGE(""https://docs.google.com/spreadsheets/d/1XL5vhW3sbDhbH9Cz0tuDiY8C3ctxq1tqvaCgkFb8cCA/edit?usp=sharing"",""สุรินทร์!J151"")"),0)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IFERROR(__xludf.DUMMYFUNCTION("IMPORTRANGE(""https://docs.google.com/spreadsheets/d/1XL5vhW3sbDhbH9Cz0tuDiY8C3ctxq1tqvaCgkFb8cCA/edit?usp=sharing"",""สุรินทร์!J152"")"),1)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IFERROR(__xludf.DUMMYFUNCTION("IMPORTRANGE(""https://docs.google.com/spreadsheets/d/1XL5vhW3sbDhbH9Cz0tuDiY8C3ctxq1tqvaCgkFb8cCA/edit?usp=sharing"",""สุรินทร์!J153"")"),1)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IFERROR(__xludf.DUMMYFUNCTION("IMPORTRANGE(""https://docs.google.com/spreadsheets/d/1XL5vhW3sbDhbH9Cz0tuDiY8C3ctxq1tqvaCgkFb8cCA/edit?usp=sharing"",""สุรินทร์!J154"")"),1)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IFERROR(__xludf.DUMMYFUNCTION("IMPORTRANGE(""https://docs.google.com/spreadsheets/d/1XL5vhW3sbDhbH9Cz0tuDiY8C3ctxq1tqvaCgkFb8cCA/edit?usp=sharing"",""สุรินทร์!I155"")"),14)</f>
        <v>14</v>
      </c>
      <c r="J235" s="192">
        <f ca="1">IFERROR(__xludf.DUMMYFUNCTION("IMPORTRANGE(""https://docs.google.com/spreadsheets/d/1XL5vhW3sbDhbH9Cz0tuDiY8C3ctxq1tqvaCgkFb8cCA/edit?usp=sharing"",""สุรินทร์!J155"")"),14)</f>
        <v>14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IFERROR(__xludf.DUMMYFUNCTION("IMPORTRANGE(""https://docs.google.com/spreadsheets/d/1XL5vhW3sbDhbH9Cz0tuDiY8C3ctxq1tqvaCgkFb8cCA/edit?usp=sharing"",""สุรินทร์!J156"")"),0)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IFERROR(__xludf.DUMMYFUNCTION("IMPORTRANGE(""https://docs.google.com/spreadsheets/d/1XL5vhW3sbDhbH9Cz0tuDiY8C3ctxq1tqvaCgkFb8cCA/edit?usp=sharing"",""สุรินทร์!J157"")"),0)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IFERROR(__xludf.DUMMYFUNCTION("IMPORTRANGE(""https://docs.google.com/spreadsheets/d/1XL5vhW3sbDhbH9Cz0tuDiY8C3ctxq1tqvaCgkFb8cCA/edit?usp=sharing"",""สุรินทร์!I158"")"),0)</f>
        <v>0</v>
      </c>
      <c r="J238" s="264">
        <f ca="1">IFERROR(__xludf.DUMMYFUNCTION("IMPORTRANGE(""https://docs.google.com/spreadsheets/d/1XL5vhW3sbDhbH9Cz0tuDiY8C3ctxq1tqvaCgkFb8cCA/edit?usp=sharing"",""สุรินทร์!J158"")"),0)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IFERROR(__xludf.DUMMYFUNCTION("IMPORTRANGE(""https://docs.google.com/spreadsheets/d/1XL5vhW3sbDhbH9Cz0tuDiY8C3ctxq1tqvaCgkFb8cCA/edit?usp=sharing"",""สุรินทร์!J159"")"),"")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IFERROR(__xludf.DUMMYFUNCTION("IMPORTRANGE(""https://docs.google.com/spreadsheets/d/1XL5vhW3sbDhbH9Cz0tuDiY8C3ctxq1tqvaCgkFb8cCA/edit?usp=sharing"",""สุรินทร์!J161"")"),0)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IFERROR(__xludf.DUMMYFUNCTION("IMPORTRANGE(""https://docs.google.com/spreadsheets/d/1XL5vhW3sbDhbH9Cz0tuDiY8C3ctxq1tqvaCgkFb8cCA/edit?usp=sharing"",""สุรินทร์!J162"")"),0)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IFERROR(__xludf.DUMMYFUNCTION("IMPORTRANGE(""https://docs.google.com/spreadsheets/d/1XL5vhW3sbDhbH9Cz0tuDiY8C3ctxq1tqvaCgkFb8cCA/edit?usp=sharing"",""สุรินทร์!J163"")"),0)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IFERROR(__xludf.DUMMYFUNCTION("IMPORTRANGE(""https://docs.google.com/spreadsheets/d/1XL5vhW3sbDhbH9Cz0tuDiY8C3ctxq1tqvaCgkFb8cCA/edit?usp=sharing"",""สุรินทร์!I164"")"),0)</f>
        <v>0</v>
      </c>
      <c r="J244" s="191">
        <f ca="1">IFERROR(__xludf.DUMMYFUNCTION("IMPORTRANGE(""https://docs.google.com/spreadsheets/d/1XL5vhW3sbDhbH9Cz0tuDiY8C3ctxq1tqvaCgkFb8cCA/edit?usp=sharing"",""สุรินทร์!J164"")"),0)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IFERROR(__xludf.DUMMYFUNCTION("IMPORTRANGE(""https://docs.google.com/spreadsheets/d/1XL5vhW3sbDhbH9Cz0tuDiY8C3ctxq1tqvaCgkFb8cCA/edit?usp=sharing"",""สุรินทร์!J165"")"),0)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IFERROR(__xludf.DUMMYFUNCTION("IMPORTRANGE(""https://docs.google.com/spreadsheets/d/1XL5vhW3sbDhbH9Cz0tuDiY8C3ctxq1tqvaCgkFb8cCA/edit?usp=sharing"",""สุรินทร์!J166"")"),0)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IFERROR(__xludf.DUMMYFUNCTION("IMPORTRANGE(""https://docs.google.com/spreadsheets/d/1XL5vhW3sbDhbH9Cz0tuDiY8C3ctxq1tqvaCgkFb8cCA/edit?usp=sharing"",""สุรินทร์!I169"")"),0)</f>
        <v>0</v>
      </c>
      <c r="J249" s="308">
        <f ca="1">IFERROR(__xludf.DUMMYFUNCTION("IMPORTRANGE(""https://docs.google.com/spreadsheets/d/1XL5vhW3sbDhbH9Cz0tuDiY8C3ctxq1tqvaCgkFb8cCA/edit?usp=sharing"",""สุรินทร์!J169"")"),0)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IFERROR(__xludf.DUMMYFUNCTION("IMPORTRANGE(""https://docs.google.com/spreadsheets/d/1Yj_ptqi66GCucihVvJfMjLAmec39IyEx_6qawtMGysU/edit?usp=sharing"",""สบก!CB52"")"),0)</f>
        <v>0</v>
      </c>
      <c r="N254" s="172">
        <f ca="1">IFERROR(__xludf.DUMMYFUNCTION("IMPORTRANGE(""https://docs.google.com/spreadsheets/d/1Yj_ptqi66GCucihVvJfMjLAmec39IyEx_6qawtMGysU/edit?usp=sharing"",""สบก!CC52"")"),0)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IFERROR(__xludf.DUMMYFUNCTION("IMPORTRANGE(""https://docs.google.com/spreadsheets/d/1Yj_ptqi66GCucihVvJfMjLAmec39IyEx_6qawtMGysU/edit?usp=sharing"",""สบก!BX52"")"),0)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IFERROR(__xludf.DUMMYFUNCTION("IMPORTRANGE(""https://docs.google.com/spreadsheets/d/1Yj_ptqi66GCucihVvJfMjLAmec39IyEx_6qawtMGysU/edit?usp=sharing"",""สบก!BY52"")"),0)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IFERROR(__xludf.DUMMYFUNCTION("IMPORTRANGE(""https://docs.google.com/spreadsheets/d/1Yj_ptqi66GCucihVvJfMjLAmec39IyEx_6qawtMGysU/edit?usp=sharing"",""สบก!BZ52"")"),0)</f>
        <v>0</v>
      </c>
      <c r="M258" s="101"/>
      <c r="N258" s="91">
        <f ca="1">IFERROR(__xludf.DUMMYFUNCTION("IMPORTRANGE(""https://docs.google.com/spreadsheets/d/1Yj_ptqi66GCucihVvJfMjLAmec39IyEx_6qawtMGysU/edit?usp=sharing"",""สบก!CD52"")"),0)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IFERROR(__xludf.DUMMYFUNCTION("IMPORTRANGE(""https://docs.google.com/spreadsheets/d/1XL5vhW3sbDhbH9Cz0tuDiY8C3ctxq1tqvaCgkFb8cCA/edit?usp=sharing"",""สุรินทร์!J175"")"),0)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IFERROR(__xludf.DUMMYFUNCTION("IMPORTRANGE(""https://docs.google.com/spreadsheets/d/1XL5vhW3sbDhbH9Cz0tuDiY8C3ctxq1tqvaCgkFb8cCA/edit?usp=sharing"",""สุรินทร์!J176"")"),0)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IFERROR(__xludf.DUMMYFUNCTION("IMPORTRANGE(""https://docs.google.com/spreadsheets/d/1XL5vhW3sbDhbH9Cz0tuDiY8C3ctxq1tqvaCgkFb8cCA/edit?usp=sharing"",""สุรินทร์!J177"")"),0)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IFERROR(__xludf.DUMMYFUNCTION("IMPORTRANGE(""https://docs.google.com/spreadsheets/d/1XL5vhW3sbDhbH9Cz0tuDiY8C3ctxq1tqvaCgkFb8cCA/edit?usp=sharing"",""สุรินทร์!J178"")"),0)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IFERROR(__xludf.DUMMYFUNCTION("IMPORTRANGE(""https://docs.google.com/spreadsheets/d/1XL5vhW3sbDhbH9Cz0tuDiY8C3ctxq1tqvaCgkFb8cCA/edit?usp=sharing"",""สุรินทร์!I179"")"),0)</f>
        <v>0</v>
      </c>
      <c r="J264" s="192">
        <f ca="1">IFERROR(__xludf.DUMMYFUNCTION("IMPORTRANGE(""https://docs.google.com/spreadsheets/d/1XL5vhW3sbDhbH9Cz0tuDiY8C3ctxq1tqvaCgkFb8cCA/edit?usp=sharing"",""สุรินทร์!J179"")"),0)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IFERROR(__xludf.DUMMYFUNCTION("IMPORTRANGE(""https://docs.google.com/spreadsheets/d/1XL5vhW3sbDhbH9Cz0tuDiY8C3ctxq1tqvaCgkFb8cCA/edit?usp=sharing"",""สุรินทร์!I180"")"),0)</f>
        <v>0</v>
      </c>
      <c r="J265" s="192">
        <f ca="1">IFERROR(__xludf.DUMMYFUNCTION("IMPORTRANGE(""https://docs.google.com/spreadsheets/d/1XL5vhW3sbDhbH9Cz0tuDiY8C3ctxq1tqvaCgkFb8cCA/edit?usp=sharing"",""สุรินทร์!J180"")"),0)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IFERROR(__xludf.DUMMYFUNCTION("IMPORTRANGE(""https://docs.google.com/spreadsheets/d/1XL5vhW3sbDhbH9Cz0tuDiY8C3ctxq1tqvaCgkFb8cCA/edit?usp=sharing"",""สุรินทร์!I181"")"),0)</f>
        <v>0</v>
      </c>
      <c r="J266" s="192">
        <f ca="1">IFERROR(__xludf.DUMMYFUNCTION("IMPORTRANGE(""https://docs.google.com/spreadsheets/d/1XL5vhW3sbDhbH9Cz0tuDiY8C3ctxq1tqvaCgkFb8cCA/edit?usp=sharing"",""สุรินทร์!J181"")"),0)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IFERROR(__xludf.DUMMYFUNCTION("IMPORTRANGE(""https://docs.google.com/spreadsheets/d/1XL5vhW3sbDhbH9Cz0tuDiY8C3ctxq1tqvaCgkFb8cCA/edit?usp=sharing"",""สุรินทร์!I182"")"),0)</f>
        <v>0</v>
      </c>
      <c r="J267" s="192">
        <f ca="1">IFERROR(__xludf.DUMMYFUNCTION("IMPORTRANGE(""https://docs.google.com/spreadsheets/d/1XL5vhW3sbDhbH9Cz0tuDiY8C3ctxq1tqvaCgkFb8cCA/edit?usp=sharing"",""สุรินทร์!J182"")"),0)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IFERROR(__xludf.DUMMYFUNCTION("IMPORTRANGE(""https://docs.google.com/spreadsheets/d/1XL5vhW3sbDhbH9Cz0tuDiY8C3ctxq1tqvaCgkFb8cCA/edit?usp=sharing"",""สุรินทร์!J183"")"),0)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IFERROR(__xludf.DUMMYFUNCTION("IMPORTRANGE(""https://docs.google.com/spreadsheets/d/1XL5vhW3sbDhbH9Cz0tuDiY8C3ctxq1tqvaCgkFb8cCA/edit?usp=sharing"",""สุรินทร์!J184"")"),0)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IFERROR(__xludf.DUMMYFUNCTION("IMPORTRANGE(""https://docs.google.com/spreadsheets/d/1XL5vhW3sbDhbH9Cz0tuDiY8C3ctxq1tqvaCgkFb8cCA/edit?usp=sharing"",""สุรินทร์!I185"")"),15)</f>
        <v>15</v>
      </c>
      <c r="J270" s="308">
        <f ca="1">IFERROR(__xludf.DUMMYFUNCTION("IMPORTRANGE(""https://docs.google.com/spreadsheets/d/1XL5vhW3sbDhbH9Cz0tuDiY8C3ctxq1tqvaCgkFb8cCA/edit?usp=sharing"",""สุรินทร์!J185"")"),0)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55200</v>
      </c>
      <c r="M271" s="155">
        <f t="shared" ca="1" si="83"/>
        <v>32250</v>
      </c>
      <c r="N271" s="155">
        <f t="shared" ca="1" si="83"/>
        <v>32250</v>
      </c>
      <c r="O271" s="154">
        <f t="shared" ref="O271:O273" ca="1" si="84">IF(L271&gt;0,N271*100/L271,0)</f>
        <v>58.423913043478258</v>
      </c>
      <c r="P271" s="154">
        <f t="shared" ref="P271:P273" ca="1" si="85">IF(M271&gt;0,N271*100/M271,0)</f>
        <v>100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55200</v>
      </c>
      <c r="M273" s="160">
        <f t="shared" ca="1" si="87"/>
        <v>32250</v>
      </c>
      <c r="N273" s="160">
        <f t="shared" ca="1" si="87"/>
        <v>32250</v>
      </c>
      <c r="O273" s="159">
        <f t="shared" ca="1" si="84"/>
        <v>58.423913043478258</v>
      </c>
      <c r="P273" s="159">
        <f t="shared" ca="1" si="85"/>
        <v>100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55200</v>
      </c>
      <c r="M275" s="172">
        <f ca="1">IFERROR(__xludf.DUMMYFUNCTION("IMPORTRANGE(""https://docs.google.com/spreadsheets/d/1Yj_ptqi66GCucihVvJfMjLAmec39IyEx_6qawtMGysU/edit?usp=sharing"",""สบก!CK52"")"),32250)</f>
        <v>32250</v>
      </c>
      <c r="N275" s="172">
        <f ca="1">IFERROR(__xludf.DUMMYFUNCTION("IMPORTRANGE(""https://docs.google.com/spreadsheets/d/1Yj_ptqi66GCucihVvJfMjLAmec39IyEx_6qawtMGysU/edit?usp=sharing"",""สบก!CL52"")"),32250)</f>
        <v>32250</v>
      </c>
      <c r="O275" s="171">
        <f ca="1">IF(L275&gt;0,N275*100/L275,0)</f>
        <v>58.423913043478258</v>
      </c>
      <c r="P275" s="171">
        <f ca="1">IF(M275&gt;0,N275*100/M275,0)</f>
        <v>100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IFERROR(__xludf.DUMMYFUNCTION("IMPORTRANGE(""https://docs.google.com/spreadsheets/d/1Yj_ptqi66GCucihVvJfMjLAmec39IyEx_6qawtMGysU/edit?usp=sharing"",""สบก!CG52"")"),0)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IFERROR(__xludf.DUMMYFUNCTION("IMPORTRANGE(""https://docs.google.com/spreadsheets/d/1Yj_ptqi66GCucihVvJfMjLAmec39IyEx_6qawtMGysU/edit?usp=sharing"",""สบก!CH52"")"),55200)</f>
        <v>55200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IFERROR(__xludf.DUMMYFUNCTION("IMPORTRANGE(""https://docs.google.com/spreadsheets/d/1Yj_ptqi66GCucihVvJfMjLAmec39IyEx_6qawtMGysU/edit?usp=sharing"",""สบก!CI52"")"),0)</f>
        <v>0</v>
      </c>
      <c r="M279" s="101"/>
      <c r="N279" s="91">
        <f ca="1">IFERROR(__xludf.DUMMYFUNCTION("IMPORTRANGE(""https://docs.google.com/spreadsheets/d/1Yj_ptqi66GCucihVvJfMjLAmec39IyEx_6qawtMGysU/edit?usp=sharing"",""สบก!CM52"")"),0)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IFERROR(__xludf.DUMMYFUNCTION("IMPORTRANGE(""https://docs.google.com/spreadsheets/d/1XL5vhW3sbDhbH9Cz0tuDiY8C3ctxq1tqvaCgkFb8cCA/edit?usp=sharing"",""สุรินทร์!J191"")"),0)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IFERROR(__xludf.DUMMYFUNCTION("IMPORTRANGE(""https://docs.google.com/spreadsheets/d/1XL5vhW3sbDhbH9Cz0tuDiY8C3ctxq1tqvaCgkFb8cCA/edit?usp=sharing"",""สุรินทร์!J192"")"),1)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IFERROR(__xludf.DUMMYFUNCTION("IMPORTRANGE(""https://docs.google.com/spreadsheets/d/1XL5vhW3sbDhbH9Cz0tuDiY8C3ctxq1tqvaCgkFb8cCA/edit?usp=sharing"",""สุรินทร์!J193"")"),1)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IFERROR(__xludf.DUMMYFUNCTION("IMPORTRANGE(""https://docs.google.com/spreadsheets/d/1XL5vhW3sbDhbH9Cz0tuDiY8C3ctxq1tqvaCgkFb8cCA/edit?usp=sharing"",""สุรินทร์!J194"")"),1)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IFERROR(__xludf.DUMMYFUNCTION("IMPORTRANGE(""https://docs.google.com/spreadsheets/d/1XL5vhW3sbDhbH9Cz0tuDiY8C3ctxq1tqvaCgkFb8cCA/edit?usp=sharing"",""สุรินทร์!I195"")"),15)</f>
        <v>15</v>
      </c>
      <c r="J285" s="192">
        <f ca="1">IFERROR(__xludf.DUMMYFUNCTION("IMPORTRANGE(""https://docs.google.com/spreadsheets/d/1XL5vhW3sbDhbH9Cz0tuDiY8C3ctxq1tqvaCgkFb8cCA/edit?usp=sharing"",""สุรินทร์!J195"")"),0)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IFERROR(__xludf.DUMMYFUNCTION("IMPORTRANGE(""https://docs.google.com/spreadsheets/d/1XL5vhW3sbDhbH9Cz0tuDiY8C3ctxq1tqvaCgkFb8cCA/edit?usp=sharing"",""สุรินทร์!J196"")"),0)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IFERROR(__xludf.DUMMYFUNCTION("IMPORTRANGE(""https://docs.google.com/spreadsheets/d/1XL5vhW3sbDhbH9Cz0tuDiY8C3ctxq1tqvaCgkFb8cCA/edit?usp=sharing"",""สุรินทร์!J197"")"),0)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IFERROR(__xludf.DUMMYFUNCTION("IMPORTRANGE(""https://docs.google.com/spreadsheets/d/1XL5vhW3sbDhbH9Cz0tuDiY8C3ctxq1tqvaCgkFb8cCA/edit?usp=sharing"",""สุรินทร์!I199"")"),0)</f>
        <v>0</v>
      </c>
      <c r="J289" s="308">
        <f ca="1">IFERROR(__xludf.DUMMYFUNCTION("IMPORTRANGE(""https://docs.google.com/spreadsheets/d/1XL5vhW3sbDhbH9Cz0tuDiY8C3ctxq1tqvaCgkFb8cCA/edit?usp=sharing"",""สุรินทร์!J199"")"),0)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IFERROR(__xludf.DUMMYFUNCTION("IMPORTRANGE(""https://docs.google.com/spreadsheets/d/1Yj_ptqi66GCucihVvJfMjLAmec39IyEx_6qawtMGysU/edit?usp=sharing"",""สบก!CT52"")"),0)</f>
        <v>0</v>
      </c>
      <c r="N294" s="172">
        <f ca="1">IFERROR(__xludf.DUMMYFUNCTION("IMPORTRANGE(""https://docs.google.com/spreadsheets/d/1Yj_ptqi66GCucihVvJfMjLAmec39IyEx_6qawtMGysU/edit?usp=sharing"",""สบก!CU52"")"),0)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IFERROR(__xludf.DUMMYFUNCTION("IMPORTRANGE(""https://docs.google.com/spreadsheets/d/1Yj_ptqi66GCucihVvJfMjLAmec39IyEx_6qawtMGysU/edit?usp=sharing"",""สบก!CP52"")"),0)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IFERROR(__xludf.DUMMYFUNCTION("IMPORTRANGE(""https://docs.google.com/spreadsheets/d/1Yj_ptqi66GCucihVvJfMjLAmec39IyEx_6qawtMGysU/edit?usp=sharing"",""สบก!CQ52"")"),0)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IFERROR(__xludf.DUMMYFUNCTION("IMPORTRANGE(""https://docs.google.com/spreadsheets/d/1Yj_ptqi66GCucihVvJfMjLAmec39IyEx_6qawtMGysU/edit?usp=sharing"",""สบก!CR52"")"),0)</f>
        <v>0</v>
      </c>
      <c r="M298" s="101"/>
      <c r="N298" s="91">
        <f ca="1">IFERROR(__xludf.DUMMYFUNCTION("IMPORTRANGE(""https://docs.google.com/spreadsheets/d/1Yj_ptqi66GCucihVvJfMjLAmec39IyEx_6qawtMGysU/edit?usp=sharing"",""สบก!CV52"")"),0)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IFERROR(__xludf.DUMMYFUNCTION("IMPORTRANGE(""https://docs.google.com/spreadsheets/d/1XL5vhW3sbDhbH9Cz0tuDiY8C3ctxq1tqvaCgkFb8cCA/edit?usp=sharing"",""สุรินทร์!J205"")"),0)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IFERROR(__xludf.DUMMYFUNCTION("IMPORTRANGE(""https://docs.google.com/spreadsheets/d/1XL5vhW3sbDhbH9Cz0tuDiY8C3ctxq1tqvaCgkFb8cCA/edit?usp=sharing"",""สุรินทร์!J206"")"),0)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IFERROR(__xludf.DUMMYFUNCTION("IMPORTRANGE(""https://docs.google.com/spreadsheets/d/1XL5vhW3sbDhbH9Cz0tuDiY8C3ctxq1tqvaCgkFb8cCA/edit?usp=sharing"",""สุรินทร์!J207"")"),0)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IFERROR(__xludf.DUMMYFUNCTION("IMPORTRANGE(""https://docs.google.com/spreadsheets/d/1XL5vhW3sbDhbH9Cz0tuDiY8C3ctxq1tqvaCgkFb8cCA/edit?usp=sharing"",""สุรินทร์!J208"")"),0)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IFERROR(__xludf.DUMMYFUNCTION("IMPORTRANGE(""https://docs.google.com/spreadsheets/d/1XL5vhW3sbDhbH9Cz0tuDiY8C3ctxq1tqvaCgkFb8cCA/edit?usp=sharing"",""สุรินทร์!I209"")"),0)</f>
        <v>0</v>
      </c>
      <c r="J304" s="191">
        <f ca="1">IFERROR(__xludf.DUMMYFUNCTION("IMPORTRANGE(""https://docs.google.com/spreadsheets/d/1XL5vhW3sbDhbH9Cz0tuDiY8C3ctxq1tqvaCgkFb8cCA/edit?usp=sharing"",""สุรินทร์!J209"")"),0)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IFERROR(__xludf.DUMMYFUNCTION("IMPORTRANGE(""https://docs.google.com/spreadsheets/d/1XL5vhW3sbDhbH9Cz0tuDiY8C3ctxq1tqvaCgkFb8cCA/edit?usp=sharing"",""สุรินทร์!I211"")"),0)</f>
        <v>0</v>
      </c>
      <c r="J306" s="191">
        <f ca="1">IFERROR(__xludf.DUMMYFUNCTION("IMPORTRANGE(""https://docs.google.com/spreadsheets/d/1XL5vhW3sbDhbH9Cz0tuDiY8C3ctxq1tqvaCgkFb8cCA/edit?usp=sharing"",""สุรินทร์!J211"")"),0)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IFERROR(__xludf.DUMMYFUNCTION("IMPORTRANGE(""https://docs.google.com/spreadsheets/d/1XL5vhW3sbDhbH9Cz0tuDiY8C3ctxq1tqvaCgkFb8cCA/edit?usp=sharing"",""สุรินทร์!J212"")"),0)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IFERROR(__xludf.DUMMYFUNCTION("IMPORTRANGE(""https://docs.google.com/spreadsheets/d/1XL5vhW3sbDhbH9Cz0tuDiY8C3ctxq1tqvaCgkFb8cCA/edit?usp=sharing"",""สุรินทร์!J213"")"),0)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IFERROR(__xludf.DUMMYFUNCTION("IMPORTRANGE(""https://docs.google.com/spreadsheets/d/1XL5vhW3sbDhbH9Cz0tuDiY8C3ctxq1tqvaCgkFb8cCA/edit?usp=sharing"",""สุรินทร์!I214"")"),0)</f>
        <v>0</v>
      </c>
      <c r="J309" s="325">
        <f ca="1">IFERROR(__xludf.DUMMYFUNCTION("IMPORTRANGE(""https://docs.google.com/spreadsheets/d/1XL5vhW3sbDhbH9Cz0tuDiY8C3ctxq1tqvaCgkFb8cCA/edit?usp=sharing"",""สุรินทร์!J214"")"),0)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IFERROR(__xludf.DUMMYFUNCTION("IMPORTRANGE(""https://docs.google.com/spreadsheets/d/1Yj_ptqi66GCucihVvJfMjLAmec39IyEx_6qawtMGysU/edit?usp=sharing"",""สบก!DC52"")"),0)</f>
        <v>0</v>
      </c>
      <c r="N314" s="172">
        <f ca="1">IFERROR(__xludf.DUMMYFUNCTION("IMPORTRANGE(""https://docs.google.com/spreadsheets/d/1Yj_ptqi66GCucihVvJfMjLAmec39IyEx_6qawtMGysU/edit?usp=sharing"",""สบก!DD52"")"),0)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IFERROR(__xludf.DUMMYFUNCTION("IMPORTRANGE(""https://docs.google.com/spreadsheets/d/1Yj_ptqi66GCucihVvJfMjLAmec39IyEx_6qawtMGysU/edit?usp=sharing"",""สบก!CY52"")"),0)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IFERROR(__xludf.DUMMYFUNCTION("IMPORTRANGE(""https://docs.google.com/spreadsheets/d/1Yj_ptqi66GCucihVvJfMjLAmec39IyEx_6qawtMGysU/edit?usp=sharing"",""สบก!CZ52"")"),0)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IFERROR(__xludf.DUMMYFUNCTION("IMPORTRANGE(""https://docs.google.com/spreadsheets/d/1Yj_ptqi66GCucihVvJfMjLAmec39IyEx_6qawtMGysU/edit?usp=sharing"",""สบก!DA52"")"),0)</f>
        <v>0</v>
      </c>
      <c r="M318" s="101"/>
      <c r="N318" s="91">
        <f ca="1">IFERROR(__xludf.DUMMYFUNCTION("IMPORTRANGE(""https://docs.google.com/spreadsheets/d/1Yj_ptqi66GCucihVvJfMjLAmec39IyEx_6qawtMGysU/edit?usp=sharing"",""สบก!DE52"")"),0)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IFERROR(__xludf.DUMMYFUNCTION("IMPORTRANGE(""https://docs.google.com/spreadsheets/d/1XL5vhW3sbDhbH9Cz0tuDiY8C3ctxq1tqvaCgkFb8cCA/edit?usp=sharing"",""สุรินทร์!J220"")"),0)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IFERROR(__xludf.DUMMYFUNCTION("IMPORTRANGE(""https://docs.google.com/spreadsheets/d/1XL5vhW3sbDhbH9Cz0tuDiY8C3ctxq1tqvaCgkFb8cCA/edit?usp=sharing"",""สุรินทร์!J221"")"),0)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IFERROR(__xludf.DUMMYFUNCTION("IMPORTRANGE(""https://docs.google.com/spreadsheets/d/1XL5vhW3sbDhbH9Cz0tuDiY8C3ctxq1tqvaCgkFb8cCA/edit?usp=sharing"",""สุรินทร์!J222"")"),0)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IFERROR(__xludf.DUMMYFUNCTION("IMPORTRANGE(""https://docs.google.com/spreadsheets/d/1XL5vhW3sbDhbH9Cz0tuDiY8C3ctxq1tqvaCgkFb8cCA/edit?usp=sharing"",""สุรินทร์!J223"")"),0)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IFERROR(__xludf.DUMMYFUNCTION("IMPORTRANGE(""https://docs.google.com/spreadsheets/d/1XL5vhW3sbDhbH9Cz0tuDiY8C3ctxq1tqvaCgkFb8cCA/edit?usp=sharing"",""สุรินทร์!I224"")"),0)</f>
        <v>0</v>
      </c>
      <c r="J324" s="191">
        <f ca="1">IFERROR(__xludf.DUMMYFUNCTION("IMPORTRANGE(""https://docs.google.com/spreadsheets/d/1XL5vhW3sbDhbH9Cz0tuDiY8C3ctxq1tqvaCgkFb8cCA/edit?usp=sharing"",""สุรินทร์!J224"")"),0)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IFERROR(__xludf.DUMMYFUNCTION("IMPORTRANGE(""https://docs.google.com/spreadsheets/d/1XL5vhW3sbDhbH9Cz0tuDiY8C3ctxq1tqvaCgkFb8cCA/edit?usp=sharing"",""สุรินทร์!J225"")"),0)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IFERROR(__xludf.DUMMYFUNCTION("IMPORTRANGE(""https://docs.google.com/spreadsheets/d/1XL5vhW3sbDhbH9Cz0tuDiY8C3ctxq1tqvaCgkFb8cCA/edit?usp=sharing"",""สุรินทร์!J226"")"),0)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IFERROR(__xludf.DUMMYFUNCTION("IMPORTRANGE(""https://docs.google.com/spreadsheets/d/1XL5vhW3sbDhbH9Cz0tuDiY8C3ctxq1tqvaCgkFb8cCA/edit?usp=sharing"",""สุรินทร์!I228"")"),740)</f>
        <v>740</v>
      </c>
      <c r="J328" s="330">
        <f ca="1">IFERROR(__xludf.DUMMYFUNCTION("IMPORTRANGE(""https://docs.google.com/spreadsheets/d/1XL5vhW3sbDhbH9Cz0tuDiY8C3ctxq1tqvaCgkFb8cCA/edit?usp=sharing"",""สุรินทร์!J228"")"),65)</f>
        <v>65</v>
      </c>
      <c r="K328" s="309">
        <f ca="1">IF(I328&gt;0,J328*100/I328,0)</f>
        <v>8.7837837837837842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1940010</v>
      </c>
      <c r="M329" s="155">
        <f t="shared" ca="1" si="98"/>
        <v>1047170</v>
      </c>
      <c r="N329" s="155">
        <f t="shared" ca="1" si="98"/>
        <v>549050</v>
      </c>
      <c r="O329" s="154">
        <f t="shared" ref="O329:O331" ca="1" si="99">IF(L329&gt;0,N329*100/L329,0)</f>
        <v>28.301400508244804</v>
      </c>
      <c r="P329" s="154">
        <f t="shared" ref="P329:P331" ca="1" si="100">IF(M329&gt;0,N329*100/M329,0)</f>
        <v>52.431792354632009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1940010</v>
      </c>
      <c r="M331" s="160">
        <f t="shared" ca="1" si="102"/>
        <v>1047170</v>
      </c>
      <c r="N331" s="160">
        <f t="shared" ca="1" si="102"/>
        <v>549050</v>
      </c>
      <c r="O331" s="159">
        <f t="shared" ca="1" si="99"/>
        <v>28.301400508244804</v>
      </c>
      <c r="P331" s="159">
        <f t="shared" ca="1" si="100"/>
        <v>52.431792354632009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1902210</v>
      </c>
      <c r="M333" s="172">
        <f ca="1">IFERROR(__xludf.DUMMYFUNCTION("IMPORTRANGE(""https://docs.google.com/spreadsheets/d/1Yj_ptqi66GCucihVvJfMjLAmec39IyEx_6qawtMGysU/edit?usp=sharing"",""สบก!DL52"")"),1047170)</f>
        <v>1047170</v>
      </c>
      <c r="N333" s="172">
        <f ca="1">IFERROR(__xludf.DUMMYFUNCTION("IMPORTRANGE(""https://docs.google.com/spreadsheets/d/1Yj_ptqi66GCucihVvJfMjLAmec39IyEx_6qawtMGysU/edit?usp=sharing"",""สบก!DM52"")"),511760)</f>
        <v>511760</v>
      </c>
      <c r="O333" s="171">
        <f ca="1">IF(L333&gt;0,N333*100/L333,0)</f>
        <v>26.903443888950221</v>
      </c>
      <c r="P333" s="171">
        <f ca="1">IF(M333&gt;0,N333*100/M333,0)</f>
        <v>48.870765969231357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IFERROR(__xludf.DUMMYFUNCTION("IMPORTRANGE(""https://docs.google.com/spreadsheets/d/1Yj_ptqi66GCucihVvJfMjLAmec39IyEx_6qawtMGysU/edit?usp=sharing"",""สบก!DH52"")"),759500)</f>
        <v>759500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IFERROR(__xludf.DUMMYFUNCTION("IMPORTRANGE(""https://docs.google.com/spreadsheets/d/1Yj_ptqi66GCucihVvJfMjLAmec39IyEx_6qawtMGysU/edit?usp=sharing"",""สบก!DI52"")"),1142710)</f>
        <v>1142710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IFERROR(__xludf.DUMMYFUNCTION("IMPORTRANGE(""https://docs.google.com/spreadsheets/d/1Yj_ptqi66GCucihVvJfMjLAmec39IyEx_6qawtMGysU/edit?usp=sharing"",""สบก!DJ52"")"),37800)</f>
        <v>37800</v>
      </c>
      <c r="M337" s="101"/>
      <c r="N337" s="91">
        <f ca="1">IFERROR(__xludf.DUMMYFUNCTION("IMPORTRANGE(""https://docs.google.com/spreadsheets/d/1Yj_ptqi66GCucihVvJfMjLAmec39IyEx_6qawtMGysU/edit?usp=sharing"",""สบก!DN52"")"),37290)</f>
        <v>37290</v>
      </c>
      <c r="O337" s="101">
        <f ca="1">IF(L337&gt;0,N337*100/L337,0)</f>
        <v>98.650793650793645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IFERROR(__xludf.DUMMYFUNCTION("IMPORTRANGE(""https://docs.google.com/spreadsheets/d/1XL5vhW3sbDhbH9Cz0tuDiY8C3ctxq1tqvaCgkFb8cCA/edit?usp=sharing"",""สุรินทร์!I234"")"),0)</f>
        <v>0</v>
      </c>
      <c r="J339" s="191">
        <f ca="1">IFERROR(__xludf.DUMMYFUNCTION("IMPORTRANGE(""https://docs.google.com/spreadsheets/d/1XL5vhW3sbDhbH9Cz0tuDiY8C3ctxq1tqvaCgkFb8cCA/edit?usp=sharing"",""สุรินทร์!J234"")"),136)</f>
        <v>136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IFERROR(__xludf.DUMMYFUNCTION("IMPORTRANGE(""https://docs.google.com/spreadsheets/d/1XL5vhW3sbDhbH9Cz0tuDiY8C3ctxq1tqvaCgkFb8cCA/edit?usp=sharing"",""สุรินทร์!I235"")"),5800)</f>
        <v>5800</v>
      </c>
      <c r="J340" s="191">
        <f ca="1">IFERROR(__xludf.DUMMYFUNCTION("IMPORTRANGE(""https://docs.google.com/spreadsheets/d/1XL5vhW3sbDhbH9Cz0tuDiY8C3ctxq1tqvaCgkFb8cCA/edit?usp=sharing"",""สุรินทร์!J235"")"),927.02)</f>
        <v>927.02</v>
      </c>
      <c r="K340" s="333">
        <f t="shared" ca="1" si="103"/>
        <v>15.983103448275862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IFERROR(__xludf.DUMMYFUNCTION("IMPORTRANGE(""https://docs.google.com/spreadsheets/d/1XL5vhW3sbDhbH9Cz0tuDiY8C3ctxq1tqvaCgkFb8cCA/edit?usp=sharing"",""สุรินทร์!I236"")"),740)</f>
        <v>740</v>
      </c>
      <c r="J341" s="191">
        <f ca="1">IFERROR(__xludf.DUMMYFUNCTION("IMPORTRANGE(""https://docs.google.com/spreadsheets/d/1XL5vhW3sbDhbH9Cz0tuDiY8C3ctxq1tqvaCgkFb8cCA/edit?usp=sharing"",""สุรินทร์!J236"")"),150)</f>
        <v>150</v>
      </c>
      <c r="K341" s="333">
        <f t="shared" ca="1" si="103"/>
        <v>20.27027027027027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IFERROR(__xludf.DUMMYFUNCTION("IMPORTRANGE(""https://docs.google.com/spreadsheets/d/1XL5vhW3sbDhbH9Cz0tuDiY8C3ctxq1tqvaCgkFb8cCA/edit?usp=sharing"",""สุรินทร์!I237"")"),0)</f>
        <v>0</v>
      </c>
      <c r="J342" s="191">
        <f ca="1">IFERROR(__xludf.DUMMYFUNCTION("IMPORTRANGE(""https://docs.google.com/spreadsheets/d/1XL5vhW3sbDhbH9Cz0tuDiY8C3ctxq1tqvaCgkFb8cCA/edit?usp=sharing"",""สุรินทร์!J237"")"),1128.05)</f>
        <v>1128.05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IFERROR(__xludf.DUMMYFUNCTION("IMPORTRANGE(""https://docs.google.com/spreadsheets/d/1XL5vhW3sbDhbH9Cz0tuDiY8C3ctxq1tqvaCgkFb8cCA/edit?usp=sharing"",""สุรินทร์!I238"")"),740)</f>
        <v>740</v>
      </c>
      <c r="J343" s="191">
        <f ca="1">IFERROR(__xludf.DUMMYFUNCTION("IMPORTRANGE(""https://docs.google.com/spreadsheets/d/1XL5vhW3sbDhbH9Cz0tuDiY8C3ctxq1tqvaCgkFb8cCA/edit?usp=sharing"",""สุรินทร์!J238"")"),0)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IFERROR(__xludf.DUMMYFUNCTION("IMPORTRANGE(""https://docs.google.com/spreadsheets/d/1XL5vhW3sbDhbH9Cz0tuDiY8C3ctxq1tqvaCgkFb8cCA/edit?usp=sharing"",""สุรินทร์!I239"")"),0)</f>
        <v>0</v>
      </c>
      <c r="J344" s="191">
        <f ca="1">IFERROR(__xludf.DUMMYFUNCTION("IMPORTRANGE(""https://docs.google.com/spreadsheets/d/1XL5vhW3sbDhbH9Cz0tuDiY8C3ctxq1tqvaCgkFb8cCA/edit?usp=sharing"",""สุรินทร์!J239"")"),0)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IFERROR(__xludf.DUMMYFUNCTION("IMPORTRANGE(""https://docs.google.com/spreadsheets/d/1XL5vhW3sbDhbH9Cz0tuDiY8C3ctxq1tqvaCgkFb8cCA/edit?usp=sharing"",""สุรินทร์!I240"")"),740)</f>
        <v>740</v>
      </c>
      <c r="J345" s="191">
        <f ca="1">IFERROR(__xludf.DUMMYFUNCTION("IMPORTRANGE(""https://docs.google.com/spreadsheets/d/1XL5vhW3sbDhbH9Cz0tuDiY8C3ctxq1tqvaCgkFb8cCA/edit?usp=sharing"",""สุรินทร์!J240"")"),65)</f>
        <v>65</v>
      </c>
      <c r="K345" s="333">
        <f t="shared" ca="1" si="103"/>
        <v>8.7837837837837842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IFERROR(__xludf.DUMMYFUNCTION("IMPORTRANGE(""https://docs.google.com/spreadsheets/d/1XL5vhW3sbDhbH9Cz0tuDiY8C3ctxq1tqvaCgkFb8cCA/edit?usp=sharing"",""สุรินทร์!I241"")"),0)</f>
        <v>0</v>
      </c>
      <c r="J346" s="191">
        <f ca="1">IFERROR(__xludf.DUMMYFUNCTION("IMPORTRANGE(""https://docs.google.com/spreadsheets/d/1XL5vhW3sbDhbH9Cz0tuDiY8C3ctxq1tqvaCgkFb8cCA/edit?usp=sharing"",""สุรินทร์!J241"")"),401.83)</f>
        <v>401.83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IFERROR(__xludf.DUMMYFUNCTION("IMPORTRANGE(""https://docs.google.com/spreadsheets/d/1XL5vhW3sbDhbH9Cz0tuDiY8C3ctxq1tqvaCgkFb8cCA/edit?usp=sharing"",""สุรินทร์!L242"")"),2841291)</f>
        <v>2841291</v>
      </c>
      <c r="M347" s="347"/>
      <c r="N347" s="347">
        <f ca="1">IFERROR(__xludf.DUMMYFUNCTION("IMPORTRANGE(""https://docs.google.com/spreadsheets/d/1XL5vhW3sbDhbH9Cz0tuDiY8C3ctxq1tqvaCgkFb8cCA/edit?usp=sharing"",""สุรินทร์!M242"")"),166777)</f>
        <v>166777</v>
      </c>
      <c r="O347" s="347">
        <f ca="1">+IF(L347&gt;0,N347*100/L347,0)</f>
        <v>5.8697613162467341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IFERROR(__xludf.DUMMYFUNCTION("IMPORTRANGE(""https://docs.google.com/spreadsheets/d/1XL5vhW3sbDhbH9Cz0tuDiY8C3ctxq1tqvaCgkFb8cCA/edit?usp=sharing"",""สุรินทร์!I244"")"),150)</f>
        <v>150</v>
      </c>
      <c r="J349" s="360">
        <f ca="1">IFERROR(__xludf.DUMMYFUNCTION("IMPORTRANGE(""https://docs.google.com/spreadsheets/d/1XL5vhW3sbDhbH9Cz0tuDiY8C3ctxq1tqvaCgkFb8cCA/edit?usp=sharing"",""สุรินทร์!J244"")"),0)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IFERROR(__xludf.DUMMYFUNCTION("IMPORTRANGE(""https://docs.google.com/spreadsheets/d/1XL5vhW3sbDhbH9Cz0tuDiY8C3ctxq1tqvaCgkFb8cCA/edit?usp=sharing"",""สุรินทร์!L244"")"),195420)</f>
        <v>195420</v>
      </c>
      <c r="M349" s="362"/>
      <c r="N349" s="362">
        <f ca="1">IFERROR(__xludf.DUMMYFUNCTION("IMPORTRANGE(""https://docs.google.com/spreadsheets/d/1XL5vhW3sbDhbH9Cz0tuDiY8C3ctxq1tqvaCgkFb8cCA/edit?usp=sharing"",""สุรินทร์!M244"")"),20240)</f>
        <v>20240</v>
      </c>
      <c r="O349" s="362">
        <f ca="1">+IF(L349&gt;0,N349*100/L349,0)</f>
        <v>10.357179408453588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IFERROR(__xludf.DUMMYFUNCTION("IMPORTRANGE(""https://docs.google.com/spreadsheets/d/1XL5vhW3sbDhbH9Cz0tuDiY8C3ctxq1tqvaCgkFb8cCA/edit?usp=sharing"",""สุรินทร์!I245"")"),15)</f>
        <v>15</v>
      </c>
      <c r="J350" s="360">
        <f ca="1">IFERROR(__xludf.DUMMYFUNCTION("IMPORTRANGE(""https://docs.google.com/spreadsheets/d/1XL5vhW3sbDhbH9Cz0tuDiY8C3ctxq1tqvaCgkFb8cCA/edit?usp=sharing"",""สุรินทร์!J245"")"),0)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IFERROR(__xludf.DUMMYFUNCTION("IMPORTRANGE(""https://docs.google.com/spreadsheets/d/1XL5vhW3sbDhbH9Cz0tuDiY8C3ctxq1tqvaCgkFb8cCA/edit?usp=sharing"",""สุรินทร์!L246"")"),0)</f>
        <v>0</v>
      </c>
      <c r="M351" s="169"/>
      <c r="N351" s="169">
        <f ca="1">IFERROR(__xludf.DUMMYFUNCTION("IMPORTRANGE(""https://docs.google.com/spreadsheets/d/1XL5vhW3sbDhbH9Cz0tuDiY8C3ctxq1tqvaCgkFb8cCA/edit?usp=sharing"",""สุรินทร์!M246"")"),0)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IFERROR(__xludf.DUMMYFUNCTION("IMPORTRANGE(""https://docs.google.com/spreadsheets/d/1XL5vhW3sbDhbH9Cz0tuDiY8C3ctxq1tqvaCgkFb8cCA/edit?usp=sharing"",""สุรินทร์!L247"")"),195420)</f>
        <v>195420</v>
      </c>
      <c r="M352" s="169"/>
      <c r="N352" s="169">
        <f ca="1">IFERROR(__xludf.DUMMYFUNCTION("IMPORTRANGE(""https://docs.google.com/spreadsheets/d/1XL5vhW3sbDhbH9Cz0tuDiY8C3ctxq1tqvaCgkFb8cCA/edit?usp=sharing"",""สุรินทร์!M247"")"),20240)</f>
        <v>20240</v>
      </c>
      <c r="O352" s="169">
        <f t="shared" ca="1" si="105"/>
        <v>10.357179408453588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IFERROR(__xludf.DUMMYFUNCTION("IMPORTRANGE(""https://docs.google.com/spreadsheets/d/1XL5vhW3sbDhbH9Cz0tuDiY8C3ctxq1tqvaCgkFb8cCA/edit?usp=sharing"",""สุรินทร์!L248"")"),0)</f>
        <v>0</v>
      </c>
      <c r="M353" s="171"/>
      <c r="N353" s="171">
        <f ca="1">IFERROR(__xludf.DUMMYFUNCTION("IMPORTRANGE(""https://docs.google.com/spreadsheets/d/1XL5vhW3sbDhbH9Cz0tuDiY8C3ctxq1tqvaCgkFb8cCA/edit?usp=sharing"",""สุรินทร์!M248"")"),0)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IFERROR(__xludf.DUMMYFUNCTION("IMPORTRANGE(""https://docs.google.com/spreadsheets/d/1XL5vhW3sbDhbH9Cz0tuDiY8C3ctxq1tqvaCgkFb8cCA/edit?usp=sharing"",""สุรินทร์!L249"")"),195420)</f>
        <v>195420</v>
      </c>
      <c r="M354" s="171"/>
      <c r="N354" s="171">
        <f ca="1">IFERROR(__xludf.DUMMYFUNCTION("IMPORTRANGE(""https://docs.google.com/spreadsheets/d/1XL5vhW3sbDhbH9Cz0tuDiY8C3ctxq1tqvaCgkFb8cCA/edit?usp=sharing"",""สุรินทร์!M249"")"),20240)</f>
        <v>20240</v>
      </c>
      <c r="O354" s="171">
        <f t="shared" ca="1" si="105"/>
        <v>10.357179408453588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IFERROR(__xludf.DUMMYFUNCTION("IMPORTRANGE(""https://docs.google.com/spreadsheets/d/1XL5vhW3sbDhbH9Cz0tuDiY8C3ctxq1tqvaCgkFb8cCA/edit?usp=sharing"",""สุรินทร์!M250"")"),20240)</f>
        <v>20240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IFERROR(__xludf.DUMMYFUNCTION("IMPORTRANGE(""https://docs.google.com/spreadsheets/d/1XL5vhW3sbDhbH9Cz0tuDiY8C3ctxq1tqvaCgkFb8cCA/edit?usp=sharing"",""สุรินทร์!M251"")"),0)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IFERROR(__xludf.DUMMYFUNCTION("IMPORTRANGE(""https://docs.google.com/spreadsheets/d/1XL5vhW3sbDhbH9Cz0tuDiY8C3ctxq1tqvaCgkFb8cCA/edit?usp=sharing"",""สุรินทร์!M252"")"),0)</f>
        <v>0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IFERROR(__xludf.DUMMYFUNCTION("IMPORTRANGE(""https://docs.google.com/spreadsheets/d/1XL5vhW3sbDhbH9Cz0tuDiY8C3ctxq1tqvaCgkFb8cCA/edit?usp=sharing"",""สุรินทร์!M253"")"),0)</f>
        <v>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IFERROR(__xludf.DUMMYFUNCTION("IMPORTRANGE(""https://docs.google.com/spreadsheets/d/1XL5vhW3sbDhbH9Cz0tuDiY8C3ctxq1tqvaCgkFb8cCA/edit?usp=sharing"",""สุรินทร์!J255"")"),0)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IFERROR(__xludf.DUMMYFUNCTION("IMPORTRANGE(""https://docs.google.com/spreadsheets/d/1XL5vhW3sbDhbH9Cz0tuDiY8C3ctxq1tqvaCgkFb8cCA/edit?usp=sharing"",""สุรินทร์!J256"")"),1)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IFERROR(__xludf.DUMMYFUNCTION("IMPORTRANGE(""https://docs.google.com/spreadsheets/d/1XL5vhW3sbDhbH9Cz0tuDiY8C3ctxq1tqvaCgkFb8cCA/edit?usp=sharing"",""สุรินทร์!J257"")"),1)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IFERROR(__xludf.DUMMYFUNCTION("IMPORTRANGE(""https://docs.google.com/spreadsheets/d/1XL5vhW3sbDhbH9Cz0tuDiY8C3ctxq1tqvaCgkFb8cCA/edit?usp=sharing"",""สุรินทร์!J258"")"),0)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IFERROR(__xludf.DUMMYFUNCTION("IMPORTRANGE(""https://docs.google.com/spreadsheets/d/1XL5vhW3sbDhbH9Cz0tuDiY8C3ctxq1tqvaCgkFb8cCA/edit?usp=sharing"",""สุรินทร์!J166"")"),0)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IFERROR(__xludf.DUMMYFUNCTION("IMPORTRANGE(""https://docs.google.com/spreadsheets/d/1XL5vhW3sbDhbH9Cz0tuDiY8C3ctxq1tqvaCgkFb8cCA/edit?usp=sharing"",""สุรินทร์!J166"")"),0)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IFERROR(__xludf.DUMMYFUNCTION("IMPORTRANGE(""https://docs.google.com/spreadsheets/d/1XL5vhW3sbDhbH9Cz0tuDiY8C3ctxq1tqvaCgkFb8cCA/edit?usp=sharing"",""สุรินทร์!J166"")"),0)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IFERROR(__xludf.DUMMYFUNCTION("IMPORTRANGE(""https://docs.google.com/spreadsheets/d/1XL5vhW3sbDhbH9Cz0tuDiY8C3ctxq1tqvaCgkFb8cCA/edit?usp=sharing"",""สุรินทร์!J166"")"),0)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IFERROR(__xludf.DUMMYFUNCTION("IMPORTRANGE(""https://docs.google.com/spreadsheets/d/1XL5vhW3sbDhbH9Cz0tuDiY8C3ctxq1tqvaCgkFb8cCA/edit?usp=sharing"",""สุรินทร์!I263"")"),15)</f>
        <v>15</v>
      </c>
      <c r="J368" s="191">
        <f ca="1">IFERROR(__xludf.DUMMYFUNCTION("IMPORTRANGE(""https://docs.google.com/spreadsheets/d/1XL5vhW3sbDhbH9Cz0tuDiY8C3ctxq1tqvaCgkFb8cCA/edit?usp=sharing"",""สุรินทร์!J263"")"),0)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IFERROR(__xludf.DUMMYFUNCTION("IMPORTRANGE(""https://docs.google.com/spreadsheets/d/1XL5vhW3sbDhbH9Cz0tuDiY8C3ctxq1tqvaCgkFb8cCA/edit?usp=sharing"",""สุรินทร์!I164"")"),0)</f>
        <v>0</v>
      </c>
      <c r="J369" s="191">
        <f ca="1">IFERROR(__xludf.DUMMYFUNCTION("IMPORTRANGE(""https://docs.google.com/spreadsheets/d/1XL5vhW3sbDhbH9Cz0tuDiY8C3ctxq1tqvaCgkFb8cCA/edit?usp=sharing"",""สุรินทร์!J164"")"),0)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IFERROR(__xludf.DUMMYFUNCTION("IMPORTRANGE(""https://docs.google.com/spreadsheets/d/1XL5vhW3sbDhbH9Cz0tuDiY8C3ctxq1tqvaCgkFb8cCA/edit?usp=sharing"",""สุรินทร์!I265"")"),15)</f>
        <v>15</v>
      </c>
      <c r="J370" s="191">
        <f ca="1">IFERROR(__xludf.DUMMYFUNCTION("IMPORTRANGE(""https://docs.google.com/spreadsheets/d/1XL5vhW3sbDhbH9Cz0tuDiY8C3ctxq1tqvaCgkFb8cCA/edit?usp=sharing"",""สุรินทร์!J265"")"),15)</f>
        <v>15</v>
      </c>
      <c r="K370" s="168">
        <f t="shared" ca="1" si="106"/>
        <v>100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IFERROR(__xludf.DUMMYFUNCTION("IMPORTRANGE(""https://docs.google.com/spreadsheets/d/1XL5vhW3sbDhbH9Cz0tuDiY8C3ctxq1tqvaCgkFb8cCA/edit?usp=sharing"",""สุรินทร์!I164"")"),0)</f>
        <v>0</v>
      </c>
      <c r="J371" s="192">
        <f ca="1">IFERROR(__xludf.DUMMYFUNCTION("IMPORTRANGE(""https://docs.google.com/spreadsheets/d/1XL5vhW3sbDhbH9Cz0tuDiY8C3ctxq1tqvaCgkFb8cCA/edit?usp=sharing"",""สุรินทร์!J164"")"),0)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IFERROR(__xludf.DUMMYFUNCTION("IMPORTRANGE(""https://docs.google.com/spreadsheets/d/1XL5vhW3sbDhbH9Cz0tuDiY8C3ctxq1tqvaCgkFb8cCA/edit?usp=sharing"",""สุรินทร์!I267"")"),15)</f>
        <v>15</v>
      </c>
      <c r="J372" s="192">
        <f ca="1">IFERROR(__xludf.DUMMYFUNCTION("IMPORTRANGE(""https://docs.google.com/spreadsheets/d/1XL5vhW3sbDhbH9Cz0tuDiY8C3ctxq1tqvaCgkFb8cCA/edit?usp=sharing"",""สุรินทร์!J267"")"),0)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IFERROR(__xludf.DUMMYFUNCTION("IMPORTRANGE(""https://docs.google.com/spreadsheets/d/1XL5vhW3sbDhbH9Cz0tuDiY8C3ctxq1tqvaCgkFb8cCA/edit?usp=sharing"",""สุรินทร์!I164"")"),0)</f>
        <v>0</v>
      </c>
      <c r="J373" s="191">
        <f ca="1">IFERROR(__xludf.DUMMYFUNCTION("IMPORTRANGE(""https://docs.google.com/spreadsheets/d/1XL5vhW3sbDhbH9Cz0tuDiY8C3ctxq1tqvaCgkFb8cCA/edit?usp=sharing"",""สุรินทร์!J164"")"),0)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IFERROR(__xludf.DUMMYFUNCTION("IMPORTRANGE(""https://docs.google.com/spreadsheets/d/1XL5vhW3sbDhbH9Cz0tuDiY8C3ctxq1tqvaCgkFb8cCA/edit?usp=sharing"",""สุรินทร์!I164"")"),0)</f>
        <v>0</v>
      </c>
      <c r="J374" s="191">
        <f ca="1">IFERROR(__xludf.DUMMYFUNCTION("IMPORTRANGE(""https://docs.google.com/spreadsheets/d/1XL5vhW3sbDhbH9Cz0tuDiY8C3ctxq1tqvaCgkFb8cCA/edit?usp=sharing"",""สุรินทร์!J164"")"),0)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IFERROR(__xludf.DUMMYFUNCTION("IMPORTRANGE(""https://docs.google.com/spreadsheets/d/1XL5vhW3sbDhbH9Cz0tuDiY8C3ctxq1tqvaCgkFb8cCA/edit?usp=sharing"",""สุรินทร์!I270"")"),150)</f>
        <v>150</v>
      </c>
      <c r="J375" s="191">
        <f ca="1">IFERROR(__xludf.DUMMYFUNCTION("IMPORTRANGE(""https://docs.google.com/spreadsheets/d/1XL5vhW3sbDhbH9Cz0tuDiY8C3ctxq1tqvaCgkFb8cCA/edit?usp=sharing"",""สุรินทร์!J270"")"),0)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IFERROR(__xludf.DUMMYFUNCTION("IMPORTRANGE(""https://docs.google.com/spreadsheets/d/1XL5vhW3sbDhbH9Cz0tuDiY8C3ctxq1tqvaCgkFb8cCA/edit?usp=sharing"",""สุรินทร์!I271"")"),150)</f>
        <v>150</v>
      </c>
      <c r="J376" s="192">
        <f ca="1">IFERROR(__xludf.DUMMYFUNCTION("IMPORTRANGE(""https://docs.google.com/spreadsheets/d/1XL5vhW3sbDhbH9Cz0tuDiY8C3ctxq1tqvaCgkFb8cCA/edit?usp=sharing"",""สุรินทร์!J271"")"),0)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IFERROR(__xludf.DUMMYFUNCTION("IMPORTRANGE(""https://docs.google.com/spreadsheets/d/1XL5vhW3sbDhbH9Cz0tuDiY8C3ctxq1tqvaCgkFb8cCA/edit?usp=sharing"",""สุรินทร์!I272"")"),0)</f>
        <v>0</v>
      </c>
      <c r="J377" s="191">
        <f ca="1">IFERROR(__xludf.DUMMYFUNCTION("IMPORTRANGE(""https://docs.google.com/spreadsheets/d/1XL5vhW3sbDhbH9Cz0tuDiY8C3ctxq1tqvaCgkFb8cCA/edit?usp=sharing"",""สุรินทร์!J272"")"),0)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IFERROR(__xludf.DUMMYFUNCTION("IMPORTRANGE(""https://docs.google.com/spreadsheets/d/1XL5vhW3sbDhbH9Cz0tuDiY8C3ctxq1tqvaCgkFb8cCA/edit?usp=sharing"",""สุรินทร์!J273"")"),0)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IFERROR(__xludf.DUMMYFUNCTION("IMPORTRANGE(""https://docs.google.com/spreadsheets/d/1XL5vhW3sbDhbH9Cz0tuDiY8C3ctxq1tqvaCgkFb8cCA/edit?usp=sharing"",""สุรินทร์!J274"")"),0)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IFERROR(__xludf.DUMMYFUNCTION("IMPORTRANGE(""https://docs.google.com/spreadsheets/d/1XL5vhW3sbDhbH9Cz0tuDiY8C3ctxq1tqvaCgkFb8cCA/edit?usp=sharing"",""สุรินทร์!I275"")"),1000)</f>
        <v>1000</v>
      </c>
      <c r="J380" s="360">
        <f ca="1">IFERROR(__xludf.DUMMYFUNCTION("IMPORTRANGE(""https://docs.google.com/spreadsheets/d/1XL5vhW3sbDhbH9Cz0tuDiY8C3ctxq1tqvaCgkFb8cCA/edit?usp=sharing"",""สุรินทร์!J275"")"),0)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IFERROR(__xludf.DUMMYFUNCTION("IMPORTRANGE(""https://docs.google.com/spreadsheets/d/1XL5vhW3sbDhbH9Cz0tuDiY8C3ctxq1tqvaCgkFb8cCA/edit?usp=sharing"",""สุรินทร์!L275"")"),1028520)</f>
        <v>1028520</v>
      </c>
      <c r="M380" s="362"/>
      <c r="N380" s="362">
        <f ca="1">IFERROR(__xludf.DUMMYFUNCTION("IMPORTRANGE(""https://docs.google.com/spreadsheets/d/1XL5vhW3sbDhbH9Cz0tuDiY8C3ctxq1tqvaCgkFb8cCA/edit?usp=sharing"",""สุรินทร์!M275"")"),4400)</f>
        <v>4400</v>
      </c>
      <c r="O380" s="362">
        <f ca="1">+IF(L380&gt;0,N380*100/L380,0)</f>
        <v>0.42779916773616461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IFERROR(__xludf.DUMMYFUNCTION("IMPORTRANGE(""https://docs.google.com/spreadsheets/d/1XL5vhW3sbDhbH9Cz0tuDiY8C3ctxq1tqvaCgkFb8cCA/edit?usp=sharing"",""สุรินทร์!I276"")"),100)</f>
        <v>100</v>
      </c>
      <c r="J381" s="360">
        <f ca="1">IFERROR(__xludf.DUMMYFUNCTION("IMPORTRANGE(""https://docs.google.com/spreadsheets/d/1XL5vhW3sbDhbH9Cz0tuDiY8C3ctxq1tqvaCgkFb8cCA/edit?usp=sharing"",""สุรินทร์!J276"")"),0)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IFERROR(__xludf.DUMMYFUNCTION("IMPORTRANGE(""https://docs.google.com/spreadsheets/d/1XL5vhW3sbDhbH9Cz0tuDiY8C3ctxq1tqvaCgkFb8cCA/edit?usp=sharing"",""สุรินทร์!L277"")"),0)</f>
        <v>0</v>
      </c>
      <c r="M382" s="169"/>
      <c r="N382" s="169">
        <f ca="1">IFERROR(__xludf.DUMMYFUNCTION("IMPORTRANGE(""https://docs.google.com/spreadsheets/d/1XL5vhW3sbDhbH9Cz0tuDiY8C3ctxq1tqvaCgkFb8cCA/edit?usp=sharing"",""สุรินทร์!M277"")"),0)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IFERROR(__xludf.DUMMYFUNCTION("IMPORTRANGE(""https://docs.google.com/spreadsheets/d/1XL5vhW3sbDhbH9Cz0tuDiY8C3ctxq1tqvaCgkFb8cCA/edit?usp=sharing"",""สุรินทร์!L278"")"),1028520)</f>
        <v>1028520</v>
      </c>
      <c r="M383" s="169"/>
      <c r="N383" s="169">
        <f ca="1">IFERROR(__xludf.DUMMYFUNCTION("IMPORTRANGE(""https://docs.google.com/spreadsheets/d/1XL5vhW3sbDhbH9Cz0tuDiY8C3ctxq1tqvaCgkFb8cCA/edit?usp=sharing"",""สุรินทร์!M278"")"),4400)</f>
        <v>4400</v>
      </c>
      <c r="O383" s="169">
        <f t="shared" ca="1" si="109"/>
        <v>0.42779916773616461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IFERROR(__xludf.DUMMYFUNCTION("IMPORTRANGE(""https://docs.google.com/spreadsheets/d/1XL5vhW3sbDhbH9Cz0tuDiY8C3ctxq1tqvaCgkFb8cCA/edit?usp=sharing"",""สุรินทร์!L279"")"),0)</f>
        <v>0</v>
      </c>
      <c r="M384" s="171"/>
      <c r="N384" s="171">
        <f ca="1">IFERROR(__xludf.DUMMYFUNCTION("IMPORTRANGE(""https://docs.google.com/spreadsheets/d/1XL5vhW3sbDhbH9Cz0tuDiY8C3ctxq1tqvaCgkFb8cCA/edit?usp=sharing"",""สุรินทร์!M279"")"),0)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IFERROR(__xludf.DUMMYFUNCTION("IMPORTRANGE(""https://docs.google.com/spreadsheets/d/1XL5vhW3sbDhbH9Cz0tuDiY8C3ctxq1tqvaCgkFb8cCA/edit?usp=sharing"",""สุรินทร์!L280"")"),1028520)</f>
        <v>1028520</v>
      </c>
      <c r="M385" s="171"/>
      <c r="N385" s="171">
        <f ca="1">IFERROR(__xludf.DUMMYFUNCTION("IMPORTRANGE(""https://docs.google.com/spreadsheets/d/1XL5vhW3sbDhbH9Cz0tuDiY8C3ctxq1tqvaCgkFb8cCA/edit?usp=sharing"",""สุรินทร์!M280"")"),4400)</f>
        <v>4400</v>
      </c>
      <c r="O385" s="171">
        <f t="shared" ca="1" si="109"/>
        <v>0.42779916773616461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IFERROR(__xludf.DUMMYFUNCTION("IMPORTRANGE(""https://docs.google.com/spreadsheets/d/1XL5vhW3sbDhbH9Cz0tuDiY8C3ctxq1tqvaCgkFb8cCA/edit?usp=sharing"",""สุรินทร์!M281"")"),0)</f>
        <v>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IFERROR(__xludf.DUMMYFUNCTION("IMPORTRANGE(""https://docs.google.com/spreadsheets/d/1XL5vhW3sbDhbH9Cz0tuDiY8C3ctxq1tqvaCgkFb8cCA/edit?usp=sharing"",""สุรินทร์!M282"")"),0)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IFERROR(__xludf.DUMMYFUNCTION("IMPORTRANGE(""https://docs.google.com/spreadsheets/d/1XL5vhW3sbDhbH9Cz0tuDiY8C3ctxq1tqvaCgkFb8cCA/edit?usp=sharing"",""สุรินทร์!M283"")"),0)</f>
        <v>0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IFERROR(__xludf.DUMMYFUNCTION("IMPORTRANGE(""https://docs.google.com/spreadsheets/d/1XL5vhW3sbDhbH9Cz0tuDiY8C3ctxq1tqvaCgkFb8cCA/edit?usp=sharing"",""สุรินทร์!M284"")"),4400)</f>
        <v>4400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IFERROR(__xludf.DUMMYFUNCTION("IMPORTRANGE(""https://docs.google.com/spreadsheets/d/1XL5vhW3sbDhbH9Cz0tuDiY8C3ctxq1tqvaCgkFb8cCA/edit?usp=sharing"",""สุรินทร์!J286"")"),0)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IFERROR(__xludf.DUMMYFUNCTION("IMPORTRANGE(""https://docs.google.com/spreadsheets/d/1XL5vhW3sbDhbH9Cz0tuDiY8C3ctxq1tqvaCgkFb8cCA/edit?usp=sharing"",""สุรินทร์!J287"")"),1)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IFERROR(__xludf.DUMMYFUNCTION("IMPORTRANGE(""https://docs.google.com/spreadsheets/d/1XL5vhW3sbDhbH9Cz0tuDiY8C3ctxq1tqvaCgkFb8cCA/edit?usp=sharing"",""สุรินทร์!J288"")"),1)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IFERROR(__xludf.DUMMYFUNCTION("IMPORTRANGE(""https://docs.google.com/spreadsheets/d/1XL5vhW3sbDhbH9Cz0tuDiY8C3ctxq1tqvaCgkFb8cCA/edit?usp=sharing"",""สุรินทร์!J289"")"),0)</f>
        <v>0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IFERROR(__xludf.DUMMYFUNCTION("IMPORTRANGE(""https://docs.google.com/spreadsheets/d/1XL5vhW3sbDhbH9Cz0tuDiY8C3ctxq1tqvaCgkFb8cCA/edit?usp=sharing"",""สุรินทร์!I291"")"),100)</f>
        <v>100</v>
      </c>
      <c r="J396" s="192">
        <f ca="1">IFERROR(__xludf.DUMMYFUNCTION("IMPORTRANGE(""https://docs.google.com/spreadsheets/d/1XL5vhW3sbDhbH9Cz0tuDiY8C3ctxq1tqvaCgkFb8cCA/edit?usp=sharing"",""สุรินทร์!J291"")"),0)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IFERROR(__xludf.DUMMYFUNCTION("IMPORTRANGE(""https://docs.google.com/spreadsheets/d/1XL5vhW3sbDhbH9Cz0tuDiY8C3ctxq1tqvaCgkFb8cCA/edit?usp=sharing"",""สุรินทร์!I292"")"),1000)</f>
        <v>1000</v>
      </c>
      <c r="J397" s="192">
        <f ca="1">IFERROR(__xludf.DUMMYFUNCTION("IMPORTRANGE(""https://docs.google.com/spreadsheets/d/1XL5vhW3sbDhbH9Cz0tuDiY8C3ctxq1tqvaCgkFb8cCA/edit?usp=sharing"",""สุรินทร์!J292"")"),0)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IFERROR(__xludf.DUMMYFUNCTION("IMPORTRANGE(""https://docs.google.com/spreadsheets/d/1XL5vhW3sbDhbH9Cz0tuDiY8C3ctxq1tqvaCgkFb8cCA/edit?usp=sharing"",""สุรินทร์!I293"")"),100)</f>
        <v>100</v>
      </c>
      <c r="J398" s="192">
        <f ca="1">IFERROR(__xludf.DUMMYFUNCTION("IMPORTRANGE(""https://docs.google.com/spreadsheets/d/1XL5vhW3sbDhbH9Cz0tuDiY8C3ctxq1tqvaCgkFb8cCA/edit?usp=sharing"",""สุรินทร์!J293"")"),0)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IFERROR(__xludf.DUMMYFUNCTION("IMPORTRANGE(""https://docs.google.com/spreadsheets/d/1XL5vhW3sbDhbH9Cz0tuDiY8C3ctxq1tqvaCgkFb8cCA/edit?usp=sharing"",""สุรินทร์!J294"")"),0)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IFERROR(__xludf.DUMMYFUNCTION("IMPORTRANGE(""https://docs.google.com/spreadsheets/d/1XL5vhW3sbDhbH9Cz0tuDiY8C3ctxq1tqvaCgkFb8cCA/edit?usp=sharing"",""สุรินทร์!J295"")"),0)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IFERROR(__xludf.DUMMYFUNCTION("IMPORTRANGE(""https://docs.google.com/spreadsheets/d/1XL5vhW3sbDhbH9Cz0tuDiY8C3ctxq1tqvaCgkFb8cCA/edit?usp=sharing"",""สุรินทร์!I296"")"),135)</f>
        <v>135</v>
      </c>
      <c r="J401" s="360">
        <f ca="1">IFERROR(__xludf.DUMMYFUNCTION("IMPORTRANGE(""https://docs.google.com/spreadsheets/d/1XL5vhW3sbDhbH9Cz0tuDiY8C3ctxq1tqvaCgkFb8cCA/edit?usp=sharing"",""สุรินทร์!J296"")"),0)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IFERROR(__xludf.DUMMYFUNCTION("IMPORTRANGE(""https://docs.google.com/spreadsheets/d/1XL5vhW3sbDhbH9Cz0tuDiY8C3ctxq1tqvaCgkFb8cCA/edit?usp=sharing"",""สุรินทร์!L296"")"),159950)</f>
        <v>159950</v>
      </c>
      <c r="M401" s="362"/>
      <c r="N401" s="362">
        <f ca="1">IFERROR(__xludf.DUMMYFUNCTION("IMPORTRANGE(""https://docs.google.com/spreadsheets/d/1XL5vhW3sbDhbH9Cz0tuDiY8C3ctxq1tqvaCgkFb8cCA/edit?usp=sharing"",""สุรินทร์!M296"")"),0)</f>
        <v>0</v>
      </c>
      <c r="O401" s="362">
        <f ca="1">+IF(L401&gt;0,N401*100/L401,0)</f>
        <v>0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IFERROR(__xludf.DUMMYFUNCTION("IMPORTRANGE(""https://docs.google.com/spreadsheets/d/1XL5vhW3sbDhbH9Cz0tuDiY8C3ctxq1tqvaCgkFb8cCA/edit?usp=sharing"",""สุรินทร์!I297"")"),45)</f>
        <v>45</v>
      </c>
      <c r="J402" s="360">
        <f ca="1">IFERROR(__xludf.DUMMYFUNCTION("IMPORTRANGE(""https://docs.google.com/spreadsheets/d/1XL5vhW3sbDhbH9Cz0tuDiY8C3ctxq1tqvaCgkFb8cCA/edit?usp=sharing"",""สุรินทร์!J297"")"),0)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IFERROR(__xludf.DUMMYFUNCTION("IMPORTRANGE(""https://docs.google.com/spreadsheets/d/1XL5vhW3sbDhbH9Cz0tuDiY8C3ctxq1tqvaCgkFb8cCA/edit?usp=sharing"",""สุรินทร์!L298"")"),0)</f>
        <v>0</v>
      </c>
      <c r="M403" s="169"/>
      <c r="N403" s="171">
        <f ca="1">IFERROR(__xludf.DUMMYFUNCTION("IMPORTRANGE(""https://docs.google.com/spreadsheets/d/1XL5vhW3sbDhbH9Cz0tuDiY8C3ctxq1tqvaCgkFb8cCA/edit?usp=sharing"",""สุรินทร์!M298"")"),0)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IFERROR(__xludf.DUMMYFUNCTION("IMPORTRANGE(""https://docs.google.com/spreadsheets/d/1XL5vhW3sbDhbH9Cz0tuDiY8C3ctxq1tqvaCgkFb8cCA/edit?usp=sharing"",""สุรินทร์!L299"")"),159950)</f>
        <v>159950</v>
      </c>
      <c r="M404" s="169"/>
      <c r="N404" s="171">
        <f ca="1">IFERROR(__xludf.DUMMYFUNCTION("IMPORTRANGE(""https://docs.google.com/spreadsheets/d/1XL5vhW3sbDhbH9Cz0tuDiY8C3ctxq1tqvaCgkFb8cCA/edit?usp=sharing"",""สุรินทร์!M299"")"),0)</f>
        <v>0</v>
      </c>
      <c r="O404" s="171">
        <f t="shared" ca="1" si="112"/>
        <v>0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IFERROR(__xludf.DUMMYFUNCTION("IMPORTRANGE(""https://docs.google.com/spreadsheets/d/1XL5vhW3sbDhbH9Cz0tuDiY8C3ctxq1tqvaCgkFb8cCA/edit?usp=sharing"",""สุรินทร์!L300"")"),0)</f>
        <v>0</v>
      </c>
      <c r="M405" s="171"/>
      <c r="N405" s="171">
        <f ca="1">IFERROR(__xludf.DUMMYFUNCTION("IMPORTRANGE(""https://docs.google.com/spreadsheets/d/1XL5vhW3sbDhbH9Cz0tuDiY8C3ctxq1tqvaCgkFb8cCA/edit?usp=sharing"",""สุรินทร์!M300"")"),0)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IFERROR(__xludf.DUMMYFUNCTION("IMPORTRANGE(""https://docs.google.com/spreadsheets/d/1XL5vhW3sbDhbH9Cz0tuDiY8C3ctxq1tqvaCgkFb8cCA/edit?usp=sharing"",""สุรินทร์!L301"")"),159950)</f>
        <v>159950</v>
      </c>
      <c r="M406" s="171"/>
      <c r="N406" s="171">
        <f ca="1">IFERROR(__xludf.DUMMYFUNCTION("IMPORTRANGE(""https://docs.google.com/spreadsheets/d/1XL5vhW3sbDhbH9Cz0tuDiY8C3ctxq1tqvaCgkFb8cCA/edit?usp=sharing"",""สุรินทร์!M301"")"),0)</f>
        <v>0</v>
      </c>
      <c r="O406" s="171">
        <f t="shared" ca="1" si="112"/>
        <v>0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IFERROR(__xludf.DUMMYFUNCTION("IMPORTRANGE(""https://docs.google.com/spreadsheets/d/1XL5vhW3sbDhbH9Cz0tuDiY8C3ctxq1tqvaCgkFb8cCA/edit?usp=sharing"",""สุรินทร์!M302"")"),0)</f>
        <v>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IFERROR(__xludf.DUMMYFUNCTION("IMPORTRANGE(""https://docs.google.com/spreadsheets/d/1XL5vhW3sbDhbH9Cz0tuDiY8C3ctxq1tqvaCgkFb8cCA/edit?usp=sharing"",""สุรินทร์!M303"")"),0)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IFERROR(__xludf.DUMMYFUNCTION("IMPORTRANGE(""https://docs.google.com/spreadsheets/d/1XL5vhW3sbDhbH9Cz0tuDiY8C3ctxq1tqvaCgkFb8cCA/edit?usp=sharing"",""สุรินทร์!M304"")"),0)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IFERROR(__xludf.DUMMYFUNCTION("IMPORTRANGE(""https://docs.google.com/spreadsheets/d/1XL5vhW3sbDhbH9Cz0tuDiY8C3ctxq1tqvaCgkFb8cCA/edit?usp=sharing"",""สุรินทร์!M305"")"),0)</f>
        <v>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IFERROR(__xludf.DUMMYFUNCTION("IMPORTRANGE(""https://docs.google.com/spreadsheets/d/1XL5vhW3sbDhbH9Cz0tuDiY8C3ctxq1tqvaCgkFb8cCA/edit?usp=sharing"",""สุรินทร์!J307"")"),0)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IFERROR(__xludf.DUMMYFUNCTION("IMPORTRANGE(""https://docs.google.com/spreadsheets/d/1XL5vhW3sbDhbH9Cz0tuDiY8C3ctxq1tqvaCgkFb8cCA/edit?usp=sharing"",""สุรินทร์!J308"")"),1)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IFERROR(__xludf.DUMMYFUNCTION("IMPORTRANGE(""https://docs.google.com/spreadsheets/d/1XL5vhW3sbDhbH9Cz0tuDiY8C3ctxq1tqvaCgkFb8cCA/edit?usp=sharing"",""สุรินทร์!J309"")"),1)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IFERROR(__xludf.DUMMYFUNCTION("IMPORTRANGE(""https://docs.google.com/spreadsheets/d/1XL5vhW3sbDhbH9Cz0tuDiY8C3ctxq1tqvaCgkFb8cCA/edit?usp=sharing"",""สุรินทร์!J310"")"),0)</f>
        <v>0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IFERROR(__xludf.DUMMYFUNCTION("IMPORTRANGE(""https://docs.google.com/spreadsheets/d/1XL5vhW3sbDhbH9Cz0tuDiY8C3ctxq1tqvaCgkFb8cCA/edit?usp=sharing"",""สุรินทร์!I311"")"),45)</f>
        <v>45</v>
      </c>
      <c r="J416" s="203">
        <f ca="1">IFERROR(__xludf.DUMMYFUNCTION("IMPORTRANGE(""https://docs.google.com/spreadsheets/d/1XL5vhW3sbDhbH9Cz0tuDiY8C3ctxq1tqvaCgkFb8cCA/edit?usp=sharing"",""สุรินทร์!J311"")"),0)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IFERROR(__xludf.DUMMYFUNCTION("IMPORTRANGE(""https://docs.google.com/spreadsheets/d/1XL5vhW3sbDhbH9Cz0tuDiY8C3ctxq1tqvaCgkFb8cCA/edit?usp=sharing"",""สุรินทร์!I312"")"),10)</f>
        <v>10</v>
      </c>
      <c r="J417" s="379">
        <f ca="1">IFERROR(__xludf.DUMMYFUNCTION("IMPORTRANGE(""https://docs.google.com/spreadsheets/d/1XL5vhW3sbDhbH9Cz0tuDiY8C3ctxq1tqvaCgkFb8cCA/edit?usp=sharing"",""สุรินทร์!J312"")"),0)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IFERROR(__xludf.DUMMYFUNCTION("IMPORTRANGE(""https://docs.google.com/spreadsheets/d/1XL5vhW3sbDhbH9Cz0tuDiY8C3ctxq1tqvaCgkFb8cCA/edit?usp=sharing"",""สุรินทร์!I313"")"),30)</f>
        <v>30</v>
      </c>
      <c r="J418" s="380">
        <f ca="1">IFERROR(__xludf.DUMMYFUNCTION("IMPORTRANGE(""https://docs.google.com/spreadsheets/d/1XL5vhW3sbDhbH9Cz0tuDiY8C3ctxq1tqvaCgkFb8cCA/edit?usp=sharing"",""สุรินทร์!J313"")"),0)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IFERROR(__xludf.DUMMYFUNCTION("IMPORTRANGE(""https://docs.google.com/spreadsheets/d/1XL5vhW3sbDhbH9Cz0tuDiY8C3ctxq1tqvaCgkFb8cCA/edit?usp=sharing"",""สุรินทร์!I314"")"),10)</f>
        <v>10</v>
      </c>
      <c r="J419" s="275">
        <f ca="1">IFERROR(__xludf.DUMMYFUNCTION("IMPORTRANGE(""https://docs.google.com/spreadsheets/d/1XL5vhW3sbDhbH9Cz0tuDiY8C3ctxq1tqvaCgkFb8cCA/edit?usp=sharing"",""สุรินทร์!J314"")"),0)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IFERROR(__xludf.DUMMYFUNCTION("IMPORTRANGE(""https://docs.google.com/spreadsheets/d/1XL5vhW3sbDhbH9Cz0tuDiY8C3ctxq1tqvaCgkFb8cCA/edit?usp=sharing"",""สุรินทร์!I315"")"),10)</f>
        <v>10</v>
      </c>
      <c r="J420" s="275">
        <f ca="1">IFERROR(__xludf.DUMMYFUNCTION("IMPORTRANGE(""https://docs.google.com/spreadsheets/d/1XL5vhW3sbDhbH9Cz0tuDiY8C3ctxq1tqvaCgkFb8cCA/edit?usp=sharing"",""สุรินทร์!J315"")"),0)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IFERROR(__xludf.DUMMYFUNCTION("IMPORTRANGE(""https://docs.google.com/spreadsheets/d/1XL5vhW3sbDhbH9Cz0tuDiY8C3ctxq1tqvaCgkFb8cCA/edit?usp=sharing"",""สุรินทร์!I316"")"),25)</f>
        <v>25</v>
      </c>
      <c r="J421" s="379">
        <f ca="1">IFERROR(__xludf.DUMMYFUNCTION("IMPORTRANGE(""https://docs.google.com/spreadsheets/d/1XL5vhW3sbDhbH9Cz0tuDiY8C3ctxq1tqvaCgkFb8cCA/edit?usp=sharing"",""สุรินทร์!J316"")"),0)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IFERROR(__xludf.DUMMYFUNCTION("IMPORTRANGE(""https://docs.google.com/spreadsheets/d/1XL5vhW3sbDhbH9Cz0tuDiY8C3ctxq1tqvaCgkFb8cCA/edit?usp=sharing"",""สุรินทร์!I317"")"),75)</f>
        <v>75</v>
      </c>
      <c r="J422" s="380">
        <f ca="1">IFERROR(__xludf.DUMMYFUNCTION("IMPORTRANGE(""https://docs.google.com/spreadsheets/d/1XL5vhW3sbDhbH9Cz0tuDiY8C3ctxq1tqvaCgkFb8cCA/edit?usp=sharing"",""สุรินทร์!J317"")"),0)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IFERROR(__xludf.DUMMYFUNCTION("IMPORTRANGE(""https://docs.google.com/spreadsheets/d/1XL5vhW3sbDhbH9Cz0tuDiY8C3ctxq1tqvaCgkFb8cCA/edit?usp=sharing"",""สุรินทร์!I318"")"),25)</f>
        <v>25</v>
      </c>
      <c r="J423" s="275">
        <f ca="1">IFERROR(__xludf.DUMMYFUNCTION("IMPORTRANGE(""https://docs.google.com/spreadsheets/d/1XL5vhW3sbDhbH9Cz0tuDiY8C3ctxq1tqvaCgkFb8cCA/edit?usp=sharing"",""สุรินทร์!J318"")"),0)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IFERROR(__xludf.DUMMYFUNCTION("IMPORTRANGE(""https://docs.google.com/spreadsheets/d/1XL5vhW3sbDhbH9Cz0tuDiY8C3ctxq1tqvaCgkFb8cCA/edit?usp=sharing"",""สุรินทร์!I319"")"),25)</f>
        <v>25</v>
      </c>
      <c r="J424" s="275">
        <f ca="1">IFERROR(__xludf.DUMMYFUNCTION("IMPORTRANGE(""https://docs.google.com/spreadsheets/d/1XL5vhW3sbDhbH9Cz0tuDiY8C3ctxq1tqvaCgkFb8cCA/edit?usp=sharing"",""สุรินทร์!J319"")"),0)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IFERROR(__xludf.DUMMYFUNCTION("IMPORTRANGE(""https://docs.google.com/spreadsheets/d/1XL5vhW3sbDhbH9Cz0tuDiY8C3ctxq1tqvaCgkFb8cCA/edit?usp=sharing"",""สุรินทร์!I320"")"),25)</f>
        <v>25</v>
      </c>
      <c r="J425" s="275">
        <f ca="1">IFERROR(__xludf.DUMMYFUNCTION("IMPORTRANGE(""https://docs.google.com/spreadsheets/d/1XL5vhW3sbDhbH9Cz0tuDiY8C3ctxq1tqvaCgkFb8cCA/edit?usp=sharing"",""สุรินทร์!J320"")"),0)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IFERROR(__xludf.DUMMYFUNCTION("IMPORTRANGE(""https://docs.google.com/spreadsheets/d/1XL5vhW3sbDhbH9Cz0tuDiY8C3ctxq1tqvaCgkFb8cCA/edit?usp=sharing"",""สุรินทร์!I321"")"),10)</f>
        <v>10</v>
      </c>
      <c r="J426" s="379">
        <f ca="1">IFERROR(__xludf.DUMMYFUNCTION("IMPORTRANGE(""https://docs.google.com/spreadsheets/d/1XL5vhW3sbDhbH9Cz0tuDiY8C3ctxq1tqvaCgkFb8cCA/edit?usp=sharing"",""สุรินทร์!J321"")"),0)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IFERROR(__xludf.DUMMYFUNCTION("IMPORTRANGE(""https://docs.google.com/spreadsheets/d/1XL5vhW3sbDhbH9Cz0tuDiY8C3ctxq1tqvaCgkFb8cCA/edit?usp=sharing"",""สุรินทร์!I322"")"),30)</f>
        <v>30</v>
      </c>
      <c r="J427" s="380">
        <f ca="1">IFERROR(__xludf.DUMMYFUNCTION("IMPORTRANGE(""https://docs.google.com/spreadsheets/d/1XL5vhW3sbDhbH9Cz0tuDiY8C3ctxq1tqvaCgkFb8cCA/edit?usp=sharing"",""สุรินทร์!J322"")"),0)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IFERROR(__xludf.DUMMYFUNCTION("IMPORTRANGE(""https://docs.google.com/spreadsheets/d/1XL5vhW3sbDhbH9Cz0tuDiY8C3ctxq1tqvaCgkFb8cCA/edit?usp=sharing"",""สุรินทร์!I323"")"),10)</f>
        <v>10</v>
      </c>
      <c r="J428" s="275">
        <f ca="1">IFERROR(__xludf.DUMMYFUNCTION("IMPORTRANGE(""https://docs.google.com/spreadsheets/d/1XL5vhW3sbDhbH9Cz0tuDiY8C3ctxq1tqvaCgkFb8cCA/edit?usp=sharing"",""สุรินทร์!J323"")"),0)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IFERROR(__xludf.DUMMYFUNCTION("IMPORTRANGE(""https://docs.google.com/spreadsheets/d/1XL5vhW3sbDhbH9Cz0tuDiY8C3ctxq1tqvaCgkFb8cCA/edit?usp=sharing"",""สุรินทร์!I324"")"),10)</f>
        <v>10</v>
      </c>
      <c r="J429" s="275">
        <f ca="1">IFERROR(__xludf.DUMMYFUNCTION("IMPORTRANGE(""https://docs.google.com/spreadsheets/d/1XL5vhW3sbDhbH9Cz0tuDiY8C3ctxq1tqvaCgkFb8cCA/edit?usp=sharing"",""สุรินทร์!J324"")"),0)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IFERROR(__xludf.DUMMYFUNCTION("IMPORTRANGE(""https://docs.google.com/spreadsheets/d/1XL5vhW3sbDhbH9Cz0tuDiY8C3ctxq1tqvaCgkFb8cCA/edit?usp=sharing"",""สุรินทร์!I325"")"),35)</f>
        <v>35</v>
      </c>
      <c r="J430" s="379">
        <f ca="1">IFERROR(__xludf.DUMMYFUNCTION("IMPORTRANGE(""https://docs.google.com/spreadsheets/d/1XL5vhW3sbDhbH9Cz0tuDiY8C3ctxq1tqvaCgkFb8cCA/edit?usp=sharing"",""สุรินทร์!J325"")"),0)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IFERROR(__xludf.DUMMYFUNCTION("IMPORTRANGE(""https://docs.google.com/spreadsheets/d/1XL5vhW3sbDhbH9Cz0tuDiY8C3ctxq1tqvaCgkFb8cCA/edit?usp=sharing"",""สุรินทร์!I326"")"),10)</f>
        <v>10</v>
      </c>
      <c r="J431" s="275">
        <f ca="1">IFERROR(__xludf.DUMMYFUNCTION("IMPORTRANGE(""https://docs.google.com/spreadsheets/d/1XL5vhW3sbDhbH9Cz0tuDiY8C3ctxq1tqvaCgkFb8cCA/edit?usp=sharing"",""สุรินทร์!J326"")"),0)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IFERROR(__xludf.DUMMYFUNCTION("IMPORTRANGE(""https://docs.google.com/spreadsheets/d/1XL5vhW3sbDhbH9Cz0tuDiY8C3ctxq1tqvaCgkFb8cCA/edit?usp=sharing"",""สุรินทร์!I327"")"),25)</f>
        <v>25</v>
      </c>
      <c r="J432" s="275">
        <f ca="1">IFERROR(__xludf.DUMMYFUNCTION("IMPORTRANGE(""https://docs.google.com/spreadsheets/d/1XL5vhW3sbDhbH9Cz0tuDiY8C3ctxq1tqvaCgkFb8cCA/edit?usp=sharing"",""สุรินทร์!J327"")"),0)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IFERROR(__xludf.DUMMYFUNCTION("IMPORTRANGE(""https://docs.google.com/spreadsheets/d/1XL5vhW3sbDhbH9Cz0tuDiY8C3ctxq1tqvaCgkFb8cCA/edit?usp=sharing"",""สุรินทร์!J328"")"),0)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IFERROR(__xludf.DUMMYFUNCTION("IMPORTRANGE(""https://docs.google.com/spreadsheets/d/1XL5vhW3sbDhbH9Cz0tuDiY8C3ctxq1tqvaCgkFb8cCA/edit?usp=sharing"",""สุรินทร์!J329"")"),0)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IFERROR(__xludf.DUMMYFUNCTION("IMPORTRANGE(""https://docs.google.com/spreadsheets/d/1XL5vhW3sbDhbH9Cz0tuDiY8C3ctxq1tqvaCgkFb8cCA/edit?usp=sharing"",""สุรินทร์!I330"")"),80)</f>
        <v>80</v>
      </c>
      <c r="J435" s="393">
        <f ca="1">IFERROR(__xludf.DUMMYFUNCTION("IMPORTRANGE(""https://docs.google.com/spreadsheets/d/1XL5vhW3sbDhbH9Cz0tuDiY8C3ctxq1tqvaCgkFb8cCA/edit?usp=sharing"",""สุรินทร์!J330"")"),0)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IFERROR(__xludf.DUMMYFUNCTION("IMPORTRANGE(""https://docs.google.com/spreadsheets/d/1XL5vhW3sbDhbH9Cz0tuDiY8C3ctxq1tqvaCgkFb8cCA/edit?usp=sharing"",""สุรินทร์!L330"")"),217000)</f>
        <v>217000</v>
      </c>
      <c r="M435" s="395"/>
      <c r="N435" s="395">
        <f ca="1">IFERROR(__xludf.DUMMYFUNCTION("IMPORTRANGE(""https://docs.google.com/spreadsheets/d/1XL5vhW3sbDhbH9Cz0tuDiY8C3ctxq1tqvaCgkFb8cCA/edit?usp=sharing"",""สุรินทร์!M330"")"),0)</f>
        <v>0</v>
      </c>
      <c r="O435" s="395">
        <f t="shared" ref="O435:O439" ca="1" si="114">+IF(L435&gt;0,N435*100/L435,0)</f>
        <v>0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IFERROR(__xludf.DUMMYFUNCTION("IMPORTRANGE(""https://docs.google.com/spreadsheets/d/1XL5vhW3sbDhbH9Cz0tuDiY8C3ctxq1tqvaCgkFb8cCA/edit?usp=sharing"",""สุรินทร์!L331"")"),0)</f>
        <v>0</v>
      </c>
      <c r="M436" s="169"/>
      <c r="N436" s="171">
        <f ca="1">IFERROR(__xludf.DUMMYFUNCTION("IMPORTRANGE(""https://docs.google.com/spreadsheets/d/1XL5vhW3sbDhbH9Cz0tuDiY8C3ctxq1tqvaCgkFb8cCA/edit?usp=sharing"",""สุรินทร์!M331"")"),0)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IFERROR(__xludf.DUMMYFUNCTION("IMPORTRANGE(""https://docs.google.com/spreadsheets/d/1XL5vhW3sbDhbH9Cz0tuDiY8C3ctxq1tqvaCgkFb8cCA/edit?usp=sharing"",""สุรินทร์!L332"")"),217000)</f>
        <v>217000</v>
      </c>
      <c r="M437" s="169"/>
      <c r="N437" s="171">
        <f ca="1">IFERROR(__xludf.DUMMYFUNCTION("IMPORTRANGE(""https://docs.google.com/spreadsheets/d/1XL5vhW3sbDhbH9Cz0tuDiY8C3ctxq1tqvaCgkFb8cCA/edit?usp=sharing"",""สุรินทร์!M332"")"),0)</f>
        <v>0</v>
      </c>
      <c r="O437" s="171">
        <f t="shared" ca="1" si="114"/>
        <v>0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IFERROR(__xludf.DUMMYFUNCTION("IMPORTRANGE(""https://docs.google.com/spreadsheets/d/1XL5vhW3sbDhbH9Cz0tuDiY8C3ctxq1tqvaCgkFb8cCA/edit?usp=sharing"",""สุรินทร์!L333"")"),0)</f>
        <v>0</v>
      </c>
      <c r="M438" s="171"/>
      <c r="N438" s="171">
        <f ca="1">IFERROR(__xludf.DUMMYFUNCTION("IMPORTRANGE(""https://docs.google.com/spreadsheets/d/1XL5vhW3sbDhbH9Cz0tuDiY8C3ctxq1tqvaCgkFb8cCA/edit?usp=sharing"",""สุรินทร์!M333"")"),0)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IFERROR(__xludf.DUMMYFUNCTION("IMPORTRANGE(""https://docs.google.com/spreadsheets/d/1XL5vhW3sbDhbH9Cz0tuDiY8C3ctxq1tqvaCgkFb8cCA/edit?usp=sharing"",""สุรินทร์!L334"")"),217000)</f>
        <v>217000</v>
      </c>
      <c r="M439" s="171"/>
      <c r="N439" s="171">
        <f ca="1">IFERROR(__xludf.DUMMYFUNCTION("IMPORTRANGE(""https://docs.google.com/spreadsheets/d/1XL5vhW3sbDhbH9Cz0tuDiY8C3ctxq1tqvaCgkFb8cCA/edit?usp=sharing"",""สุรินทร์!M334"")"),0)</f>
        <v>0</v>
      </c>
      <c r="O439" s="171">
        <f t="shared" ca="1" si="114"/>
        <v>0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IFERROR(__xludf.DUMMYFUNCTION("IMPORTRANGE(""https://docs.google.com/spreadsheets/d/1XL5vhW3sbDhbH9Cz0tuDiY8C3ctxq1tqvaCgkFb8cCA/edit?usp=sharing"",""สุรินทร์!M335"")"),0)</f>
        <v>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IFERROR(__xludf.DUMMYFUNCTION("IMPORTRANGE(""https://docs.google.com/spreadsheets/d/1XL5vhW3sbDhbH9Cz0tuDiY8C3ctxq1tqvaCgkFb8cCA/edit?usp=sharing"",""สุรินทร์!M336"")"),0)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IFERROR(__xludf.DUMMYFUNCTION("IMPORTRANGE(""https://docs.google.com/spreadsheets/d/1XL5vhW3sbDhbH9Cz0tuDiY8C3ctxq1tqvaCgkFb8cCA/edit?usp=sharing"",""สุรินทร์!M337"")"),0)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IFERROR(__xludf.DUMMYFUNCTION("IMPORTRANGE(""https://docs.google.com/spreadsheets/d/1XL5vhW3sbDhbH9Cz0tuDiY8C3ctxq1tqvaCgkFb8cCA/edit?usp=sharing"",""สุรินทร์!M338"")"),0)</f>
        <v>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IFERROR(__xludf.DUMMYFUNCTION("IMPORTRANGE(""https://docs.google.com/spreadsheets/d/1XL5vhW3sbDhbH9Cz0tuDiY8C3ctxq1tqvaCgkFb8cCA/edit?usp=sharing"",""สุรินทร์!J341"")"),1)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IFERROR(__xludf.DUMMYFUNCTION("IMPORTRANGE(""https://docs.google.com/spreadsheets/d/1XL5vhW3sbDhbH9Cz0tuDiY8C3ctxq1tqvaCgkFb8cCA/edit?usp=sharing"",""สุรินทร์!J342"")"),1)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IFERROR(__xludf.DUMMYFUNCTION("IMPORTRANGE(""https://docs.google.com/spreadsheets/d/1XL5vhW3sbDhbH9Cz0tuDiY8C3ctxq1tqvaCgkFb8cCA/edit?usp=sharing"",""สุรินทร์!J343"")"),0)</f>
        <v>0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IFERROR(__xludf.DUMMYFUNCTION("IMPORTRANGE(""https://docs.google.com/spreadsheets/d/1XL5vhW3sbDhbH9Cz0tuDiY8C3ctxq1tqvaCgkFb8cCA/edit?usp=sharing"",""สุรินทร์!I344"")"),80)</f>
        <v>80</v>
      </c>
      <c r="J449" s="203">
        <f ca="1">IFERROR(__xludf.DUMMYFUNCTION("IMPORTRANGE(""https://docs.google.com/spreadsheets/d/1XL5vhW3sbDhbH9Cz0tuDiY8C3ctxq1tqvaCgkFb8cCA/edit?usp=sharing"",""สุรินทร์!J344"")"),0)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IFERROR(__xludf.DUMMYFUNCTION("IMPORTRANGE(""https://docs.google.com/spreadsheets/d/1XL5vhW3sbDhbH9Cz0tuDiY8C3ctxq1tqvaCgkFb8cCA/edit?usp=sharing"",""สุรินทร์!I345"")"),30)</f>
        <v>30</v>
      </c>
      <c r="J450" s="192">
        <f ca="1">IFERROR(__xludf.DUMMYFUNCTION("IMPORTRANGE(""https://docs.google.com/spreadsheets/d/1XL5vhW3sbDhbH9Cz0tuDiY8C3ctxq1tqvaCgkFb8cCA/edit?usp=sharing"",""สุรินทร์!J345"")"),0)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IFERROR(__xludf.DUMMYFUNCTION("IMPORTRANGE(""https://docs.google.com/spreadsheets/d/1XL5vhW3sbDhbH9Cz0tuDiY8C3ctxq1tqvaCgkFb8cCA/edit?usp=sharing"",""สุรินทร์!I346"")"),50)</f>
        <v>50</v>
      </c>
      <c r="J451" s="191">
        <f ca="1">IFERROR(__xludf.DUMMYFUNCTION("IMPORTRANGE(""https://docs.google.com/spreadsheets/d/1XL5vhW3sbDhbH9Cz0tuDiY8C3ctxq1tqvaCgkFb8cCA/edit?usp=sharing"",""สุรินทร์!J346"")"),0)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IFERROR(__xludf.DUMMYFUNCTION("IMPORTRANGE(""https://docs.google.com/spreadsheets/d/1XL5vhW3sbDhbH9Cz0tuDiY8C3ctxq1tqvaCgkFb8cCA/edit?usp=sharing"",""สุรินทร์!I347"")"),0)</f>
        <v>0</v>
      </c>
      <c r="J452" s="191">
        <f ca="1">IFERROR(__xludf.DUMMYFUNCTION("IMPORTRANGE(""https://docs.google.com/spreadsheets/d/1XL5vhW3sbDhbH9Cz0tuDiY8C3ctxq1tqvaCgkFb8cCA/edit?usp=sharing"",""สุรินทร์!J347"")"),0)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IFERROR(__xludf.DUMMYFUNCTION("IMPORTRANGE(""https://docs.google.com/spreadsheets/d/1XL5vhW3sbDhbH9Cz0tuDiY8C3ctxq1tqvaCgkFb8cCA/edit?usp=sharing"",""สุรินทร์!J348"")"),0)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IFERROR(__xludf.DUMMYFUNCTION("IMPORTRANGE(""https://docs.google.com/spreadsheets/d/1XL5vhW3sbDhbH9Cz0tuDiY8C3ctxq1tqvaCgkFb8cCA/edit?usp=sharing"",""สุรินทร์!J349"")"),0)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IFERROR(__xludf.DUMMYFUNCTION("IMPORTRANGE(""https://docs.google.com/spreadsheets/d/1XL5vhW3sbDhbH9Cz0tuDiY8C3ctxq1tqvaCgkFb8cCA/edit?usp=sharing"",""สุรินทร์!I350"")"),42284)</f>
        <v>42284</v>
      </c>
      <c r="J455" s="360">
        <f ca="1">IFERROR(__xludf.DUMMYFUNCTION("IMPORTRANGE(""https://docs.google.com/spreadsheets/d/1XL5vhW3sbDhbH9Cz0tuDiY8C3ctxq1tqvaCgkFb8cCA/edit?usp=sharing"",""สุรินทร์!J350"")"),0)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IFERROR(__xludf.DUMMYFUNCTION("IMPORTRANGE(""https://docs.google.com/spreadsheets/d/1XL5vhW3sbDhbH9Cz0tuDiY8C3ctxq1tqvaCgkFb8cCA/edit?usp=sharing"",""สุรินทร์!L350"")"),699661)</f>
        <v>699661</v>
      </c>
      <c r="M455" s="362"/>
      <c r="N455" s="362">
        <f ca="1">IFERROR(__xludf.DUMMYFUNCTION("IMPORTRANGE(""https://docs.google.com/spreadsheets/d/1XL5vhW3sbDhbH9Cz0tuDiY8C3ctxq1tqvaCgkFb8cCA/edit?usp=sharing"",""สุรินทร์!M350"")"),32771)</f>
        <v>32771</v>
      </c>
      <c r="O455" s="362">
        <f t="shared" ref="O455:O459" ca="1" si="116">+IF(L455&gt;0,N455*100/L455,0)</f>
        <v>4.683839745248056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IFERROR(__xludf.DUMMYFUNCTION("IMPORTRANGE(""https://docs.google.com/spreadsheets/d/1XL5vhW3sbDhbH9Cz0tuDiY8C3ctxq1tqvaCgkFb8cCA/edit?usp=sharing"",""สุรินทร์!L351"")"),0)</f>
        <v>0</v>
      </c>
      <c r="M456" s="169"/>
      <c r="N456" s="171">
        <f ca="1">IFERROR(__xludf.DUMMYFUNCTION("IMPORTRANGE(""https://docs.google.com/spreadsheets/d/1XL5vhW3sbDhbH9Cz0tuDiY8C3ctxq1tqvaCgkFb8cCA/edit?usp=sharing"",""สุรินทร์!M351"")"),0)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IFERROR(__xludf.DUMMYFUNCTION("IMPORTRANGE(""https://docs.google.com/spreadsheets/d/1XL5vhW3sbDhbH9Cz0tuDiY8C3ctxq1tqvaCgkFb8cCA/edit?usp=sharing"",""สุรินทร์!L352"")"),699661)</f>
        <v>699661</v>
      </c>
      <c r="M457" s="169"/>
      <c r="N457" s="171">
        <f ca="1">IFERROR(__xludf.DUMMYFUNCTION("IMPORTRANGE(""https://docs.google.com/spreadsheets/d/1XL5vhW3sbDhbH9Cz0tuDiY8C3ctxq1tqvaCgkFb8cCA/edit?usp=sharing"",""สุรินทร์!M352"")"),32771)</f>
        <v>32771</v>
      </c>
      <c r="O457" s="171">
        <f t="shared" ca="1" si="116"/>
        <v>4.683839745248056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IFERROR(__xludf.DUMMYFUNCTION("IMPORTRANGE(""https://docs.google.com/spreadsheets/d/1XL5vhW3sbDhbH9Cz0tuDiY8C3ctxq1tqvaCgkFb8cCA/edit?usp=sharing"",""สุรินทร์!L353"")"),0)</f>
        <v>0</v>
      </c>
      <c r="M458" s="171"/>
      <c r="N458" s="171">
        <f ca="1">IFERROR(__xludf.DUMMYFUNCTION("IMPORTRANGE(""https://docs.google.com/spreadsheets/d/1XL5vhW3sbDhbH9Cz0tuDiY8C3ctxq1tqvaCgkFb8cCA/edit?usp=sharing"",""สุรินทร์!M353"")"),0)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IFERROR(__xludf.DUMMYFUNCTION("IMPORTRANGE(""https://docs.google.com/spreadsheets/d/1XL5vhW3sbDhbH9Cz0tuDiY8C3ctxq1tqvaCgkFb8cCA/edit?usp=sharing"",""สุรินทร์!L354"")"),699661)</f>
        <v>699661</v>
      </c>
      <c r="M459" s="171"/>
      <c r="N459" s="171">
        <f ca="1">IFERROR(__xludf.DUMMYFUNCTION("IMPORTRANGE(""https://docs.google.com/spreadsheets/d/1XL5vhW3sbDhbH9Cz0tuDiY8C3ctxq1tqvaCgkFb8cCA/edit?usp=sharing"",""สุรินทร์!M354"")"),32771)</f>
        <v>32771</v>
      </c>
      <c r="O459" s="171">
        <f t="shared" ca="1" si="116"/>
        <v>4.683839745248056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IFERROR(__xludf.DUMMYFUNCTION("IMPORTRANGE(""https://docs.google.com/spreadsheets/d/1XL5vhW3sbDhbH9Cz0tuDiY8C3ctxq1tqvaCgkFb8cCA/edit?usp=sharing"",""สุรินทร์!M355"")"),0)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IFERROR(__xludf.DUMMYFUNCTION("IMPORTRANGE(""https://docs.google.com/spreadsheets/d/1XL5vhW3sbDhbH9Cz0tuDiY8C3ctxq1tqvaCgkFb8cCA/edit?usp=sharing"",""สุรินทร์!M356"")"),0)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IFERROR(__xludf.DUMMYFUNCTION("IMPORTRANGE(""https://docs.google.com/spreadsheets/d/1XL5vhW3sbDhbH9Cz0tuDiY8C3ctxq1tqvaCgkFb8cCA/edit?usp=sharing"",""สุรินทร์!M357"")"),29451)</f>
        <v>29451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IFERROR(__xludf.DUMMYFUNCTION("IMPORTRANGE(""https://docs.google.com/spreadsheets/d/1XL5vhW3sbDhbH9Cz0tuDiY8C3ctxq1tqvaCgkFb8cCA/edit?usp=sharing"",""สุรินทร์!M358"")"),3320)</f>
        <v>3320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IFERROR(__xludf.DUMMYFUNCTION("IMPORTRANGE(""https://docs.google.com/spreadsheets/d/1XL5vhW3sbDhbH9Cz0tuDiY8C3ctxq1tqvaCgkFb8cCA/edit?usp=sharing"",""สุรินทร์!I359"")"),42284)</f>
        <v>42284</v>
      </c>
      <c r="J464" s="264">
        <f ca="1">IFERROR(__xludf.DUMMYFUNCTION("IMPORTRANGE(""https://docs.google.com/spreadsheets/d/1XL5vhW3sbDhbH9Cz0tuDiY8C3ctxq1tqvaCgkFb8cCA/edit?usp=sharing"",""สุรินทร์!J359"")"),0)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IFERROR(__xludf.DUMMYFUNCTION("IMPORTRANGE(""https://docs.google.com/spreadsheets/d/1XL5vhW3sbDhbH9Cz0tuDiY8C3ctxq1tqvaCgkFb8cCA/edit?usp=sharing"",""สุรินทร์!I360"")"),42284)</f>
        <v>42284</v>
      </c>
      <c r="J465" s="401">
        <f ca="1">IFERROR(__xludf.DUMMYFUNCTION("IMPORTRANGE(""https://docs.google.com/spreadsheets/d/1XL5vhW3sbDhbH9Cz0tuDiY8C3ctxq1tqvaCgkFb8cCA/edit?usp=sharing"",""สุรินทร์!J360"")"),10763)</f>
        <v>10763</v>
      </c>
      <c r="K465" s="204">
        <f t="shared" ca="1" si="117"/>
        <v>25.454072462397125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IFERROR(__xludf.DUMMYFUNCTION("IMPORTRANGE(""https://docs.google.com/spreadsheets/d/1XL5vhW3sbDhbH9Cz0tuDiY8C3ctxq1tqvaCgkFb8cCA/edit?usp=sharing"",""สุรินทร์!I361"")"),6353)</f>
        <v>6353</v>
      </c>
      <c r="J466" s="401">
        <f ca="1">IFERROR(__xludf.DUMMYFUNCTION("IMPORTRANGE(""https://docs.google.com/spreadsheets/d/1XL5vhW3sbDhbH9Cz0tuDiY8C3ctxq1tqvaCgkFb8cCA/edit?usp=sharing"",""สุรินทร์!J361"")"),1752)</f>
        <v>1752</v>
      </c>
      <c r="K466" s="204">
        <f t="shared" ca="1" si="117"/>
        <v>27.577522430347866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IFERROR(__xludf.DUMMYFUNCTION("IMPORTRANGE(""https://docs.google.com/spreadsheets/d/1XL5vhW3sbDhbH9Cz0tuDiY8C3ctxq1tqvaCgkFb8cCA/edit?usp=sharing"",""สุรินทร์!I362"")"),0)</f>
        <v>0</v>
      </c>
      <c r="J467" s="192">
        <f ca="1">IFERROR(__xludf.DUMMYFUNCTION("IMPORTRANGE(""https://docs.google.com/spreadsheets/d/1XL5vhW3sbDhbH9Cz0tuDiY8C3ctxq1tqvaCgkFb8cCA/edit?usp=sharing"",""สุรินทร์!J362"")"),7743)</f>
        <v>7743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IFERROR(__xludf.DUMMYFUNCTION("IMPORTRANGE(""https://docs.google.com/spreadsheets/d/1XL5vhW3sbDhbH9Cz0tuDiY8C3ctxq1tqvaCgkFb8cCA/edit?usp=sharing"",""สุรินทร์!I363"")"),0)</f>
        <v>0</v>
      </c>
      <c r="J468" s="192">
        <f ca="1">IFERROR(__xludf.DUMMYFUNCTION("IMPORTRANGE(""https://docs.google.com/spreadsheets/d/1XL5vhW3sbDhbH9Cz0tuDiY8C3ctxq1tqvaCgkFb8cCA/edit?usp=sharing"",""สุรินทร์!J363"")"),1350)</f>
        <v>1350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IFERROR(__xludf.DUMMYFUNCTION("IMPORTRANGE(""https://docs.google.com/spreadsheets/d/1XL5vhW3sbDhbH9Cz0tuDiY8C3ctxq1tqvaCgkFb8cCA/edit?usp=sharing"",""สุรินทร์!I364"")"),0)</f>
        <v>0</v>
      </c>
      <c r="J469" s="192">
        <f ca="1">IFERROR(__xludf.DUMMYFUNCTION("IMPORTRANGE(""https://docs.google.com/spreadsheets/d/1XL5vhW3sbDhbH9Cz0tuDiY8C3ctxq1tqvaCgkFb8cCA/edit?usp=sharing"",""สุรินทร์!J364"")"),1587)</f>
        <v>1587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IFERROR(__xludf.DUMMYFUNCTION("IMPORTRANGE(""https://docs.google.com/spreadsheets/d/1XL5vhW3sbDhbH9Cz0tuDiY8C3ctxq1tqvaCgkFb8cCA/edit?usp=sharing"",""สุรินทร์!I365"")"),0)</f>
        <v>0</v>
      </c>
      <c r="J470" s="192">
        <f ca="1">IFERROR(__xludf.DUMMYFUNCTION("IMPORTRANGE(""https://docs.google.com/spreadsheets/d/1XL5vhW3sbDhbH9Cz0tuDiY8C3ctxq1tqvaCgkFb8cCA/edit?usp=sharing"",""สุรินทร์!J365"")"),208)</f>
        <v>208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IFERROR(__xludf.DUMMYFUNCTION("IMPORTRANGE(""https://docs.google.com/spreadsheets/d/1XL5vhW3sbDhbH9Cz0tuDiY8C3ctxq1tqvaCgkFb8cCA/edit?usp=sharing"",""สุรินทร์!I366"")"),0)</f>
        <v>0</v>
      </c>
      <c r="J471" s="192">
        <f ca="1">IFERROR(__xludf.DUMMYFUNCTION("IMPORTRANGE(""https://docs.google.com/spreadsheets/d/1XL5vhW3sbDhbH9Cz0tuDiY8C3ctxq1tqvaCgkFb8cCA/edit?usp=sharing"",""สุรินทร์!J366"")"),1433)</f>
        <v>1433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IFERROR(__xludf.DUMMYFUNCTION("IMPORTRANGE(""https://docs.google.com/spreadsheets/d/1XL5vhW3sbDhbH9Cz0tuDiY8C3ctxq1tqvaCgkFb8cCA/edit?usp=sharing"",""สุรินทร์!I367"")"),0)</f>
        <v>0</v>
      </c>
      <c r="J472" s="192">
        <f ca="1">IFERROR(__xludf.DUMMYFUNCTION("IMPORTRANGE(""https://docs.google.com/spreadsheets/d/1XL5vhW3sbDhbH9Cz0tuDiY8C3ctxq1tqvaCgkFb8cCA/edit?usp=sharing"",""สุรินทร์!J367"")"),194)</f>
        <v>194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IFERROR(__xludf.DUMMYFUNCTION("IMPORTRANGE(""https://docs.google.com/spreadsheets/d/1XL5vhW3sbDhbH9Cz0tuDiY8C3ctxq1tqvaCgkFb8cCA/edit?usp=sharing"",""สุรินทร์!I368"")"),42284)</f>
        <v>42284</v>
      </c>
      <c r="J473" s="401">
        <f ca="1">IFERROR(__xludf.DUMMYFUNCTION("IMPORTRANGE(""https://docs.google.com/spreadsheets/d/1XL5vhW3sbDhbH9Cz0tuDiY8C3ctxq1tqvaCgkFb8cCA/edit?usp=sharing"",""สุรินทร์!J368"")"),0)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IFERROR(__xludf.DUMMYFUNCTION("IMPORTRANGE(""https://docs.google.com/spreadsheets/d/1XL5vhW3sbDhbH9Cz0tuDiY8C3ctxq1tqvaCgkFb8cCA/edit?usp=sharing"",""สุรินทร์!I369"")"),6353)</f>
        <v>6353</v>
      </c>
      <c r="J474" s="401">
        <f ca="1">IFERROR(__xludf.DUMMYFUNCTION("IMPORTRANGE(""https://docs.google.com/spreadsheets/d/1XL5vhW3sbDhbH9Cz0tuDiY8C3ctxq1tqvaCgkFb8cCA/edit?usp=sharing"",""สุรินทร์!J369"")"),0)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IFERROR(__xludf.DUMMYFUNCTION("IMPORTRANGE(""https://docs.google.com/spreadsheets/d/1XL5vhW3sbDhbH9Cz0tuDiY8C3ctxq1tqvaCgkFb8cCA/edit?usp=sharing"",""สุรินทร์!I370"")"),0)</f>
        <v>0</v>
      </c>
      <c r="J475" s="192">
        <f ca="1">IFERROR(__xludf.DUMMYFUNCTION("IMPORTRANGE(""https://docs.google.com/spreadsheets/d/1XL5vhW3sbDhbH9Cz0tuDiY8C3ctxq1tqvaCgkFb8cCA/edit?usp=sharing"",""สุรินทร์!J370"")"),0)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IFERROR(__xludf.DUMMYFUNCTION("IMPORTRANGE(""https://docs.google.com/spreadsheets/d/1XL5vhW3sbDhbH9Cz0tuDiY8C3ctxq1tqvaCgkFb8cCA/edit?usp=sharing"",""สุรินทร์!I371"")"),0)</f>
        <v>0</v>
      </c>
      <c r="J476" s="192">
        <f ca="1">IFERROR(__xludf.DUMMYFUNCTION("IMPORTRANGE(""https://docs.google.com/spreadsheets/d/1XL5vhW3sbDhbH9Cz0tuDiY8C3ctxq1tqvaCgkFb8cCA/edit?usp=sharing"",""สุรินทร์!J371"")"),0)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IFERROR(__xludf.DUMMYFUNCTION("IMPORTRANGE(""https://docs.google.com/spreadsheets/d/1XL5vhW3sbDhbH9Cz0tuDiY8C3ctxq1tqvaCgkFb8cCA/edit?usp=sharing"",""สุรินทร์!I372"")"),0)</f>
        <v>0</v>
      </c>
      <c r="J477" s="192">
        <f ca="1">IFERROR(__xludf.DUMMYFUNCTION("IMPORTRANGE(""https://docs.google.com/spreadsheets/d/1XL5vhW3sbDhbH9Cz0tuDiY8C3ctxq1tqvaCgkFb8cCA/edit?usp=sharing"",""สุรินทร์!J372"")"),0)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IFERROR(__xludf.DUMMYFUNCTION("IMPORTRANGE(""https://docs.google.com/spreadsheets/d/1XL5vhW3sbDhbH9Cz0tuDiY8C3ctxq1tqvaCgkFb8cCA/edit?usp=sharing"",""สุรินทร์!I373"")"),0)</f>
        <v>0</v>
      </c>
      <c r="J478" s="192">
        <f ca="1">IFERROR(__xludf.DUMMYFUNCTION("IMPORTRANGE(""https://docs.google.com/spreadsheets/d/1XL5vhW3sbDhbH9Cz0tuDiY8C3ctxq1tqvaCgkFb8cCA/edit?usp=sharing"",""สุรินทร์!J373"")"),0)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IFERROR(__xludf.DUMMYFUNCTION("IMPORTRANGE(""https://docs.google.com/spreadsheets/d/1XL5vhW3sbDhbH9Cz0tuDiY8C3ctxq1tqvaCgkFb8cCA/edit?usp=sharing"",""สุรินทร์!I374"")"),0)</f>
        <v>0</v>
      </c>
      <c r="J479" s="192">
        <f ca="1">IFERROR(__xludf.DUMMYFUNCTION("IMPORTRANGE(""https://docs.google.com/spreadsheets/d/1XL5vhW3sbDhbH9Cz0tuDiY8C3ctxq1tqvaCgkFb8cCA/edit?usp=sharing"",""สุรินทร์!J374"")"),0)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IFERROR(__xludf.DUMMYFUNCTION("IMPORTRANGE(""https://docs.google.com/spreadsheets/d/1XL5vhW3sbDhbH9Cz0tuDiY8C3ctxq1tqvaCgkFb8cCA/edit?usp=sharing"",""สุรินทร์!I375"")"),0)</f>
        <v>0</v>
      </c>
      <c r="J480" s="192">
        <f ca="1">IFERROR(__xludf.DUMMYFUNCTION("IMPORTRANGE(""https://docs.google.com/spreadsheets/d/1XL5vhW3sbDhbH9Cz0tuDiY8C3ctxq1tqvaCgkFb8cCA/edit?usp=sharing"",""สุรินทร์!J375"")"),0)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IFERROR(__xludf.DUMMYFUNCTION("IMPORTRANGE(""https://docs.google.com/spreadsheets/d/1XL5vhW3sbDhbH9Cz0tuDiY8C3ctxq1tqvaCgkFb8cCA/edit?usp=sharing"",""สุรินทร์!I376"")"),42284)</f>
        <v>42284</v>
      </c>
      <c r="J481" s="401">
        <f ca="1">IFERROR(__xludf.DUMMYFUNCTION("IMPORTRANGE(""https://docs.google.com/spreadsheets/d/1XL5vhW3sbDhbH9Cz0tuDiY8C3ctxq1tqvaCgkFb8cCA/edit?usp=sharing"",""สุรินทร์!J376"")"),0)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IFERROR(__xludf.DUMMYFUNCTION("IMPORTRANGE(""https://docs.google.com/spreadsheets/d/1XL5vhW3sbDhbH9Cz0tuDiY8C3ctxq1tqvaCgkFb8cCA/edit?usp=sharing"",""สุรินทร์!I377"")"),6353)</f>
        <v>6353</v>
      </c>
      <c r="J482" s="401">
        <f ca="1">IFERROR(__xludf.DUMMYFUNCTION("IMPORTRANGE(""https://docs.google.com/spreadsheets/d/1XL5vhW3sbDhbH9Cz0tuDiY8C3ctxq1tqvaCgkFb8cCA/edit?usp=sharing"",""สุรินทร์!J377"")"),0)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IFERROR(__xludf.DUMMYFUNCTION("IMPORTRANGE(""https://docs.google.com/spreadsheets/d/1XL5vhW3sbDhbH9Cz0tuDiY8C3ctxq1tqvaCgkFb8cCA/edit?usp=sharing"",""สุรินทร์!I378"")"),0)</f>
        <v>0</v>
      </c>
      <c r="J483" s="192">
        <f ca="1">IFERROR(__xludf.DUMMYFUNCTION("IMPORTRANGE(""https://docs.google.com/spreadsheets/d/1XL5vhW3sbDhbH9Cz0tuDiY8C3ctxq1tqvaCgkFb8cCA/edit?usp=sharing"",""สุรินทร์!J378"")"),0)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IFERROR(__xludf.DUMMYFUNCTION("IMPORTRANGE(""https://docs.google.com/spreadsheets/d/1XL5vhW3sbDhbH9Cz0tuDiY8C3ctxq1tqvaCgkFb8cCA/edit?usp=sharing"",""สุรินทร์!I379"")"),0)</f>
        <v>0</v>
      </c>
      <c r="J484" s="192">
        <f ca="1">IFERROR(__xludf.DUMMYFUNCTION("IMPORTRANGE(""https://docs.google.com/spreadsheets/d/1XL5vhW3sbDhbH9Cz0tuDiY8C3ctxq1tqvaCgkFb8cCA/edit?usp=sharing"",""สุรินทร์!J379"")"),0)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IFERROR(__xludf.DUMMYFUNCTION("IMPORTRANGE(""https://docs.google.com/spreadsheets/d/1XL5vhW3sbDhbH9Cz0tuDiY8C3ctxq1tqvaCgkFb8cCA/edit?usp=sharing"",""สุรินทร์!I380"")"),0)</f>
        <v>0</v>
      </c>
      <c r="J485" s="192">
        <f ca="1">IFERROR(__xludf.DUMMYFUNCTION("IMPORTRANGE(""https://docs.google.com/spreadsheets/d/1XL5vhW3sbDhbH9Cz0tuDiY8C3ctxq1tqvaCgkFb8cCA/edit?usp=sharing"",""สุรินทร์!J380"")"),0)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IFERROR(__xludf.DUMMYFUNCTION("IMPORTRANGE(""https://docs.google.com/spreadsheets/d/1XL5vhW3sbDhbH9Cz0tuDiY8C3ctxq1tqvaCgkFb8cCA/edit?usp=sharing"",""สุรินทร์!I381"")"),0)</f>
        <v>0</v>
      </c>
      <c r="J486" s="192">
        <f ca="1">IFERROR(__xludf.DUMMYFUNCTION("IMPORTRANGE(""https://docs.google.com/spreadsheets/d/1XL5vhW3sbDhbH9Cz0tuDiY8C3ctxq1tqvaCgkFb8cCA/edit?usp=sharing"",""สุรินทร์!J381"")"),0)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IFERROR(__xludf.DUMMYFUNCTION("IMPORTRANGE(""https://docs.google.com/spreadsheets/d/1XL5vhW3sbDhbH9Cz0tuDiY8C3ctxq1tqvaCgkFb8cCA/edit?usp=sharing"",""สุรินทร์!I382"")"),0)</f>
        <v>0</v>
      </c>
      <c r="J487" s="401">
        <f ca="1">IFERROR(__xludf.DUMMYFUNCTION("IMPORTRANGE(""https://docs.google.com/spreadsheets/d/1XL5vhW3sbDhbH9Cz0tuDiY8C3ctxq1tqvaCgkFb8cCA/edit?usp=sharing"",""สุรินทร์!J382"")"),0)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IFERROR(__xludf.DUMMYFUNCTION("IMPORTRANGE(""https://docs.google.com/spreadsheets/d/1XL5vhW3sbDhbH9Cz0tuDiY8C3ctxq1tqvaCgkFb8cCA/edit?usp=sharing"",""สุรินทร์!I383"")"),0)</f>
        <v>0</v>
      </c>
      <c r="J488" s="401">
        <f ca="1">IFERROR(__xludf.DUMMYFUNCTION("IMPORTRANGE(""https://docs.google.com/spreadsheets/d/1XL5vhW3sbDhbH9Cz0tuDiY8C3ctxq1tqvaCgkFb8cCA/edit?usp=sharing"",""สุรินทร์!J383"")"),0)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IFERROR(__xludf.DUMMYFUNCTION("IMPORTRANGE(""https://docs.google.com/spreadsheets/d/1XL5vhW3sbDhbH9Cz0tuDiY8C3ctxq1tqvaCgkFb8cCA/edit?usp=sharing"",""สุรินทร์!I384"")"),0)</f>
        <v>0</v>
      </c>
      <c r="J489" s="192">
        <f ca="1">IFERROR(__xludf.DUMMYFUNCTION("IMPORTRANGE(""https://docs.google.com/spreadsheets/d/1XL5vhW3sbDhbH9Cz0tuDiY8C3ctxq1tqvaCgkFb8cCA/edit?usp=sharing"",""สุรินทร์!J384"")"),0)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IFERROR(__xludf.DUMMYFUNCTION("IMPORTRANGE(""https://docs.google.com/spreadsheets/d/1XL5vhW3sbDhbH9Cz0tuDiY8C3ctxq1tqvaCgkFb8cCA/edit?usp=sharing"",""สุรินทร์!I385"")"),0)</f>
        <v>0</v>
      </c>
      <c r="J490" s="192">
        <f ca="1">IFERROR(__xludf.DUMMYFUNCTION("IMPORTRANGE(""https://docs.google.com/spreadsheets/d/1XL5vhW3sbDhbH9Cz0tuDiY8C3ctxq1tqvaCgkFb8cCA/edit?usp=sharing"",""สุรินทร์!J385"")"),0)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IFERROR(__xludf.DUMMYFUNCTION("IMPORTRANGE(""https://docs.google.com/spreadsheets/d/1XL5vhW3sbDhbH9Cz0tuDiY8C3ctxq1tqvaCgkFb8cCA/edit?usp=sharing"",""สุรินทร์!I386"")"),0)</f>
        <v>0</v>
      </c>
      <c r="J491" s="192">
        <f ca="1">IFERROR(__xludf.DUMMYFUNCTION("IMPORTRANGE(""https://docs.google.com/spreadsheets/d/1XL5vhW3sbDhbH9Cz0tuDiY8C3ctxq1tqvaCgkFb8cCA/edit?usp=sharing"",""สุรินทร์!J386"")"),0)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IFERROR(__xludf.DUMMYFUNCTION("IMPORTRANGE(""https://docs.google.com/spreadsheets/d/1XL5vhW3sbDhbH9Cz0tuDiY8C3ctxq1tqvaCgkFb8cCA/edit?usp=sharing"",""สุรินทร์!I387"")"),0)</f>
        <v>0</v>
      </c>
      <c r="J492" s="192">
        <f ca="1">IFERROR(__xludf.DUMMYFUNCTION("IMPORTRANGE(""https://docs.google.com/spreadsheets/d/1XL5vhW3sbDhbH9Cz0tuDiY8C3ctxq1tqvaCgkFb8cCA/edit?usp=sharing"",""สุรินทร์!J387"")"),0)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IFERROR(__xludf.DUMMYFUNCTION("IMPORTRANGE(""https://docs.google.com/spreadsheets/d/1XL5vhW3sbDhbH9Cz0tuDiY8C3ctxq1tqvaCgkFb8cCA/edit?usp=sharing"",""สุรินทร์!I388"")"),0)</f>
        <v>0</v>
      </c>
      <c r="J493" s="192">
        <f ca="1">IFERROR(__xludf.DUMMYFUNCTION("IMPORTRANGE(""https://docs.google.com/spreadsheets/d/1XL5vhW3sbDhbH9Cz0tuDiY8C3ctxq1tqvaCgkFb8cCA/edit?usp=sharing"",""สุรินทร์!J388"")"),0)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IFERROR(__xludf.DUMMYFUNCTION("IMPORTRANGE(""https://docs.google.com/spreadsheets/d/1XL5vhW3sbDhbH9Cz0tuDiY8C3ctxq1tqvaCgkFb8cCA/edit?usp=sharing"",""สุรินทร์!I389"")"),0)</f>
        <v>0</v>
      </c>
      <c r="J494" s="417">
        <f ca="1">IFERROR(__xludf.DUMMYFUNCTION("IMPORTRANGE(""https://docs.google.com/spreadsheets/d/1XL5vhW3sbDhbH9Cz0tuDiY8C3ctxq1tqvaCgkFb8cCA/edit?usp=sharing"",""สุรินทร์!J389"")"),0)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IFERROR(__xludf.DUMMYFUNCTION("IMPORTRANGE(""https://docs.google.com/spreadsheets/d/1XL5vhW3sbDhbH9Cz0tuDiY8C3ctxq1tqvaCgkFb8cCA/edit?usp=sharing"",""สุรินทร์!I390"")"),0)</f>
        <v>0</v>
      </c>
      <c r="J495" s="417">
        <f ca="1">IFERROR(__xludf.DUMMYFUNCTION("IMPORTRANGE(""https://docs.google.com/spreadsheets/d/1XL5vhW3sbDhbH9Cz0tuDiY8C3ctxq1tqvaCgkFb8cCA/edit?usp=sharing"",""สุรินทร์!J390"")"),0)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IFERROR(__xludf.DUMMYFUNCTION("IMPORTRANGE(""https://docs.google.com/spreadsheets/d/1XL5vhW3sbDhbH9Cz0tuDiY8C3ctxq1tqvaCgkFb8cCA/edit?usp=sharing"",""สุรินทร์!I391"")"),0)</f>
        <v>0</v>
      </c>
      <c r="J496" s="417">
        <f ca="1">IFERROR(__xludf.DUMMYFUNCTION("IMPORTRANGE(""https://docs.google.com/spreadsheets/d/1XL5vhW3sbDhbH9Cz0tuDiY8C3ctxq1tqvaCgkFb8cCA/edit?usp=sharing"",""สุรินทร์!J391"")"),0)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IFERROR(__xludf.DUMMYFUNCTION("IMPORTRANGE(""https://docs.google.com/spreadsheets/d/1XL5vhW3sbDhbH9Cz0tuDiY8C3ctxq1tqvaCgkFb8cCA/edit?usp=sharing"",""สุรินทร์!I392"")"),3206)</f>
        <v>3206</v>
      </c>
      <c r="J497" s="424">
        <f ca="1">IFERROR(__xludf.DUMMYFUNCTION("IMPORTRANGE(""https://docs.google.com/spreadsheets/d/1XL5vhW3sbDhbH9Cz0tuDiY8C3ctxq1tqvaCgkFb8cCA/edit?usp=sharing"",""สุรินทร์!J392"")"),0)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IFERROR(__xludf.DUMMYFUNCTION("IMPORTRANGE(""https://docs.google.com/spreadsheets/d/1XL5vhW3sbDhbH9Cz0tuDiY8C3ctxq1tqvaCgkFb8cCA/edit?usp=sharing"",""สุรินทร์!I393"")"),3206)</f>
        <v>3206</v>
      </c>
      <c r="J498" s="401">
        <f ca="1">IFERROR(__xludf.DUMMYFUNCTION("IMPORTRANGE(""https://docs.google.com/spreadsheets/d/1XL5vhW3sbDhbH9Cz0tuDiY8C3ctxq1tqvaCgkFb8cCA/edit?usp=sharing"",""สุรินทร์!J393"")"),0)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IFERROR(__xludf.DUMMYFUNCTION("IMPORTRANGE(""https://docs.google.com/spreadsheets/d/1XL5vhW3sbDhbH9Cz0tuDiY8C3ctxq1tqvaCgkFb8cCA/edit?usp=sharing"",""สุรินทร์!I394"")"),647)</f>
        <v>647</v>
      </c>
      <c r="J499" s="401">
        <f ca="1">IFERROR(__xludf.DUMMYFUNCTION("IMPORTRANGE(""https://docs.google.com/spreadsheets/d/1XL5vhW3sbDhbH9Cz0tuDiY8C3ctxq1tqvaCgkFb8cCA/edit?usp=sharing"",""สุรินทร์!J394"")"),0)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IFERROR(__xludf.DUMMYFUNCTION("IMPORTRANGE(""https://docs.google.com/spreadsheets/d/1XL5vhW3sbDhbH9Cz0tuDiY8C3ctxq1tqvaCgkFb8cCA/edit?usp=sharing"",""สุรินทร์!I395"")"),0)</f>
        <v>0</v>
      </c>
      <c r="J500" s="167">
        <f ca="1">IFERROR(__xludf.DUMMYFUNCTION("IMPORTRANGE(""https://docs.google.com/spreadsheets/d/1XL5vhW3sbDhbH9Cz0tuDiY8C3ctxq1tqvaCgkFb8cCA/edit?usp=sharing"",""สุรินทร์!J395"")"),0)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IFERROR(__xludf.DUMMYFUNCTION("IMPORTRANGE(""https://docs.google.com/spreadsheets/d/1XL5vhW3sbDhbH9Cz0tuDiY8C3ctxq1tqvaCgkFb8cCA/edit?usp=sharing"",""สุรินทร์!I396"")"),0)</f>
        <v>0</v>
      </c>
      <c r="J501" s="167">
        <f ca="1">IFERROR(__xludf.DUMMYFUNCTION("IMPORTRANGE(""https://docs.google.com/spreadsheets/d/1XL5vhW3sbDhbH9Cz0tuDiY8C3ctxq1tqvaCgkFb8cCA/edit?usp=sharing"",""สุรินทร์!J396"")"),0)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IFERROR(__xludf.DUMMYFUNCTION("IMPORTRANGE(""https://docs.google.com/spreadsheets/d/1XL5vhW3sbDhbH9Cz0tuDiY8C3ctxq1tqvaCgkFb8cCA/edit?usp=sharing"",""สุรินทร์!I397"")"),0)</f>
        <v>0</v>
      </c>
      <c r="J502" s="192">
        <f ca="1">IFERROR(__xludf.DUMMYFUNCTION("IMPORTRANGE(""https://docs.google.com/spreadsheets/d/1XL5vhW3sbDhbH9Cz0tuDiY8C3ctxq1tqvaCgkFb8cCA/edit?usp=sharing"",""สุรินทร์!J397"")"),0)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IFERROR(__xludf.DUMMYFUNCTION("IMPORTRANGE(""https://docs.google.com/spreadsheets/d/1XL5vhW3sbDhbH9Cz0tuDiY8C3ctxq1tqvaCgkFb8cCA/edit?usp=sharing"",""สุรินทร์!I398"")"),0)</f>
        <v>0</v>
      </c>
      <c r="J503" s="192">
        <f ca="1">IFERROR(__xludf.DUMMYFUNCTION("IMPORTRANGE(""https://docs.google.com/spreadsheets/d/1XL5vhW3sbDhbH9Cz0tuDiY8C3ctxq1tqvaCgkFb8cCA/edit?usp=sharing"",""สุรินทร์!J398"")"),0)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IFERROR(__xludf.DUMMYFUNCTION("IMPORTRANGE(""https://docs.google.com/spreadsheets/d/1XL5vhW3sbDhbH9Cz0tuDiY8C3ctxq1tqvaCgkFb8cCA/edit?usp=sharing"",""สุรินทร์!I399"")"),0)</f>
        <v>0</v>
      </c>
      <c r="J504" s="192">
        <f ca="1">IFERROR(__xludf.DUMMYFUNCTION("IMPORTRANGE(""https://docs.google.com/spreadsheets/d/1XL5vhW3sbDhbH9Cz0tuDiY8C3ctxq1tqvaCgkFb8cCA/edit?usp=sharing"",""สุรินทร์!J399"")"),0)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IFERROR(__xludf.DUMMYFUNCTION("IMPORTRANGE(""https://docs.google.com/spreadsheets/d/1XL5vhW3sbDhbH9Cz0tuDiY8C3ctxq1tqvaCgkFb8cCA/edit?usp=sharing"",""สุรินทร์!I400"")"),0)</f>
        <v>0</v>
      </c>
      <c r="J505" s="192">
        <f ca="1">IFERROR(__xludf.DUMMYFUNCTION("IMPORTRANGE(""https://docs.google.com/spreadsheets/d/1XL5vhW3sbDhbH9Cz0tuDiY8C3ctxq1tqvaCgkFb8cCA/edit?usp=sharing"",""สุรินทร์!J400"")"),0)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IFERROR(__xludf.DUMMYFUNCTION("IMPORTRANGE(""https://docs.google.com/spreadsheets/d/1XL5vhW3sbDhbH9Cz0tuDiY8C3ctxq1tqvaCgkFb8cCA/edit?usp=sharing"",""สุรินทร์!I401"")"),0)</f>
        <v>0</v>
      </c>
      <c r="J506" s="192">
        <f ca="1">IFERROR(__xludf.DUMMYFUNCTION("IMPORTRANGE(""https://docs.google.com/spreadsheets/d/1XL5vhW3sbDhbH9Cz0tuDiY8C3ctxq1tqvaCgkFb8cCA/edit?usp=sharing"",""สุรินทร์!J401"")"),0)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IFERROR(__xludf.DUMMYFUNCTION("IMPORTRANGE(""https://docs.google.com/spreadsheets/d/1XL5vhW3sbDhbH9Cz0tuDiY8C3ctxq1tqvaCgkFb8cCA/edit?usp=sharing"",""สุรินทร์!I402"")"),0)</f>
        <v>0</v>
      </c>
      <c r="J507" s="192">
        <f ca="1">IFERROR(__xludf.DUMMYFUNCTION("IMPORTRANGE(""https://docs.google.com/spreadsheets/d/1XL5vhW3sbDhbH9Cz0tuDiY8C3ctxq1tqvaCgkFb8cCA/edit?usp=sharing"",""สุรินทร์!J402"")"),0)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IFERROR(__xludf.DUMMYFUNCTION("IMPORTRANGE(""https://docs.google.com/spreadsheets/d/1XL5vhW3sbDhbH9Cz0tuDiY8C3ctxq1tqvaCgkFb8cCA/edit?usp=sharing"",""สุรินทร์!I403"")"),0)</f>
        <v>0</v>
      </c>
      <c r="J508" s="167">
        <f ca="1">IFERROR(__xludf.DUMMYFUNCTION("IMPORTRANGE(""https://docs.google.com/spreadsheets/d/1XL5vhW3sbDhbH9Cz0tuDiY8C3ctxq1tqvaCgkFb8cCA/edit?usp=sharing"",""สุรินทร์!J403"")"),0)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IFERROR(__xludf.DUMMYFUNCTION("IMPORTRANGE(""https://docs.google.com/spreadsheets/d/1XL5vhW3sbDhbH9Cz0tuDiY8C3ctxq1tqvaCgkFb8cCA/edit?usp=sharing"",""สุรินทร์!I404"")"),0)</f>
        <v>0</v>
      </c>
      <c r="J509" s="167">
        <f ca="1">IFERROR(__xludf.DUMMYFUNCTION("IMPORTRANGE(""https://docs.google.com/spreadsheets/d/1XL5vhW3sbDhbH9Cz0tuDiY8C3ctxq1tqvaCgkFb8cCA/edit?usp=sharing"",""สุรินทร์!J404"")"),0)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IFERROR(__xludf.DUMMYFUNCTION("IMPORTRANGE(""https://docs.google.com/spreadsheets/d/1XL5vhW3sbDhbH9Cz0tuDiY8C3ctxq1tqvaCgkFb8cCA/edit?usp=sharing"",""สุรินทร์!I405"")"),0)</f>
        <v>0</v>
      </c>
      <c r="J510" s="192">
        <f ca="1">IFERROR(__xludf.DUMMYFUNCTION("IMPORTRANGE(""https://docs.google.com/spreadsheets/d/1XL5vhW3sbDhbH9Cz0tuDiY8C3ctxq1tqvaCgkFb8cCA/edit?usp=sharing"",""สุรินทร์!J405"")"),0)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IFERROR(__xludf.DUMMYFUNCTION("IMPORTRANGE(""https://docs.google.com/spreadsheets/d/1XL5vhW3sbDhbH9Cz0tuDiY8C3ctxq1tqvaCgkFb8cCA/edit?usp=sharing"",""สุรินทร์!I406"")"),0)</f>
        <v>0</v>
      </c>
      <c r="J511" s="192">
        <f ca="1">IFERROR(__xludf.DUMMYFUNCTION("IMPORTRANGE(""https://docs.google.com/spreadsheets/d/1XL5vhW3sbDhbH9Cz0tuDiY8C3ctxq1tqvaCgkFb8cCA/edit?usp=sharing"",""สุรินทร์!J406"")"),0)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IFERROR(__xludf.DUMMYFUNCTION("IMPORTRANGE(""https://docs.google.com/spreadsheets/d/1XL5vhW3sbDhbH9Cz0tuDiY8C3ctxq1tqvaCgkFb8cCA/edit?usp=sharing"",""สุรินทร์!I407"")"),0)</f>
        <v>0</v>
      </c>
      <c r="J512" s="192">
        <f ca="1">IFERROR(__xludf.DUMMYFUNCTION("IMPORTRANGE(""https://docs.google.com/spreadsheets/d/1XL5vhW3sbDhbH9Cz0tuDiY8C3ctxq1tqvaCgkFb8cCA/edit?usp=sharing"",""สุรินทร์!J407"")"),0)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IFERROR(__xludf.DUMMYFUNCTION("IMPORTRANGE(""https://docs.google.com/spreadsheets/d/1XL5vhW3sbDhbH9Cz0tuDiY8C3ctxq1tqvaCgkFb8cCA/edit?usp=sharing"",""สุรินทร์!I408"")"),0)</f>
        <v>0</v>
      </c>
      <c r="J513" s="192">
        <f ca="1">IFERROR(__xludf.DUMMYFUNCTION("IMPORTRANGE(""https://docs.google.com/spreadsheets/d/1XL5vhW3sbDhbH9Cz0tuDiY8C3ctxq1tqvaCgkFb8cCA/edit?usp=sharing"",""สุรินทร์!J408"")"),0)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IFERROR(__xludf.DUMMYFUNCTION("IMPORTRANGE(""https://docs.google.com/spreadsheets/d/1XL5vhW3sbDhbH9Cz0tuDiY8C3ctxq1tqvaCgkFb8cCA/edit?usp=sharing"",""สุรินทร์!I409"")"),0)</f>
        <v>0</v>
      </c>
      <c r="J514" s="192">
        <f ca="1">IFERROR(__xludf.DUMMYFUNCTION("IMPORTRANGE(""https://docs.google.com/spreadsheets/d/1XL5vhW3sbDhbH9Cz0tuDiY8C3ctxq1tqvaCgkFb8cCA/edit?usp=sharing"",""สุรินทร์!J409"")"),0)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IFERROR(__xludf.DUMMYFUNCTION("IMPORTRANGE(""https://docs.google.com/spreadsheets/d/1XL5vhW3sbDhbH9Cz0tuDiY8C3ctxq1tqvaCgkFb8cCA/edit?usp=sharing"",""สุรินทร์!I410"")"),0)</f>
        <v>0</v>
      </c>
      <c r="J515" s="192">
        <f ca="1">IFERROR(__xludf.DUMMYFUNCTION("IMPORTRANGE(""https://docs.google.com/spreadsheets/d/1XL5vhW3sbDhbH9Cz0tuDiY8C3ctxq1tqvaCgkFb8cCA/edit?usp=sharing"",""สุรินทร์!J410"")"),0)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IFERROR(__xludf.DUMMYFUNCTION("IMPORTRANGE(""https://docs.google.com/spreadsheets/d/1XL5vhW3sbDhbH9Cz0tuDiY8C3ctxq1tqvaCgkFb8cCA/edit?usp=sharing"",""สุรินทร์!I411"")"),0)</f>
        <v>0</v>
      </c>
      <c r="J516" s="264">
        <f ca="1">IFERROR(__xludf.DUMMYFUNCTION("IMPORTRANGE(""https://docs.google.com/spreadsheets/d/1XL5vhW3sbDhbH9Cz0tuDiY8C3ctxq1tqvaCgkFb8cCA/edit?usp=sharing"",""สุรินทร์!J411"")"),0)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IFERROR(__xludf.DUMMYFUNCTION("IMPORTRANGE(""https://docs.google.com/spreadsheets/d/1XL5vhW3sbDhbH9Cz0tuDiY8C3ctxq1tqvaCgkFb8cCA/edit?usp=sharing"",""สุรินทร์!I412"")"),0)</f>
        <v>0</v>
      </c>
      <c r="J517" s="277">
        <f ca="1">IFERROR(__xludf.DUMMYFUNCTION("IMPORTRANGE(""https://docs.google.com/spreadsheets/d/1XL5vhW3sbDhbH9Cz0tuDiY8C3ctxq1tqvaCgkFb8cCA/edit?usp=sharing"",""สุรินทร์!J412"")"),0)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IFERROR(__xludf.DUMMYFUNCTION("IMPORTRANGE(""https://docs.google.com/spreadsheets/d/1XL5vhW3sbDhbH9Cz0tuDiY8C3ctxq1tqvaCgkFb8cCA/edit?usp=sharing"",""สุรินทร์!I413"")"),0)</f>
        <v>0</v>
      </c>
      <c r="J518" s="277">
        <f ca="1">IFERROR(__xludf.DUMMYFUNCTION("IMPORTRANGE(""https://docs.google.com/spreadsheets/d/1XL5vhW3sbDhbH9Cz0tuDiY8C3ctxq1tqvaCgkFb8cCA/edit?usp=sharing"",""สุรินทร์!J413"")"),0)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IFERROR(__xludf.DUMMYFUNCTION("IMPORTRANGE(""https://docs.google.com/spreadsheets/d/1XL5vhW3sbDhbH9Cz0tuDiY8C3ctxq1tqvaCgkFb8cCA/edit?usp=sharing"",""สุรินทร์!I414"")"),0)</f>
        <v>0</v>
      </c>
      <c r="J519" s="191">
        <f ca="1">IFERROR(__xludf.DUMMYFUNCTION("IMPORTRANGE(""https://docs.google.com/spreadsheets/d/1XL5vhW3sbDhbH9Cz0tuDiY8C3ctxq1tqvaCgkFb8cCA/edit?usp=sharing"",""สุรินทร์!J414"")"),0)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IFERROR(__xludf.DUMMYFUNCTION("IMPORTRANGE(""https://docs.google.com/spreadsheets/d/1XL5vhW3sbDhbH9Cz0tuDiY8C3ctxq1tqvaCgkFb8cCA/edit?usp=sharing"",""สุรินทร์!I415"")"),0)</f>
        <v>0</v>
      </c>
      <c r="J520" s="191">
        <f ca="1">IFERROR(__xludf.DUMMYFUNCTION("IMPORTRANGE(""https://docs.google.com/spreadsheets/d/1XL5vhW3sbDhbH9Cz0tuDiY8C3ctxq1tqvaCgkFb8cCA/edit?usp=sharing"",""สุรินทร์!J415"")"),0)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IFERROR(__xludf.DUMMYFUNCTION("IMPORTRANGE(""https://docs.google.com/spreadsheets/d/1XL5vhW3sbDhbH9Cz0tuDiY8C3ctxq1tqvaCgkFb8cCA/edit?usp=sharing"",""สุรินทร์!I416"")"),0)</f>
        <v>0</v>
      </c>
      <c r="J521" s="191">
        <f ca="1">IFERROR(__xludf.DUMMYFUNCTION("IMPORTRANGE(""https://docs.google.com/spreadsheets/d/1XL5vhW3sbDhbH9Cz0tuDiY8C3ctxq1tqvaCgkFb8cCA/edit?usp=sharing"",""สุรินทร์!J416"")"),0)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IFERROR(__xludf.DUMMYFUNCTION("IMPORTRANGE(""https://docs.google.com/spreadsheets/d/1XL5vhW3sbDhbH9Cz0tuDiY8C3ctxq1tqvaCgkFb8cCA/edit?usp=sharing"",""สุรินทร์!I417"")"),0)</f>
        <v>0</v>
      </c>
      <c r="J522" s="191">
        <f ca="1">IFERROR(__xludf.DUMMYFUNCTION("IMPORTRANGE(""https://docs.google.com/spreadsheets/d/1XL5vhW3sbDhbH9Cz0tuDiY8C3ctxq1tqvaCgkFb8cCA/edit?usp=sharing"",""สุรินทร์!J417"")"),0)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IFERROR(__xludf.DUMMYFUNCTION("IMPORTRANGE(""https://docs.google.com/spreadsheets/d/1XL5vhW3sbDhbH9Cz0tuDiY8C3ctxq1tqvaCgkFb8cCA/edit?usp=sharing"",""สุรินทร์!I418"")"),0)</f>
        <v>0</v>
      </c>
      <c r="J523" s="191">
        <f ca="1">IFERROR(__xludf.DUMMYFUNCTION("IMPORTRANGE(""https://docs.google.com/spreadsheets/d/1XL5vhW3sbDhbH9Cz0tuDiY8C3ctxq1tqvaCgkFb8cCA/edit?usp=sharing"",""สุรินทร์!J418"")"),0)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IFERROR(__xludf.DUMMYFUNCTION("IMPORTRANGE(""https://docs.google.com/spreadsheets/d/1XL5vhW3sbDhbH9Cz0tuDiY8C3ctxq1tqvaCgkFb8cCA/edit?usp=sharing"",""สุรินทร์!I419"")"),0)</f>
        <v>0</v>
      </c>
      <c r="J524" s="191">
        <f ca="1">IFERROR(__xludf.DUMMYFUNCTION("IMPORTRANGE(""https://docs.google.com/spreadsheets/d/1XL5vhW3sbDhbH9Cz0tuDiY8C3ctxq1tqvaCgkFb8cCA/edit?usp=sharing"",""สุรินทร์!J419"")"),0)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IFERROR(__xludf.DUMMYFUNCTION("IMPORTRANGE(""https://docs.google.com/spreadsheets/d/1XL5vhW3sbDhbH9Cz0tuDiY8C3ctxq1tqvaCgkFb8cCA/edit?usp=sharing"",""สุรินทร์!I420"")"),0)</f>
        <v>0</v>
      </c>
      <c r="J525" s="277">
        <f ca="1">IFERROR(__xludf.DUMMYFUNCTION("IMPORTRANGE(""https://docs.google.com/spreadsheets/d/1XL5vhW3sbDhbH9Cz0tuDiY8C3ctxq1tqvaCgkFb8cCA/edit?usp=sharing"",""สุรินทร์!J420"")"),0)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IFERROR(__xludf.DUMMYFUNCTION("IMPORTRANGE(""https://docs.google.com/spreadsheets/d/1XL5vhW3sbDhbH9Cz0tuDiY8C3ctxq1tqvaCgkFb8cCA/edit?usp=sharing"",""สุรินทร์!I421"")"),0)</f>
        <v>0</v>
      </c>
      <c r="J526" s="277">
        <f ca="1">IFERROR(__xludf.DUMMYFUNCTION("IMPORTRANGE(""https://docs.google.com/spreadsheets/d/1XL5vhW3sbDhbH9Cz0tuDiY8C3ctxq1tqvaCgkFb8cCA/edit?usp=sharing"",""สุรินทร์!J421"")"),0)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IFERROR(__xludf.DUMMYFUNCTION("IMPORTRANGE(""https://docs.google.com/spreadsheets/d/1XL5vhW3sbDhbH9Cz0tuDiY8C3ctxq1tqvaCgkFb8cCA/edit?usp=sharing"",""สุรินทร์!I422"")"),0)</f>
        <v>0</v>
      </c>
      <c r="J527" s="192">
        <f ca="1">IFERROR(__xludf.DUMMYFUNCTION("IMPORTRANGE(""https://docs.google.com/spreadsheets/d/1XL5vhW3sbDhbH9Cz0tuDiY8C3ctxq1tqvaCgkFb8cCA/edit?usp=sharing"",""สุรินทร์!J422"")"),0)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IFERROR(__xludf.DUMMYFUNCTION("IMPORTRANGE(""https://docs.google.com/spreadsheets/d/1XL5vhW3sbDhbH9Cz0tuDiY8C3ctxq1tqvaCgkFb8cCA/edit?usp=sharing"",""สุรินทร์!I423"")"),0)</f>
        <v>0</v>
      </c>
      <c r="J528" s="192">
        <f ca="1">IFERROR(__xludf.DUMMYFUNCTION("IMPORTRANGE(""https://docs.google.com/spreadsheets/d/1XL5vhW3sbDhbH9Cz0tuDiY8C3ctxq1tqvaCgkFb8cCA/edit?usp=sharing"",""สุรินทร์!J423"")"),0)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IFERROR(__xludf.DUMMYFUNCTION("IMPORTRANGE(""https://docs.google.com/spreadsheets/d/1XL5vhW3sbDhbH9Cz0tuDiY8C3ctxq1tqvaCgkFb8cCA/edit?usp=sharing"",""สุรินทร์!I424"")"),0)</f>
        <v>0</v>
      </c>
      <c r="J529" s="192">
        <f ca="1">IFERROR(__xludf.DUMMYFUNCTION("IMPORTRANGE(""https://docs.google.com/spreadsheets/d/1XL5vhW3sbDhbH9Cz0tuDiY8C3ctxq1tqvaCgkFb8cCA/edit?usp=sharing"",""สุรินทร์!J424"")"),0)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IFERROR(__xludf.DUMMYFUNCTION("IMPORTRANGE(""https://docs.google.com/spreadsheets/d/1XL5vhW3sbDhbH9Cz0tuDiY8C3ctxq1tqvaCgkFb8cCA/edit?usp=sharing"",""สุรินทร์!I425"")"),0)</f>
        <v>0</v>
      </c>
      <c r="J530" s="192">
        <f ca="1">IFERROR(__xludf.DUMMYFUNCTION("IMPORTRANGE(""https://docs.google.com/spreadsheets/d/1XL5vhW3sbDhbH9Cz0tuDiY8C3ctxq1tqvaCgkFb8cCA/edit?usp=sharing"",""สุรินทร์!J425"")"),0)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IFERROR(__xludf.DUMMYFUNCTION("IMPORTRANGE(""https://docs.google.com/spreadsheets/d/1XL5vhW3sbDhbH9Cz0tuDiY8C3ctxq1tqvaCgkFb8cCA/edit?usp=sharing"",""สุรินทร์!I426"")"),0)</f>
        <v>0</v>
      </c>
      <c r="J531" s="192">
        <f ca="1">IFERROR(__xludf.DUMMYFUNCTION("IMPORTRANGE(""https://docs.google.com/spreadsheets/d/1XL5vhW3sbDhbH9Cz0tuDiY8C3ctxq1tqvaCgkFb8cCA/edit?usp=sharing"",""สุรินทร์!J426"")"),0)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IFERROR(__xludf.DUMMYFUNCTION("IMPORTRANGE(""https://docs.google.com/spreadsheets/d/1XL5vhW3sbDhbH9Cz0tuDiY8C3ctxq1tqvaCgkFb8cCA/edit?usp=sharing"",""สุรินทร์!I427"")"),0)</f>
        <v>0</v>
      </c>
      <c r="J532" s="445">
        <f ca="1">IFERROR(__xludf.DUMMYFUNCTION("IMPORTRANGE(""https://docs.google.com/spreadsheets/d/1XL5vhW3sbDhbH9Cz0tuDiY8C3ctxq1tqvaCgkFb8cCA/edit?usp=sharing"",""สุรินทร์!J427"")"),0)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IFERROR(__xludf.DUMMYFUNCTION("IMPORTRANGE(""https://docs.google.com/spreadsheets/d/1XL5vhW3sbDhbH9Cz0tuDiY8C3ctxq1tqvaCgkFb8cCA/edit?usp=sharing"",""สุรินทร์!I428"")"),22)</f>
        <v>22</v>
      </c>
      <c r="J533" s="393">
        <f ca="1">IFERROR(__xludf.DUMMYFUNCTION("IMPORTRANGE(""https://docs.google.com/spreadsheets/d/1XL5vhW3sbDhbH9Cz0tuDiY8C3ctxq1tqvaCgkFb8cCA/edit?usp=sharing"",""สุรินทร์!J428"")"),22)</f>
        <v>22</v>
      </c>
      <c r="K533" s="394">
        <f ca="1">IF(I533&gt;0,J533*100/I533,0)</f>
        <v>100</v>
      </c>
      <c r="L533" s="395">
        <f ca="1">IFERROR(__xludf.DUMMYFUNCTION("IMPORTRANGE(""https://docs.google.com/spreadsheets/d/1XL5vhW3sbDhbH9Cz0tuDiY8C3ctxq1tqvaCgkFb8cCA/edit?usp=sharing"",""สุรินทร์!L428"")"),34340)</f>
        <v>34340</v>
      </c>
      <c r="M533" s="395"/>
      <c r="N533" s="395">
        <f ca="1">IFERROR(__xludf.DUMMYFUNCTION("IMPORTRANGE(""https://docs.google.com/spreadsheets/d/1XL5vhW3sbDhbH9Cz0tuDiY8C3ctxq1tqvaCgkFb8cCA/edit?usp=sharing"",""สุรินทร์!M428"")"),31720)</f>
        <v>31720</v>
      </c>
      <c r="O533" s="395">
        <f t="shared" ref="O533:O537" ca="1" si="118">+IF(L533&gt;0,N533*100/L533,0)</f>
        <v>92.370413511939432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IFERROR(__xludf.DUMMYFUNCTION("IMPORTRANGE(""https://docs.google.com/spreadsheets/d/1XL5vhW3sbDhbH9Cz0tuDiY8C3ctxq1tqvaCgkFb8cCA/edit?usp=sharing"",""สุรินทร์!L429"")"),0)</f>
        <v>0</v>
      </c>
      <c r="M534" s="169"/>
      <c r="N534" s="171">
        <f ca="1">IFERROR(__xludf.DUMMYFUNCTION("IMPORTRANGE(""https://docs.google.com/spreadsheets/d/1XL5vhW3sbDhbH9Cz0tuDiY8C3ctxq1tqvaCgkFb8cCA/edit?usp=sharing"",""สุรินทร์!M429"")"),0)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IFERROR(__xludf.DUMMYFUNCTION("IMPORTRANGE(""https://docs.google.com/spreadsheets/d/1XL5vhW3sbDhbH9Cz0tuDiY8C3ctxq1tqvaCgkFb8cCA/edit?usp=sharing"",""สุรินทร์!L430"")"),34340)</f>
        <v>34340</v>
      </c>
      <c r="M535" s="169"/>
      <c r="N535" s="171">
        <f ca="1">IFERROR(__xludf.DUMMYFUNCTION("IMPORTRANGE(""https://docs.google.com/spreadsheets/d/1XL5vhW3sbDhbH9Cz0tuDiY8C3ctxq1tqvaCgkFb8cCA/edit?usp=sharing"",""สุรินทร์!M430"")"),31720)</f>
        <v>31720</v>
      </c>
      <c r="O535" s="171">
        <f t="shared" ca="1" si="118"/>
        <v>92.370413511939432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IFERROR(__xludf.DUMMYFUNCTION("IMPORTRANGE(""https://docs.google.com/spreadsheets/d/1XL5vhW3sbDhbH9Cz0tuDiY8C3ctxq1tqvaCgkFb8cCA/edit?usp=sharing"",""สุรินทร์!L431"")"),0)</f>
        <v>0</v>
      </c>
      <c r="M536" s="171"/>
      <c r="N536" s="171">
        <f ca="1">IFERROR(__xludf.DUMMYFUNCTION("IMPORTRANGE(""https://docs.google.com/spreadsheets/d/1XL5vhW3sbDhbH9Cz0tuDiY8C3ctxq1tqvaCgkFb8cCA/edit?usp=sharing"",""สุรินทร์!M431"")"),0)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IFERROR(__xludf.DUMMYFUNCTION("IMPORTRANGE(""https://docs.google.com/spreadsheets/d/1XL5vhW3sbDhbH9Cz0tuDiY8C3ctxq1tqvaCgkFb8cCA/edit?usp=sharing"",""สุรินทร์!L432"")"),34340)</f>
        <v>34340</v>
      </c>
      <c r="M537" s="171"/>
      <c r="N537" s="171">
        <f ca="1">IFERROR(__xludf.DUMMYFUNCTION("IMPORTRANGE(""https://docs.google.com/spreadsheets/d/1XL5vhW3sbDhbH9Cz0tuDiY8C3ctxq1tqvaCgkFb8cCA/edit?usp=sharing"",""สุรินทร์!M432"")"),31720)</f>
        <v>31720</v>
      </c>
      <c r="O537" s="171">
        <f t="shared" ca="1" si="118"/>
        <v>92.370413511939432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IFERROR(__xludf.DUMMYFUNCTION("IMPORTRANGE(""https://docs.google.com/spreadsheets/d/1XL5vhW3sbDhbH9Cz0tuDiY8C3ctxq1tqvaCgkFb8cCA/edit?usp=sharing"",""สุรินทร์!M433"")"),18740)</f>
        <v>18740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IFERROR(__xludf.DUMMYFUNCTION("IMPORTRANGE(""https://docs.google.com/spreadsheets/d/1XL5vhW3sbDhbH9Cz0tuDiY8C3ctxq1tqvaCgkFb8cCA/edit?usp=sharing"",""สุรินทร์!M434"")"),0)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IFERROR(__xludf.DUMMYFUNCTION("IMPORTRANGE(""https://docs.google.com/spreadsheets/d/1XL5vhW3sbDhbH9Cz0tuDiY8C3ctxq1tqvaCgkFb8cCA/edit?usp=sharing"",""สุรินทร์!M435"")"),0)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IFERROR(__xludf.DUMMYFUNCTION("IMPORTRANGE(""https://docs.google.com/spreadsheets/d/1XL5vhW3sbDhbH9Cz0tuDiY8C3ctxq1tqvaCgkFb8cCA/edit?usp=sharing"",""สุรินทร์!M436"")"),12980)</f>
        <v>12980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IFERROR(__xludf.DUMMYFUNCTION("IMPORTRANGE(""https://docs.google.com/spreadsheets/d/1XL5vhW3sbDhbH9Cz0tuDiY8C3ctxq1tqvaCgkFb8cCA/edit?usp=sharing"",""สุรินทร์!J438"")"),0)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IFERROR(__xludf.DUMMYFUNCTION("IMPORTRANGE(""https://docs.google.com/spreadsheets/d/1XL5vhW3sbDhbH9Cz0tuDiY8C3ctxq1tqvaCgkFb8cCA/edit?usp=sharing"",""สุรินทร์!J439"")"),1)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IFERROR(__xludf.DUMMYFUNCTION("IMPORTRANGE(""https://docs.google.com/spreadsheets/d/1XL5vhW3sbDhbH9Cz0tuDiY8C3ctxq1tqvaCgkFb8cCA/edit?usp=sharing"",""สุรินทร์!J440"")"),0)</f>
        <v>0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IFERROR(__xludf.DUMMYFUNCTION("IMPORTRANGE(""https://docs.google.com/spreadsheets/d/1XL5vhW3sbDhbH9Cz0tuDiY8C3ctxq1tqvaCgkFb8cCA/edit?usp=sharing"",""สุรินทร์!J441"")"),1)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IFERROR(__xludf.DUMMYFUNCTION("IMPORTRANGE(""https://docs.google.com/spreadsheets/d/1XL5vhW3sbDhbH9Cz0tuDiY8C3ctxq1tqvaCgkFb8cCA/edit?usp=sharing"",""สุรินทร์!I442"")"),22)</f>
        <v>22</v>
      </c>
      <c r="J547" s="192">
        <f ca="1">IFERROR(__xludf.DUMMYFUNCTION("IMPORTRANGE(""https://docs.google.com/spreadsheets/d/1XL5vhW3sbDhbH9Cz0tuDiY8C3ctxq1tqvaCgkFb8cCA/edit?usp=sharing"",""สุรินทร์!J442"")"),22)</f>
        <v>22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IFERROR(__xludf.DUMMYFUNCTION("IMPORTRANGE(""https://docs.google.com/spreadsheets/d/1XL5vhW3sbDhbH9Cz0tuDiY8C3ctxq1tqvaCgkFb8cCA/edit?usp=sharing"",""สุรินทร์!J166"")"),0)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IFERROR(__xludf.DUMMYFUNCTION("IMPORTRANGE(""https://docs.google.com/spreadsheets/d/1XL5vhW3sbDhbH9Cz0tuDiY8C3ctxq1tqvaCgkFb8cCA/edit?usp=sharing"",""สุรินทร์!J444"")"),0)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IFERROR(__xludf.DUMMYFUNCTION("IMPORTRANGE(""https://docs.google.com/spreadsheets/d/1XL5vhW3sbDhbH9Cz0tuDiY8C3ctxq1tqvaCgkFb8cCA/edit?usp=sharing"",""สุรินทร์!J445"")"),0)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IFERROR(__xludf.DUMMYFUNCTION("IMPORTRANGE(""https://docs.google.com/spreadsheets/d/1XL5vhW3sbDhbH9Cz0tuDiY8C3ctxq1tqvaCgkFb8cCA/edit?usp=sharing"",""สุรินทร์!I446"")"),0)</f>
        <v>0</v>
      </c>
      <c r="J551" s="393">
        <f ca="1">IFERROR(__xludf.DUMMYFUNCTION("IMPORTRANGE(""https://docs.google.com/spreadsheets/d/1XL5vhW3sbDhbH9Cz0tuDiY8C3ctxq1tqvaCgkFb8cCA/edit?usp=sharing"",""สุรินทร์!J446"")"),0)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IFERROR(__xludf.DUMMYFUNCTION("IMPORTRANGE(""https://docs.google.com/spreadsheets/d/1XL5vhW3sbDhbH9Cz0tuDiY8C3ctxq1tqvaCgkFb8cCA/edit?usp=sharing"",""สุรินทร์!L446"")"),0)</f>
        <v>0</v>
      </c>
      <c r="M551" s="395"/>
      <c r="N551" s="395">
        <f ca="1">IFERROR(__xludf.DUMMYFUNCTION("IMPORTRANGE(""https://docs.google.com/spreadsheets/d/1XL5vhW3sbDhbH9Cz0tuDiY8C3ctxq1tqvaCgkFb8cCA/edit?usp=sharing"",""สุรินทร์!M446"")"),0)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IFERROR(__xludf.DUMMYFUNCTION("IMPORTRANGE(""https://docs.google.com/spreadsheets/d/1XL5vhW3sbDhbH9Cz0tuDiY8C3ctxq1tqvaCgkFb8cCA/edit?usp=sharing"",""สุรินทร์!L447"")"),0)</f>
        <v>0</v>
      </c>
      <c r="M552" s="169"/>
      <c r="N552" s="171">
        <f ca="1">IFERROR(__xludf.DUMMYFUNCTION("IMPORTRANGE(""https://docs.google.com/spreadsheets/d/1XL5vhW3sbDhbH9Cz0tuDiY8C3ctxq1tqvaCgkFb8cCA/edit?usp=sharing"",""สุรินทร์!M447"")"),0)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IFERROR(__xludf.DUMMYFUNCTION("IMPORTRANGE(""https://docs.google.com/spreadsheets/d/1XL5vhW3sbDhbH9Cz0tuDiY8C3ctxq1tqvaCgkFb8cCA/edit?usp=sharing"",""สุรินทร์!L448"")"),0)</f>
        <v>0</v>
      </c>
      <c r="M553" s="169"/>
      <c r="N553" s="171">
        <f ca="1">IFERROR(__xludf.DUMMYFUNCTION("IMPORTRANGE(""https://docs.google.com/spreadsheets/d/1XL5vhW3sbDhbH9Cz0tuDiY8C3ctxq1tqvaCgkFb8cCA/edit?usp=sharing"",""สุรินทร์!M448"")"),0)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IFERROR(__xludf.DUMMYFUNCTION("IMPORTRANGE(""https://docs.google.com/spreadsheets/d/1XL5vhW3sbDhbH9Cz0tuDiY8C3ctxq1tqvaCgkFb8cCA/edit?usp=sharing"",""สุรินทร์!L449"")"),0)</f>
        <v>0</v>
      </c>
      <c r="M554" s="171"/>
      <c r="N554" s="171">
        <f ca="1">IFERROR(__xludf.DUMMYFUNCTION("IMPORTRANGE(""https://docs.google.com/spreadsheets/d/1XL5vhW3sbDhbH9Cz0tuDiY8C3ctxq1tqvaCgkFb8cCA/edit?usp=sharing"",""สุรินทร์!M449"")"),0)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IFERROR(__xludf.DUMMYFUNCTION("IMPORTRANGE(""https://docs.google.com/spreadsheets/d/1XL5vhW3sbDhbH9Cz0tuDiY8C3ctxq1tqvaCgkFb8cCA/edit?usp=sharing"",""สุรินทร์!L450"")"),0)</f>
        <v>0</v>
      </c>
      <c r="M555" s="171"/>
      <c r="N555" s="171">
        <f ca="1">IFERROR(__xludf.DUMMYFUNCTION("IMPORTRANGE(""https://docs.google.com/spreadsheets/d/1XL5vhW3sbDhbH9Cz0tuDiY8C3ctxq1tqvaCgkFb8cCA/edit?usp=sharing"",""สุรินทร์!M450"")"),0)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IFERROR(__xludf.DUMMYFUNCTION("IMPORTRANGE(""https://docs.google.com/spreadsheets/d/1XL5vhW3sbDhbH9Cz0tuDiY8C3ctxq1tqvaCgkFb8cCA/edit?usp=sharing"",""สุรินทร์!M451"")"),0)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IFERROR(__xludf.DUMMYFUNCTION("IMPORTRANGE(""https://docs.google.com/spreadsheets/d/1XL5vhW3sbDhbH9Cz0tuDiY8C3ctxq1tqvaCgkFb8cCA/edit?usp=sharing"",""สุรินทร์!M452"")"),0)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IFERROR(__xludf.DUMMYFUNCTION("IMPORTRANGE(""https://docs.google.com/spreadsheets/d/1XL5vhW3sbDhbH9Cz0tuDiY8C3ctxq1tqvaCgkFb8cCA/edit?usp=sharing"",""สุรินทร์!M453"")"),0)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IFERROR(__xludf.DUMMYFUNCTION("IMPORTRANGE(""https://docs.google.com/spreadsheets/d/1XL5vhW3sbDhbH9Cz0tuDiY8C3ctxq1tqvaCgkFb8cCA/edit?usp=sharing"",""สุรินทร์!M454"")"),0)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IFERROR(__xludf.DUMMYFUNCTION("IMPORTRANGE(""https://docs.google.com/spreadsheets/d/1XL5vhW3sbDhbH9Cz0tuDiY8C3ctxq1tqvaCgkFb8cCA/edit?usp=sharing"",""สุรินทร์!I455"")"),0)</f>
        <v>0</v>
      </c>
      <c r="J560" s="167">
        <f ca="1">IFERROR(__xludf.DUMMYFUNCTION("IMPORTRANGE(""https://docs.google.com/spreadsheets/d/1XL5vhW3sbDhbH9Cz0tuDiY8C3ctxq1tqvaCgkFb8cCA/edit?usp=sharing"",""สุรินทร์!J455"")"),0)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IFERROR(__xludf.DUMMYFUNCTION("IMPORTRANGE(""https://docs.google.com/spreadsheets/d/1XL5vhW3sbDhbH9Cz0tuDiY8C3ctxq1tqvaCgkFb8cCA/edit?usp=sharing"",""สุรินทร์!I456"")"),0)</f>
        <v>0</v>
      </c>
      <c r="J561" s="191">
        <f ca="1">IFERROR(__xludf.DUMMYFUNCTION("IMPORTRANGE(""https://docs.google.com/spreadsheets/d/1XL5vhW3sbDhbH9Cz0tuDiY8C3ctxq1tqvaCgkFb8cCA/edit?usp=sharing"",""สุรินทร์!J456"")"),0)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IFERROR(__xludf.DUMMYFUNCTION("IMPORTRANGE(""https://docs.google.com/spreadsheets/d/1XL5vhW3sbDhbH9Cz0tuDiY8C3ctxq1tqvaCgkFb8cCA/edit?usp=sharing"",""สุรินทร์!I457"")"),"")</f>
        <v/>
      </c>
      <c r="J562" s="191" t="str">
        <f ca="1">IFERROR(__xludf.DUMMYFUNCTION("IMPORTRANGE(""https://docs.google.com/spreadsheets/d/1XL5vhW3sbDhbH9Cz0tuDiY8C3ctxq1tqvaCgkFb8cCA/edit?usp=sharing"",""สุรินทร์!J457"")"),"")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IFERROR(__xludf.DUMMYFUNCTION("IMPORTRANGE(""https://docs.google.com/spreadsheets/d/1XL5vhW3sbDhbH9Cz0tuDiY8C3ctxq1tqvaCgkFb8cCA/edit?usp=sharing"",""สุรินทร์!I458"")"),"")</f>
        <v/>
      </c>
      <c r="J563" s="191" t="str">
        <f ca="1">IFERROR(__xludf.DUMMYFUNCTION("IMPORTRANGE(""https://docs.google.com/spreadsheets/d/1XL5vhW3sbDhbH9Cz0tuDiY8C3ctxq1tqvaCgkFb8cCA/edit?usp=sharing"",""สุรินทร์!J458"")"),"")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IFERROR(__xludf.DUMMYFUNCTION("IMPORTRANGE(""https://docs.google.com/spreadsheets/d/1XL5vhW3sbDhbH9Cz0tuDiY8C3ctxq1tqvaCgkFb8cCA/edit?usp=sharing"",""สุรินทร์!I459"")"),5500)</f>
        <v>5500</v>
      </c>
      <c r="J564" s="360">
        <f ca="1">IFERROR(__xludf.DUMMYFUNCTION("IMPORTRANGE(""https://docs.google.com/spreadsheets/d/1XL5vhW3sbDhbH9Cz0tuDiY8C3ctxq1tqvaCgkFb8cCA/edit?usp=sharing"",""สุรินทร์!J459"")"),2545)</f>
        <v>2545</v>
      </c>
      <c r="K564" s="361">
        <f t="shared" ca="1" si="121"/>
        <v>46.272727272727273</v>
      </c>
      <c r="L564" s="362">
        <f ca="1">IFERROR(__xludf.DUMMYFUNCTION("IMPORTRANGE(""https://docs.google.com/spreadsheets/d/1XL5vhW3sbDhbH9Cz0tuDiY8C3ctxq1tqvaCgkFb8cCA/edit?usp=sharing"",""สุรินทร์!L459"")"),163200)</f>
        <v>163200</v>
      </c>
      <c r="M564" s="362"/>
      <c r="N564" s="362">
        <f ca="1">IFERROR(__xludf.DUMMYFUNCTION("IMPORTRANGE(""https://docs.google.com/spreadsheets/d/1XL5vhW3sbDhbH9Cz0tuDiY8C3ctxq1tqvaCgkFb8cCA/edit?usp=sharing"",""สุรินทร์!M459"")"),38231)</f>
        <v>38231</v>
      </c>
      <c r="O564" s="362">
        <f t="shared" ref="O564:O568" ca="1" si="122">+IF(L564&gt;0,N564*100/L564,0)</f>
        <v>23.425857843137255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IFERROR(__xludf.DUMMYFUNCTION("IMPORTRANGE(""https://docs.google.com/spreadsheets/d/1XL5vhW3sbDhbH9Cz0tuDiY8C3ctxq1tqvaCgkFb8cCA/edit?usp=sharing"",""สุรินทร์!L460"")"),0)</f>
        <v>0</v>
      </c>
      <c r="M565" s="169"/>
      <c r="N565" s="171">
        <f ca="1">IFERROR(__xludf.DUMMYFUNCTION("IMPORTRANGE(""https://docs.google.com/spreadsheets/d/1XL5vhW3sbDhbH9Cz0tuDiY8C3ctxq1tqvaCgkFb8cCA/edit?usp=sharing"",""สุรินทร์!M460"")"),0)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IFERROR(__xludf.DUMMYFUNCTION("IMPORTRANGE(""https://docs.google.com/spreadsheets/d/1XL5vhW3sbDhbH9Cz0tuDiY8C3ctxq1tqvaCgkFb8cCA/edit?usp=sharing"",""สุรินทร์!L461"")"),163200)</f>
        <v>163200</v>
      </c>
      <c r="M566" s="169"/>
      <c r="N566" s="171">
        <f ca="1">IFERROR(__xludf.DUMMYFUNCTION("IMPORTRANGE(""https://docs.google.com/spreadsheets/d/1XL5vhW3sbDhbH9Cz0tuDiY8C3ctxq1tqvaCgkFb8cCA/edit?usp=sharing"",""สุรินทร์!M461"")"),38231)</f>
        <v>38231</v>
      </c>
      <c r="O566" s="171">
        <f t="shared" ca="1" si="122"/>
        <v>23.425857843137255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IFERROR(__xludf.DUMMYFUNCTION("IMPORTRANGE(""https://docs.google.com/spreadsheets/d/1XL5vhW3sbDhbH9Cz0tuDiY8C3ctxq1tqvaCgkFb8cCA/edit?usp=sharing"",""สุรินทร์!L462"")"),0)</f>
        <v>0</v>
      </c>
      <c r="M567" s="171"/>
      <c r="N567" s="171">
        <f ca="1">IFERROR(__xludf.DUMMYFUNCTION("IMPORTRANGE(""https://docs.google.com/spreadsheets/d/1XL5vhW3sbDhbH9Cz0tuDiY8C3ctxq1tqvaCgkFb8cCA/edit?usp=sharing"",""สุรินทร์!M462"")"),0)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IFERROR(__xludf.DUMMYFUNCTION("IMPORTRANGE(""https://docs.google.com/spreadsheets/d/1XL5vhW3sbDhbH9Cz0tuDiY8C3ctxq1tqvaCgkFb8cCA/edit?usp=sharing"",""สุรินทร์!L463"")"),163200)</f>
        <v>163200</v>
      </c>
      <c r="M568" s="171"/>
      <c r="N568" s="171">
        <f ca="1">IFERROR(__xludf.DUMMYFUNCTION("IMPORTRANGE(""https://docs.google.com/spreadsheets/d/1XL5vhW3sbDhbH9Cz0tuDiY8C3ctxq1tqvaCgkFb8cCA/edit?usp=sharing"",""สุรินทร์!M463"")"),38231)</f>
        <v>38231</v>
      </c>
      <c r="O568" s="171">
        <f t="shared" ca="1" si="122"/>
        <v>23.425857843137255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IFERROR(__xludf.DUMMYFUNCTION("IMPORTRANGE(""https://docs.google.com/spreadsheets/d/1XL5vhW3sbDhbH9Cz0tuDiY8C3ctxq1tqvaCgkFb8cCA/edit?usp=sharing"",""สุรินทร์!M464"")"),0)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IFERROR(__xludf.DUMMYFUNCTION("IMPORTRANGE(""https://docs.google.com/spreadsheets/d/1XL5vhW3sbDhbH9Cz0tuDiY8C3ctxq1tqvaCgkFb8cCA/edit?usp=sharing"",""สุรินทร์!M465"")"),0)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IFERROR(__xludf.DUMMYFUNCTION("IMPORTRANGE(""https://docs.google.com/spreadsheets/d/1XL5vhW3sbDhbH9Cz0tuDiY8C3ctxq1tqvaCgkFb8cCA/edit?usp=sharing"",""สุรินทร์!M466"")"),29451)</f>
        <v>29451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IFERROR(__xludf.DUMMYFUNCTION("IMPORTRANGE(""https://docs.google.com/spreadsheets/d/1XL5vhW3sbDhbH9Cz0tuDiY8C3ctxq1tqvaCgkFb8cCA/edit?usp=sharing"",""สุรินทร์!M467"")"),8780)</f>
        <v>8780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IFERROR(__xludf.DUMMYFUNCTION("IMPORTRANGE(""https://docs.google.com/spreadsheets/d/1XL5vhW3sbDhbH9Cz0tuDiY8C3ctxq1tqvaCgkFb8cCA/edit?usp=sharing"",""สุรินทร์!I468"")"),5500)</f>
        <v>5500</v>
      </c>
      <c r="J573" s="401">
        <f ca="1">IFERROR(__xludf.DUMMYFUNCTION("IMPORTRANGE(""https://docs.google.com/spreadsheets/d/1XL5vhW3sbDhbH9Cz0tuDiY8C3ctxq1tqvaCgkFb8cCA/edit?usp=sharing"",""สุรินทร์!J468"")"),2545)</f>
        <v>2545</v>
      </c>
      <c r="K573" s="204">
        <f ca="1">IF(I573&gt;0,J573*100/I573,0)</f>
        <v>46.272727272727273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IFERROR(__xludf.DUMMYFUNCTION("IMPORTRANGE(""https://docs.google.com/spreadsheets/d/1XL5vhW3sbDhbH9Cz0tuDiY8C3ctxq1tqvaCgkFb8cCA/edit?usp=sharing"",""สุรินทร์!I470"")"),0)</f>
        <v>0</v>
      </c>
      <c r="J575" s="192">
        <f ca="1">IFERROR(__xludf.DUMMYFUNCTION("IMPORTRANGE(""https://docs.google.com/spreadsheets/d/1XL5vhW3sbDhbH9Cz0tuDiY8C3ctxq1tqvaCgkFb8cCA/edit?usp=sharing"",""สุรินทร์!J470"")"),2)</f>
        <v>2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IFERROR(__xludf.DUMMYFUNCTION("IMPORTRANGE(""https://docs.google.com/spreadsheets/d/1XL5vhW3sbDhbH9Cz0tuDiY8C3ctxq1tqvaCgkFb8cCA/edit?usp=sharing"",""สุรินทร์!I471"")"),0)</f>
        <v>0</v>
      </c>
      <c r="J576" s="192">
        <f ca="1">IFERROR(__xludf.DUMMYFUNCTION("IMPORTRANGE(""https://docs.google.com/spreadsheets/d/1XL5vhW3sbDhbH9Cz0tuDiY8C3ctxq1tqvaCgkFb8cCA/edit?usp=sharing"",""สุรินทร์!J471"")"),140)</f>
        <v>140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IFERROR(__xludf.DUMMYFUNCTION("IMPORTRANGE(""https://docs.google.com/spreadsheets/d/1XL5vhW3sbDhbH9Cz0tuDiY8C3ctxq1tqvaCgkFb8cCA/edit?usp=sharing"",""สุรินทร์!I472"")"),0)</f>
        <v>0</v>
      </c>
      <c r="J577" s="192">
        <f ca="1">IFERROR(__xludf.DUMMYFUNCTION("IMPORTRANGE(""https://docs.google.com/spreadsheets/d/1XL5vhW3sbDhbH9Cz0tuDiY8C3ctxq1tqvaCgkFb8cCA/edit?usp=sharing"",""สุรินทร์!J472"")"),2405)</f>
        <v>2405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IFERROR(__xludf.DUMMYFUNCTION("IMPORTRANGE(""https://docs.google.com/spreadsheets/d/1XL5vhW3sbDhbH9Cz0tuDiY8C3ctxq1tqvaCgkFb8cCA/edit?usp=sharing"",""สุรินทร์!I473"")"),0)</f>
        <v>0</v>
      </c>
      <c r="J578" s="192">
        <f ca="1">IFERROR(__xludf.DUMMYFUNCTION("IMPORTRANGE(""https://docs.google.com/spreadsheets/d/1XL5vhW3sbDhbH9Cz0tuDiY8C3ctxq1tqvaCgkFb8cCA/edit?usp=sharing"",""สุรินทร์!J473"")"),0)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IFERROR(__xludf.DUMMYFUNCTION("IMPORTRANGE(""https://docs.google.com/spreadsheets/d/1XL5vhW3sbDhbH9Cz0tuDiY8C3ctxq1tqvaCgkFb8cCA/edit?usp=sharing"",""สุรินทร์!I474"")"),0)</f>
        <v>0</v>
      </c>
      <c r="J579" s="192">
        <f ca="1">IFERROR(__xludf.DUMMYFUNCTION("IMPORTRANGE(""https://docs.google.com/spreadsheets/d/1XL5vhW3sbDhbH9Cz0tuDiY8C3ctxq1tqvaCgkFb8cCA/edit?usp=sharing"",""สุรินทร์!J474"")"),0)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IFERROR(__xludf.DUMMYFUNCTION("IMPORTRANGE(""https://docs.google.com/spreadsheets/d/1XL5vhW3sbDhbH9Cz0tuDiY8C3ctxq1tqvaCgkFb8cCA/edit?usp=sharing"",""สุรินทร์!I475"")"),100)</f>
        <v>100</v>
      </c>
      <c r="J580" s="360">
        <f ca="1">IFERROR(__xludf.DUMMYFUNCTION("IMPORTRANGE(""https://docs.google.com/spreadsheets/d/1XL5vhW3sbDhbH9Cz0tuDiY8C3ctxq1tqvaCgkFb8cCA/edit?usp=sharing"",""สุรินทร์!J475"")"),0)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IFERROR(__xludf.DUMMYFUNCTION("IMPORTRANGE(""https://docs.google.com/spreadsheets/d/1XL5vhW3sbDhbH9Cz0tuDiY8C3ctxq1tqvaCgkFb8cCA/edit?usp=sharing"",""สุรินทร์!L475"")"),321600)</f>
        <v>321600</v>
      </c>
      <c r="M580" s="362"/>
      <c r="N580" s="362">
        <f ca="1">IFERROR(__xludf.DUMMYFUNCTION("IMPORTRANGE(""https://docs.google.com/spreadsheets/d/1XL5vhW3sbDhbH9Cz0tuDiY8C3ctxq1tqvaCgkFb8cCA/edit?usp=sharing"",""สุรินทร์!M475"")"),34615)</f>
        <v>34615</v>
      </c>
      <c r="O580" s="362">
        <f t="shared" ref="O580:O584" ca="1" si="124">+IF(L580&gt;0,N580*100/L580,0)</f>
        <v>10.76337064676617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IFERROR(__xludf.DUMMYFUNCTION("IMPORTRANGE(""https://docs.google.com/spreadsheets/d/1XL5vhW3sbDhbH9Cz0tuDiY8C3ctxq1tqvaCgkFb8cCA/edit?usp=sharing"",""สุรินทร์!L476"")"),0)</f>
        <v>0</v>
      </c>
      <c r="M581" s="169"/>
      <c r="N581" s="171">
        <f ca="1">IFERROR(__xludf.DUMMYFUNCTION("IMPORTRANGE(""https://docs.google.com/spreadsheets/d/1XL5vhW3sbDhbH9Cz0tuDiY8C3ctxq1tqvaCgkFb8cCA/edit?usp=sharing"",""สุรินทร์!M476"")"),0)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IFERROR(__xludf.DUMMYFUNCTION("IMPORTRANGE(""https://docs.google.com/spreadsheets/d/1XL5vhW3sbDhbH9Cz0tuDiY8C3ctxq1tqvaCgkFb8cCA/edit?usp=sharing"",""สุรินทร์!L477"")"),321600)</f>
        <v>321600</v>
      </c>
      <c r="M582" s="169"/>
      <c r="N582" s="171">
        <f ca="1">IFERROR(__xludf.DUMMYFUNCTION("IMPORTRANGE(""https://docs.google.com/spreadsheets/d/1XL5vhW3sbDhbH9Cz0tuDiY8C3ctxq1tqvaCgkFb8cCA/edit?usp=sharing"",""สุรินทร์!M477"")"),34615)</f>
        <v>34615</v>
      </c>
      <c r="O582" s="171">
        <f t="shared" ca="1" si="124"/>
        <v>10.76337064676617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IFERROR(__xludf.DUMMYFUNCTION("IMPORTRANGE(""https://docs.google.com/spreadsheets/d/1XL5vhW3sbDhbH9Cz0tuDiY8C3ctxq1tqvaCgkFb8cCA/edit?usp=sharing"",""สุรินทร์!L478"")"),0)</f>
        <v>0</v>
      </c>
      <c r="M583" s="171"/>
      <c r="N583" s="171">
        <f ca="1">IFERROR(__xludf.DUMMYFUNCTION("IMPORTRANGE(""https://docs.google.com/spreadsheets/d/1XL5vhW3sbDhbH9Cz0tuDiY8C3ctxq1tqvaCgkFb8cCA/edit?usp=sharing"",""สุรินทร์!M478"")"),0)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IFERROR(__xludf.DUMMYFUNCTION("IMPORTRANGE(""https://docs.google.com/spreadsheets/d/1XL5vhW3sbDhbH9Cz0tuDiY8C3ctxq1tqvaCgkFb8cCA/edit?usp=sharing"",""สุรินทร์!L479"")"),321600)</f>
        <v>321600</v>
      </c>
      <c r="M584" s="171"/>
      <c r="N584" s="171">
        <f ca="1">IFERROR(__xludf.DUMMYFUNCTION("IMPORTRANGE(""https://docs.google.com/spreadsheets/d/1XL5vhW3sbDhbH9Cz0tuDiY8C3ctxq1tqvaCgkFb8cCA/edit?usp=sharing"",""สุรินทร์!M479"")"),34615)</f>
        <v>34615</v>
      </c>
      <c r="O584" s="171">
        <f t="shared" ca="1" si="124"/>
        <v>10.76337064676617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IFERROR(__xludf.DUMMYFUNCTION("IMPORTRANGE(""https://docs.google.com/spreadsheets/d/1XL5vhW3sbDhbH9Cz0tuDiY8C3ctxq1tqvaCgkFb8cCA/edit?usp=sharing"",""สุรินทร์!M480"")"),0)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IFERROR(__xludf.DUMMYFUNCTION("IMPORTRANGE(""https://docs.google.com/spreadsheets/d/1XL5vhW3sbDhbH9Cz0tuDiY8C3ctxq1tqvaCgkFb8cCA/edit?usp=sharing"",""สุรินทร์!M481"")"),0)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IFERROR(__xludf.DUMMYFUNCTION("IMPORTRANGE(""https://docs.google.com/spreadsheets/d/1XL5vhW3sbDhbH9Cz0tuDiY8C3ctxq1tqvaCgkFb8cCA/edit?usp=sharing"",""สุรินทร์!M482"")"),31935)</f>
        <v>31935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IFERROR(__xludf.DUMMYFUNCTION("IMPORTRANGE(""https://docs.google.com/spreadsheets/d/1XL5vhW3sbDhbH9Cz0tuDiY8C3ctxq1tqvaCgkFb8cCA/edit?usp=sharing"",""สุรินทร์!M483"")"),2680)</f>
        <v>2680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IFERROR(__xludf.DUMMYFUNCTION("IMPORTRANGE(""https://docs.google.com/spreadsheets/d/1XL5vhW3sbDhbH9Cz0tuDiY8C3ctxq1tqvaCgkFb8cCA/edit?usp=sharing"",""สุรินทร์!I484"")"),100)</f>
        <v>100</v>
      </c>
      <c r="J589" s="191">
        <f ca="1">IFERROR(__xludf.DUMMYFUNCTION("IMPORTRANGE(""https://docs.google.com/spreadsheets/d/1XL5vhW3sbDhbH9Cz0tuDiY8C3ctxq1tqvaCgkFb8cCA/edit?usp=sharing"",""สุรินทร์!J484"")"),0)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IFERROR(__xludf.DUMMYFUNCTION("IMPORTRANGE(""https://docs.google.com/spreadsheets/d/1XL5vhW3sbDhbH9Cz0tuDiY8C3ctxq1tqvaCgkFb8cCA/edit?usp=sharing"",""สุรินทร์!I485"")"),0)</f>
        <v>0</v>
      </c>
      <c r="J590" s="191">
        <f ca="1">IFERROR(__xludf.DUMMYFUNCTION("IMPORTRANGE(""https://docs.google.com/spreadsheets/d/1XL5vhW3sbDhbH9Cz0tuDiY8C3ctxq1tqvaCgkFb8cCA/edit?usp=sharing"",""สุรินทร์!J485"")"),0)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IFERROR(__xludf.DUMMYFUNCTION("IMPORTRANGE(""https://docs.google.com/spreadsheets/d/1XL5vhW3sbDhbH9Cz0tuDiY8C3ctxq1tqvaCgkFb8cCA/edit?usp=sharing"",""สุรินทร์!I486"")"),100)</f>
        <v>100</v>
      </c>
      <c r="J591" s="191">
        <f ca="1">IFERROR(__xludf.DUMMYFUNCTION("IMPORTRANGE(""https://docs.google.com/spreadsheets/d/1XL5vhW3sbDhbH9Cz0tuDiY8C3ctxq1tqvaCgkFb8cCA/edit?usp=sharing"",""สุรินทร์!J486"")"),0)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IFERROR(__xludf.DUMMYFUNCTION("IMPORTRANGE(""https://docs.google.com/spreadsheets/d/1XL5vhW3sbDhbH9Cz0tuDiY8C3ctxq1tqvaCgkFb8cCA/edit?usp=sharing"",""สุรินทร์!I487"")"),0)</f>
        <v>0</v>
      </c>
      <c r="J592" s="191">
        <f ca="1">IFERROR(__xludf.DUMMYFUNCTION("IMPORTRANGE(""https://docs.google.com/spreadsheets/d/1XL5vhW3sbDhbH9Cz0tuDiY8C3ctxq1tqvaCgkFb8cCA/edit?usp=sharing"",""สุรินทร์!J487"")"),0)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IFERROR(__xludf.DUMMYFUNCTION("IMPORTRANGE(""https://docs.google.com/spreadsheets/d/1XL5vhW3sbDhbH9Cz0tuDiY8C3ctxq1tqvaCgkFb8cCA/edit?usp=sharing"",""สุรินทร์!I488"")"),100)</f>
        <v>100</v>
      </c>
      <c r="J593" s="191">
        <f ca="1">IFERROR(__xludf.DUMMYFUNCTION("IMPORTRANGE(""https://docs.google.com/spreadsheets/d/1XL5vhW3sbDhbH9Cz0tuDiY8C3ctxq1tqvaCgkFb8cCA/edit?usp=sharing"",""สุรินทร์!J488"")"),0)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IFERROR(__xludf.DUMMYFUNCTION("IMPORTRANGE(""https://docs.google.com/spreadsheets/d/1XL5vhW3sbDhbH9Cz0tuDiY8C3ctxq1tqvaCgkFb8cCA/edit?usp=sharing"",""สุรินทร์!I489"")"),0)</f>
        <v>0</v>
      </c>
      <c r="J594" s="191">
        <f ca="1">IFERROR(__xludf.DUMMYFUNCTION("IMPORTRANGE(""https://docs.google.com/spreadsheets/d/1XL5vhW3sbDhbH9Cz0tuDiY8C3ctxq1tqvaCgkFb8cCA/edit?usp=sharing"",""สุรินทร์!J489"")"),0)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IFERROR(__xludf.DUMMYFUNCTION("IMPORTRANGE(""https://docs.google.com/spreadsheets/d/1XL5vhW3sbDhbH9Cz0tuDiY8C3ctxq1tqvaCgkFb8cCA/edit?usp=sharing"",""สุรินทร์!I490"")"),100)</f>
        <v>100</v>
      </c>
      <c r="J595" s="191">
        <f ca="1">IFERROR(__xludf.DUMMYFUNCTION("IMPORTRANGE(""https://docs.google.com/spreadsheets/d/1XL5vhW3sbDhbH9Cz0tuDiY8C3ctxq1tqvaCgkFb8cCA/edit?usp=sharing"",""สุรินทร์!J490"")"),0)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IFERROR(__xludf.DUMMYFUNCTION("IMPORTRANGE(""https://docs.google.com/spreadsheets/d/1XL5vhW3sbDhbH9Cz0tuDiY8C3ctxq1tqvaCgkFb8cCA/edit?usp=sharing"",""สุรินทร์!I491"")"),0)</f>
        <v>0</v>
      </c>
      <c r="J596" s="238">
        <f ca="1">IFERROR(__xludf.DUMMYFUNCTION("IMPORTRANGE(""https://docs.google.com/spreadsheets/d/1XL5vhW3sbDhbH9Cz0tuDiY8C3ctxq1tqvaCgkFb8cCA/edit?usp=sharing"",""สุรินทร์!J491"")"),0)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IFERROR(__xludf.DUMMYFUNCTION("IMPORTRANGE(""https://docs.google.com/spreadsheets/d/1XL5vhW3sbDhbH9Cz0tuDiY8C3ctxq1tqvaCgkFb8cCA/edit?usp=sharing"",""สุรินทร์!I492"")"),200)</f>
        <v>200</v>
      </c>
      <c r="J597" s="464">
        <f ca="1">IFERROR(__xludf.DUMMYFUNCTION("IMPORTRANGE(""https://docs.google.com/spreadsheets/d/1XL5vhW3sbDhbH9Cz0tuDiY8C3ctxq1tqvaCgkFb8cCA/edit?usp=sharing"",""สุรินทร์!J492"")"),0)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IFERROR(__xludf.DUMMYFUNCTION("IMPORTRANGE(""https://docs.google.com/spreadsheets/d/1XL5vhW3sbDhbH9Cz0tuDiY8C3ctxq1tqvaCgkFb8cCA/edit?usp=sharing"",""สุรินทร์!L492"")"),21600)</f>
        <v>21600</v>
      </c>
      <c r="M597" s="395"/>
      <c r="N597" s="395">
        <f ca="1">IFERROR(__xludf.DUMMYFUNCTION("IMPORTRANGE(""https://docs.google.com/spreadsheets/d/1XL5vhW3sbDhbH9Cz0tuDiY8C3ctxq1tqvaCgkFb8cCA/edit?usp=sharing"",""สุรินทร์!M492"")"),4800)</f>
        <v>4800</v>
      </c>
      <c r="O597" s="395">
        <f t="shared" ref="O597:O601" ca="1" si="126">+IF(L597&gt;0,N597*100/L597,0)</f>
        <v>22.222222222222221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IFERROR(__xludf.DUMMYFUNCTION("IMPORTRANGE(""https://docs.google.com/spreadsheets/d/1XL5vhW3sbDhbH9Cz0tuDiY8C3ctxq1tqvaCgkFb8cCA/edit?usp=sharing"",""สุรินทร์!L493"")"),0)</f>
        <v>0</v>
      </c>
      <c r="M598" s="169"/>
      <c r="N598" s="171">
        <f ca="1">IFERROR(__xludf.DUMMYFUNCTION("IMPORTRANGE(""https://docs.google.com/spreadsheets/d/1XL5vhW3sbDhbH9Cz0tuDiY8C3ctxq1tqvaCgkFb8cCA/edit?usp=sharing"",""สุรินทร์!M493"")"),0)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IFERROR(__xludf.DUMMYFUNCTION("IMPORTRANGE(""https://docs.google.com/spreadsheets/d/1XL5vhW3sbDhbH9Cz0tuDiY8C3ctxq1tqvaCgkFb8cCA/edit?usp=sharing"",""สุรินทร์!L494"")"),21600)</f>
        <v>21600</v>
      </c>
      <c r="M599" s="169"/>
      <c r="N599" s="171">
        <f ca="1">IFERROR(__xludf.DUMMYFUNCTION("IMPORTRANGE(""https://docs.google.com/spreadsheets/d/1XL5vhW3sbDhbH9Cz0tuDiY8C3ctxq1tqvaCgkFb8cCA/edit?usp=sharing"",""สุรินทร์!M494"")"),4800)</f>
        <v>4800</v>
      </c>
      <c r="O599" s="171">
        <f t="shared" ca="1" si="126"/>
        <v>22.222222222222221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IFERROR(__xludf.DUMMYFUNCTION("IMPORTRANGE(""https://docs.google.com/spreadsheets/d/1XL5vhW3sbDhbH9Cz0tuDiY8C3ctxq1tqvaCgkFb8cCA/edit?usp=sharing"",""สุรินทร์!L495"")"),0)</f>
        <v>0</v>
      </c>
      <c r="M600" s="171"/>
      <c r="N600" s="171">
        <f ca="1">IFERROR(__xludf.DUMMYFUNCTION("IMPORTRANGE(""https://docs.google.com/spreadsheets/d/1XL5vhW3sbDhbH9Cz0tuDiY8C3ctxq1tqvaCgkFb8cCA/edit?usp=sharing"",""สุรินทร์!M495"")"),0)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IFERROR(__xludf.DUMMYFUNCTION("IMPORTRANGE(""https://docs.google.com/spreadsheets/d/1XL5vhW3sbDhbH9Cz0tuDiY8C3ctxq1tqvaCgkFb8cCA/edit?usp=sharing"",""สุรินทร์!L496"")"),21600)</f>
        <v>21600</v>
      </c>
      <c r="M601" s="171"/>
      <c r="N601" s="171">
        <f ca="1">IFERROR(__xludf.DUMMYFUNCTION("IMPORTRANGE(""https://docs.google.com/spreadsheets/d/1XL5vhW3sbDhbH9Cz0tuDiY8C3ctxq1tqvaCgkFb8cCA/edit?usp=sharing"",""สุรินทร์!M496"")"),4800)</f>
        <v>4800</v>
      </c>
      <c r="O601" s="171">
        <f t="shared" ca="1" si="126"/>
        <v>22.222222222222221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IFERROR(__xludf.DUMMYFUNCTION("IMPORTRANGE(""https://docs.google.com/spreadsheets/d/1XL5vhW3sbDhbH9Cz0tuDiY8C3ctxq1tqvaCgkFb8cCA/edit?usp=sharing"",""สุรินทร์!M497"")"),0)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IFERROR(__xludf.DUMMYFUNCTION("IMPORTRANGE(""https://docs.google.com/spreadsheets/d/1XL5vhW3sbDhbH9Cz0tuDiY8C3ctxq1tqvaCgkFb8cCA/edit?usp=sharing"",""สุรินทร์!M498"")"),0)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IFERROR(__xludf.DUMMYFUNCTION("IMPORTRANGE(""https://docs.google.com/spreadsheets/d/1XL5vhW3sbDhbH9Cz0tuDiY8C3ctxq1tqvaCgkFb8cCA/edit?usp=sharing"",""สุรินทร์!M499"")"),0)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IFERROR(__xludf.DUMMYFUNCTION("IMPORTRANGE(""https://docs.google.com/spreadsheets/d/1XL5vhW3sbDhbH9Cz0tuDiY8C3ctxq1tqvaCgkFb8cCA/edit?usp=sharing"",""สุรินทร์!M500"")"),4800)</f>
        <v>4800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IFERROR(__xludf.DUMMYFUNCTION("IMPORTRANGE(""https://docs.google.com/spreadsheets/d/1XL5vhW3sbDhbH9Cz0tuDiY8C3ctxq1tqvaCgkFb8cCA/edit?usp=sharing"",""สุรินทร์!J502"")"),0)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IFERROR(__xludf.DUMMYFUNCTION("IMPORTRANGE(""https://docs.google.com/spreadsheets/d/1XL5vhW3sbDhbH9Cz0tuDiY8C3ctxq1tqvaCgkFb8cCA/edit?usp=sharing"",""สุรินทร์!J503"")"),1)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IFERROR(__xludf.DUMMYFUNCTION("IMPORTRANGE(""https://docs.google.com/spreadsheets/d/1XL5vhW3sbDhbH9Cz0tuDiY8C3ctxq1tqvaCgkFb8cCA/edit?usp=sharing"",""สุรินทร์!J166"")"),0)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IFERROR(__xludf.DUMMYFUNCTION("IMPORTRANGE(""https://docs.google.com/spreadsheets/d/1XL5vhW3sbDhbH9Cz0tuDiY8C3ctxq1tqvaCgkFb8cCA/edit?usp=sharing"",""สุรินทร์!J166"")"),0)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IFERROR(__xludf.DUMMYFUNCTION("IMPORTRANGE(""https://docs.google.com/spreadsheets/d/1XL5vhW3sbDhbH9Cz0tuDiY8C3ctxq1tqvaCgkFb8cCA/edit?usp=sharing"",""สุรินทร์!I506"")"),200)</f>
        <v>200</v>
      </c>
      <c r="J611" s="167">
        <f ca="1">IFERROR(__xludf.DUMMYFUNCTION("IMPORTRANGE(""https://docs.google.com/spreadsheets/d/1XL5vhW3sbDhbH9Cz0tuDiY8C3ctxq1tqvaCgkFb8cCA/edit?usp=sharing"",""สุรินทร์!J506"")"),0)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IFERROR(__xludf.DUMMYFUNCTION("IMPORTRANGE(""https://docs.google.com/spreadsheets/d/1XL5vhW3sbDhbH9Cz0tuDiY8C3ctxq1tqvaCgkFb8cCA/edit?usp=sharing"",""สุรินทร์!I507"")"),0)</f>
        <v>0</v>
      </c>
      <c r="J612" s="192">
        <f ca="1">IFERROR(__xludf.DUMMYFUNCTION("IMPORTRANGE(""https://docs.google.com/spreadsheets/d/1XL5vhW3sbDhbH9Cz0tuDiY8C3ctxq1tqvaCgkFb8cCA/edit?usp=sharing"",""สุรินทร์!J507"")"),129)</f>
        <v>129</v>
      </c>
      <c r="K612" s="168">
        <f t="shared" ca="1" si="127"/>
        <v>64.5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IFERROR(__xludf.DUMMYFUNCTION("IMPORTRANGE(""https://docs.google.com/spreadsheets/d/1XL5vhW3sbDhbH9Cz0tuDiY8C3ctxq1tqvaCgkFb8cCA/edit?usp=sharing"",""สุรินทร์!I508"")"),0)</f>
        <v>0</v>
      </c>
      <c r="J613" s="192">
        <f ca="1">IFERROR(__xludf.DUMMYFUNCTION("IMPORTRANGE(""https://docs.google.com/spreadsheets/d/1XL5vhW3sbDhbH9Cz0tuDiY8C3ctxq1tqvaCgkFb8cCA/edit?usp=sharing"",""สุรินทร์!J508"")"),0)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IFERROR(__xludf.DUMMYFUNCTION("IMPORTRANGE(""https://docs.google.com/spreadsheets/d/1XL5vhW3sbDhbH9Cz0tuDiY8C3ctxq1tqvaCgkFb8cCA/edit?usp=sharing"",""สุรินทร์!I509"")"),0)</f>
        <v>0</v>
      </c>
      <c r="J614" s="192">
        <f ca="1">IFERROR(__xludf.DUMMYFUNCTION("IMPORTRANGE(""https://docs.google.com/spreadsheets/d/1XL5vhW3sbDhbH9Cz0tuDiY8C3ctxq1tqvaCgkFb8cCA/edit?usp=sharing"",""สุรินทร์!J509"")"),0)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IFERROR(__xludf.DUMMYFUNCTION("IMPORTRANGE(""https://docs.google.com/spreadsheets/d/1XL5vhW3sbDhbH9Cz0tuDiY8C3ctxq1tqvaCgkFb8cCA/edit?usp=sharing"",""สุรินทร์!I510"")"),0)</f>
        <v>0</v>
      </c>
      <c r="J615" s="192">
        <f ca="1">IFERROR(__xludf.DUMMYFUNCTION("IMPORTRANGE(""https://docs.google.com/spreadsheets/d/1XL5vhW3sbDhbH9Cz0tuDiY8C3ctxq1tqvaCgkFb8cCA/edit?usp=sharing"",""สุรินทร์!J510"")"),0)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IFERROR(__xludf.DUMMYFUNCTION("IMPORTRANGE(""https://docs.google.com/spreadsheets/d/1XL5vhW3sbDhbH9Cz0tuDiY8C3ctxq1tqvaCgkFb8cCA/edit?usp=sharing"",""สุรินทร์!I511"")"),0)</f>
        <v>0</v>
      </c>
      <c r="J616" s="192">
        <f ca="1">IFERROR(__xludf.DUMMYFUNCTION("IMPORTRANGE(""https://docs.google.com/spreadsheets/d/1XL5vhW3sbDhbH9Cz0tuDiY8C3ctxq1tqvaCgkFb8cCA/edit?usp=sharing"",""สุรินทร์!J511"")"),0)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IFERROR(__xludf.DUMMYFUNCTION("IMPORTRANGE(""https://docs.google.com/spreadsheets/d/1XL5vhW3sbDhbH9Cz0tuDiY8C3ctxq1tqvaCgkFb8cCA/edit?usp=sharing"",""สุรินทร์!I512"")"),0)</f>
        <v>0</v>
      </c>
      <c r="J617" s="191">
        <f ca="1">IFERROR(__xludf.DUMMYFUNCTION("IMPORTRANGE(""https://docs.google.com/spreadsheets/d/1XL5vhW3sbDhbH9Cz0tuDiY8C3ctxq1tqvaCgkFb8cCA/edit?usp=sharing"",""สุรินทร์!J512"")"),0)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IFERROR(__xludf.DUMMYFUNCTION("IMPORTRANGE(""https://docs.google.com/spreadsheets/d/1XL5vhW3sbDhbH9Cz0tuDiY8C3ctxq1tqvaCgkFb8cCA/edit?usp=sharing"",""สุรินทร์!I513"")"),0)</f>
        <v>0</v>
      </c>
      <c r="J618" s="192">
        <f ca="1">IFERROR(__xludf.DUMMYFUNCTION("IMPORTRANGE(""https://docs.google.com/spreadsheets/d/1XL5vhW3sbDhbH9Cz0tuDiY8C3ctxq1tqvaCgkFb8cCA/edit?usp=sharing"",""สุรินทร์!J513"")"),0)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IFERROR(__xludf.DUMMYFUNCTION("IMPORTRANGE(""https://docs.google.com/spreadsheets/d/1XL5vhW3sbDhbH9Cz0tuDiY8C3ctxq1tqvaCgkFb8cCA/edit?usp=sharing"",""สุรินทร์!I514"")"),0)</f>
        <v>0</v>
      </c>
      <c r="J619" s="192">
        <f ca="1">IFERROR(__xludf.DUMMYFUNCTION("IMPORTRANGE(""https://docs.google.com/spreadsheets/d/1XL5vhW3sbDhbH9Cz0tuDiY8C3ctxq1tqvaCgkFb8cCA/edit?usp=sharing"",""สุรินทร์!J514"")"),0)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IFERROR(__xludf.DUMMYFUNCTION("IMPORTRANGE(""https://docs.google.com/spreadsheets/d/1XL5vhW3sbDhbH9Cz0tuDiY8C3ctxq1tqvaCgkFb8cCA/edit?usp=sharing"",""สุรินทร์!I515"")"),48)</f>
        <v>48</v>
      </c>
      <c r="J620" s="167">
        <f ca="1">IFERROR(__xludf.DUMMYFUNCTION("IMPORTRANGE(""https://docs.google.com/spreadsheets/d/1XL5vhW3sbDhbH9Cz0tuDiY8C3ctxq1tqvaCgkFb8cCA/edit?usp=sharing"",""สุรินทร์!J515"")"),0)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IFERROR(__xludf.DUMMYFUNCTION("IMPORTRANGE(""https://docs.google.com/spreadsheets/d/1XL5vhW3sbDhbH9Cz0tuDiY8C3ctxq1tqvaCgkFb8cCA/edit?usp=sharing"",""สุรินทร์!I516"")"),0)</f>
        <v>0</v>
      </c>
      <c r="J621" s="167">
        <f ca="1">IFERROR(__xludf.DUMMYFUNCTION("IMPORTRANGE(""https://docs.google.com/spreadsheets/d/1XL5vhW3sbDhbH9Cz0tuDiY8C3ctxq1tqvaCgkFb8cCA/edit?usp=sharing"",""สุรินทร์!J516"")"),0)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IFERROR(__xludf.DUMMYFUNCTION("IMPORTRANGE(""https://docs.google.com/spreadsheets/d/1XL5vhW3sbDhbH9Cz0tuDiY8C3ctxq1tqvaCgkFb8cCA/edit?usp=sharing"",""สุรินทร์!I517"")"),0)</f>
        <v>0</v>
      </c>
      <c r="J622" s="192">
        <f ca="1">IFERROR(__xludf.DUMMYFUNCTION("IMPORTRANGE(""https://docs.google.com/spreadsheets/d/1XL5vhW3sbDhbH9Cz0tuDiY8C3ctxq1tqvaCgkFb8cCA/edit?usp=sharing"",""สุรินทร์!J517"")"),0)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IFERROR(__xludf.DUMMYFUNCTION("IMPORTRANGE(""https://docs.google.com/spreadsheets/d/1XL5vhW3sbDhbH9Cz0tuDiY8C3ctxq1tqvaCgkFb8cCA/edit?usp=sharing"",""สุรินทร์!I518"")"),0)</f>
        <v>0</v>
      </c>
      <c r="J623" s="192">
        <f ca="1">IFERROR(__xludf.DUMMYFUNCTION("IMPORTRANGE(""https://docs.google.com/spreadsheets/d/1XL5vhW3sbDhbH9Cz0tuDiY8C3ctxq1tqvaCgkFb8cCA/edit?usp=sharing"",""สุรินทร์!J518"")"),0)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IFERROR(__xludf.DUMMYFUNCTION("IMPORTRANGE(""https://docs.google.com/spreadsheets/d/1XL5vhW3sbDhbH9Cz0tuDiY8C3ctxq1tqvaCgkFb8cCA/edit?usp=sharing"",""สุรินทร์!I519"")"),0)</f>
        <v>0</v>
      </c>
      <c r="J624" s="191">
        <f ca="1">IFERROR(__xludf.DUMMYFUNCTION("IMPORTRANGE(""https://docs.google.com/spreadsheets/d/1XL5vhW3sbDhbH9Cz0tuDiY8C3ctxq1tqvaCgkFb8cCA/edit?usp=sharing"",""สุรินทร์!J519"")"),0)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IFERROR(__xludf.DUMMYFUNCTION("IMPORTRANGE(""https://docs.google.com/spreadsheets/d/1XL5vhW3sbDhbH9Cz0tuDiY8C3ctxq1tqvaCgkFb8cCA/edit?usp=sharing"",""สุรินทร์!I520"")"),0)</f>
        <v>0</v>
      </c>
      <c r="J625" s="192">
        <f ca="1">IFERROR(__xludf.DUMMYFUNCTION("IMPORTRANGE(""https://docs.google.com/spreadsheets/d/1XL5vhW3sbDhbH9Cz0tuDiY8C3ctxq1tqvaCgkFb8cCA/edit?usp=sharing"",""สุรินทร์!J520"")"),0)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IFERROR(__xludf.DUMMYFUNCTION("IMPORTRANGE(""https://docs.google.com/spreadsheets/d/1XL5vhW3sbDhbH9Cz0tuDiY8C3ctxq1tqvaCgkFb8cCA/edit?usp=sharing"",""สุรินทร์!I521"")"),0)</f>
        <v>0</v>
      </c>
      <c r="J626" s="192">
        <f ca="1">IFERROR(__xludf.DUMMYFUNCTION("IMPORTRANGE(""https://docs.google.com/spreadsheets/d/1XL5vhW3sbDhbH9Cz0tuDiY8C3ctxq1tqvaCgkFb8cCA/edit?usp=sharing"",""สุรินทร์!J521"")"),0)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IFERROR(__xludf.DUMMYFUNCTION("IMPORTRANGE(""https://docs.google.com/spreadsheets/d/1XL5vhW3sbDhbH9Cz0tuDiY8C3ctxq1tqvaCgkFb8cCA/edit?usp=sharing"",""สุรินทร์!I523"")"),5644536.7)</f>
        <v>5644536.7000000002</v>
      </c>
      <c r="J628" s="332">
        <f ca="1">IFERROR(__xludf.DUMMYFUNCTION("IMPORTRANGE(""https://docs.google.com/spreadsheets/d/1XL5vhW3sbDhbH9Cz0tuDiY8C3ctxq1tqvaCgkFb8cCA/edit?usp=sharing"",""สุรินทร์!J523"")"),0)</f>
        <v>0</v>
      </c>
      <c r="K628" s="333">
        <f t="shared" ref="K628:K635" ca="1" si="129">IF(I628&gt;0,J628*100/I628,0)</f>
        <v>0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IFERROR(__xludf.DUMMYFUNCTION("IMPORTRANGE(""https://docs.google.com/spreadsheets/d/1XL5vhW3sbDhbH9Cz0tuDiY8C3ctxq1tqvaCgkFb8cCA/edit?usp=sharing"",""สุรินทร์!I524"")"),315)</f>
        <v>315</v>
      </c>
      <c r="J629" s="332">
        <f ca="1">IFERROR(__xludf.DUMMYFUNCTION("IMPORTRANGE(""https://docs.google.com/spreadsheets/d/1XL5vhW3sbDhbH9Cz0tuDiY8C3ctxq1tqvaCgkFb8cCA/edit?usp=sharing"",""สุรินทร์!J524"")"),0)</f>
        <v>0</v>
      </c>
      <c r="K629" s="333">
        <f t="shared" ca="1" si="129"/>
        <v>0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IFERROR(__xludf.DUMMYFUNCTION("IMPORTRANGE(""https://docs.google.com/spreadsheets/d/1XL5vhW3sbDhbH9Cz0tuDiY8C3ctxq1tqvaCgkFb8cCA/edit?usp=sharing"",""สุรินทร์!I525"")"),6686075.64)</f>
        <v>6686075.6399999997</v>
      </c>
      <c r="J630" s="332">
        <f ca="1">IFERROR(__xludf.DUMMYFUNCTION("IMPORTRANGE(""https://docs.google.com/spreadsheets/d/1XL5vhW3sbDhbH9Cz0tuDiY8C3ctxq1tqvaCgkFb8cCA/edit?usp=sharing"",""สุรินทร์!J525"")"),23534.08)</f>
        <v>23534.080000000002</v>
      </c>
      <c r="K630" s="333">
        <f t="shared" ca="1" si="129"/>
        <v>0.35198644566934634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IFERROR(__xludf.DUMMYFUNCTION("IMPORTRANGE(""https://docs.google.com/spreadsheets/d/1XL5vhW3sbDhbH9Cz0tuDiY8C3ctxq1tqvaCgkFb8cCA/edit?usp=sharing"",""สุรินทร์!I526"")"),420)</f>
        <v>420</v>
      </c>
      <c r="J631" s="332">
        <f ca="1">IFERROR(__xludf.DUMMYFUNCTION("IMPORTRANGE(""https://docs.google.com/spreadsheets/d/1XL5vhW3sbDhbH9Cz0tuDiY8C3ctxq1tqvaCgkFb8cCA/edit?usp=sharing"",""สุรินทร์!J526"")"),6)</f>
        <v>6</v>
      </c>
      <c r="K631" s="333">
        <f t="shared" ca="1" si="129"/>
        <v>1.4285714285714286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IFERROR(__xludf.DUMMYFUNCTION("IMPORTRANGE(""https://docs.google.com/spreadsheets/d/1XL5vhW3sbDhbH9Cz0tuDiY8C3ctxq1tqvaCgkFb8cCA/edit?usp=sharing"",""สุรินทร์!I527"")"),0)</f>
        <v>0</v>
      </c>
      <c r="J632" s="332">
        <f ca="1">IFERROR(__xludf.DUMMYFUNCTION("IMPORTRANGE(""https://docs.google.com/spreadsheets/d/1XL5vhW3sbDhbH9Cz0tuDiY8C3ctxq1tqvaCgkFb8cCA/edit?usp=sharing"",""สุรินทร์!J527"")"),47961.22)</f>
        <v>47961.22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IFERROR(__xludf.DUMMYFUNCTION("IMPORTRANGE(""https://docs.google.com/spreadsheets/d/1XL5vhW3sbDhbH9Cz0tuDiY8C3ctxq1tqvaCgkFb8cCA/edit?usp=sharing"",""สุรินทร์!I528"")"),0)</f>
        <v>0</v>
      </c>
      <c r="J633" s="332">
        <f ca="1">IFERROR(__xludf.DUMMYFUNCTION("IMPORTRANGE(""https://docs.google.com/spreadsheets/d/1XL5vhW3sbDhbH9Cz0tuDiY8C3ctxq1tqvaCgkFb8cCA/edit?usp=sharing"",""สุรินทร์!J528"")"),6)</f>
        <v>6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IFERROR(__xludf.DUMMYFUNCTION("IMPORTRANGE(""https://docs.google.com/spreadsheets/d/1XL5vhW3sbDhbH9Cz0tuDiY8C3ctxq1tqvaCgkFb8cCA/edit?usp=sharing"",""สุรินทร์!I529"")"),5000000)</f>
        <v>5000000</v>
      </c>
      <c r="J634" s="332">
        <f ca="1">IFERROR(__xludf.DUMMYFUNCTION("IMPORTRANGE(""https://docs.google.com/spreadsheets/d/1XL5vhW3sbDhbH9Cz0tuDiY8C3ctxq1tqvaCgkFb8cCA/edit?usp=sharing"",""สุรินทร์!J529"")"),0)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IFERROR(__xludf.DUMMYFUNCTION("IMPORTRANGE(""https://docs.google.com/spreadsheets/d/1XL5vhW3sbDhbH9Cz0tuDiY8C3ctxq1tqvaCgkFb8cCA/edit?usp=sharing"",""สุรินทร์!I530"")"),250)</f>
        <v>250</v>
      </c>
      <c r="J635" s="462">
        <f ca="1">IFERROR(__xludf.DUMMYFUNCTION("IMPORTRANGE(""https://docs.google.com/spreadsheets/d/1XL5vhW3sbDhbH9Cz0tuDiY8C3ctxq1tqvaCgkFb8cCA/edit?usp=sharing"",""สุรินทร์!J530"")"),0)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zoomScale="70" zoomScaleNormal="70" workbookViewId="0">
      <pane ySplit="6" topLeftCell="A400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55000000000000004">
      <c r="A2" s="509" t="s">
        <v>252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55000000000000004">
      <c r="A3" s="509" t="s">
        <v>258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5500000000000000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6814951</v>
      </c>
      <c r="M8" s="25">
        <f t="shared" ca="1" si="0"/>
        <v>2082995</v>
      </c>
      <c r="N8" s="25">
        <f t="shared" ca="1" si="0"/>
        <v>1832594.85</v>
      </c>
      <c r="O8" s="24">
        <f t="shared" ref="O8:O16" ca="1" si="1">IF(L8&gt;0,N8*100/L8,0)</f>
        <v>26.890800095261138</v>
      </c>
      <c r="P8" s="24">
        <f t="shared" ref="P8:P16" ca="1" si="2">IF(M8&gt;0,N8*100/M8,0)</f>
        <v>87.97884056370755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6814951</v>
      </c>
      <c r="M10" s="32">
        <f t="shared" ca="1" si="4"/>
        <v>2082995</v>
      </c>
      <c r="N10" s="32">
        <f t="shared" ca="1" si="4"/>
        <v>1832594.85</v>
      </c>
      <c r="O10" s="31">
        <f t="shared" ca="1" si="1"/>
        <v>26.890800095261138</v>
      </c>
      <c r="P10" s="31">
        <f t="shared" ca="1" si="2"/>
        <v>87.97884056370755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6348151</v>
      </c>
      <c r="M12" s="40">
        <f t="shared" ca="1" si="6"/>
        <v>2082995</v>
      </c>
      <c r="N12" s="40">
        <f t="shared" ca="1" si="6"/>
        <v>1365794.85</v>
      </c>
      <c r="O12" s="40">
        <f t="shared" ca="1" si="1"/>
        <v>21.514845031253984</v>
      </c>
      <c r="P12" s="40">
        <f t="shared" ca="1" si="2"/>
        <v>65.568801173310547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2251400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4096751</v>
      </c>
      <c r="M14" s="40">
        <f t="shared" si="8"/>
        <v>0</v>
      </c>
      <c r="N14" s="40">
        <f t="shared" ca="1" si="8"/>
        <v>348092.85</v>
      </c>
      <c r="O14" s="43">
        <f t="shared" ca="1" si="1"/>
        <v>8.4968027102452659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466800</v>
      </c>
      <c r="M16" s="40">
        <f t="shared" si="10"/>
        <v>0</v>
      </c>
      <c r="N16" s="40">
        <f t="shared" ca="1" si="10"/>
        <v>466800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4277095</v>
      </c>
      <c r="M18" s="25">
        <f t="shared" ca="1" si="11"/>
        <v>2082995</v>
      </c>
      <c r="N18" s="25">
        <f t="shared" ca="1" si="11"/>
        <v>1484502</v>
      </c>
      <c r="O18" s="24">
        <f t="shared" ref="O18:O20" ca="1" si="12">IF(L18&gt;0,N18*100/L18,0)</f>
        <v>34.708183942605906</v>
      </c>
      <c r="P18" s="24">
        <f t="shared" ref="P18:P26" ca="1" si="13">IF(M18&gt;0,N18*100/M18,0)</f>
        <v>71.267669869586825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4277095</v>
      </c>
      <c r="M20" s="32">
        <f t="shared" ca="1" si="15"/>
        <v>2082995</v>
      </c>
      <c r="N20" s="32">
        <f t="shared" ca="1" si="15"/>
        <v>1484502</v>
      </c>
      <c r="O20" s="31">
        <f t="shared" ca="1" si="12"/>
        <v>34.708183942605906</v>
      </c>
      <c r="P20" s="31">
        <f t="shared" ca="1" si="13"/>
        <v>71.267669869586825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3810295</v>
      </c>
      <c r="M22" s="44">
        <f t="shared" ca="1" si="18"/>
        <v>2082995</v>
      </c>
      <c r="N22" s="43">
        <f t="shared" ca="1" si="18"/>
        <v>1017702</v>
      </c>
      <c r="O22" s="43">
        <f t="shared" ca="1" si="17"/>
        <v>26.709270542044646</v>
      </c>
      <c r="P22" s="43">
        <f t="shared" ca="1" si="13"/>
        <v>48.857630479189822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2251400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1558895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466800</v>
      </c>
      <c r="M26" s="52">
        <f t="shared" si="22"/>
        <v>0</v>
      </c>
      <c r="N26" s="52">
        <f t="shared" ca="1" si="22"/>
        <v>466800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2537856</v>
      </c>
      <c r="M28" s="25">
        <f t="shared" si="23"/>
        <v>0</v>
      </c>
      <c r="N28" s="25">
        <f t="shared" ca="1" si="23"/>
        <v>348092.85</v>
      </c>
      <c r="O28" s="24">
        <f t="shared" ref="O28:O30" ca="1" si="24">IF(L28&gt;0,N28*100/L28,0)</f>
        <v>13.71602053071569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2537856</v>
      </c>
      <c r="M30" s="32">
        <f t="shared" si="27"/>
        <v>0</v>
      </c>
      <c r="N30" s="32">
        <f t="shared" ca="1" si="27"/>
        <v>348092.85</v>
      </c>
      <c r="O30" s="31">
        <f t="shared" ca="1" si="24"/>
        <v>13.71602053071569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2537856</v>
      </c>
      <c r="M32" s="43">
        <f t="shared" si="30"/>
        <v>0</v>
      </c>
      <c r="N32" s="43">
        <f t="shared" ca="1" si="30"/>
        <v>348092.85</v>
      </c>
      <c r="O32" s="43">
        <f t="shared" ca="1" si="29"/>
        <v>13.71602053071569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2537856</v>
      </c>
      <c r="M34" s="43">
        <f t="shared" si="32"/>
        <v>0</v>
      </c>
      <c r="N34" s="43">
        <f t="shared" ca="1" si="32"/>
        <v>348092.85</v>
      </c>
      <c r="O34" s="43">
        <f t="shared" ca="1" si="29"/>
        <v>13.71602053071569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4277095</v>
      </c>
      <c r="M37" s="55">
        <f t="shared" ca="1" si="33"/>
        <v>2082995</v>
      </c>
      <c r="N37" s="55">
        <f t="shared" ca="1" si="33"/>
        <v>1484502</v>
      </c>
      <c r="O37" s="56">
        <f t="shared" ca="1" si="29"/>
        <v>34.708183942605906</v>
      </c>
      <c r="P37" s="56">
        <f t="shared" ca="1" si="25"/>
        <v>71.267669869586825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937100</v>
      </c>
      <c r="M41" s="79">
        <f t="shared" ca="1" si="34"/>
        <v>420500</v>
      </c>
      <c r="N41" s="79">
        <f t="shared" ca="1" si="34"/>
        <v>365938</v>
      </c>
      <c r="O41" s="78">
        <f t="shared" ref="O41:O43" ca="1" si="35">IF(L41&gt;0,N41*100/L41,0)</f>
        <v>39.050048020488745</v>
      </c>
      <c r="P41" s="78">
        <f t="shared" ref="P41:P43" ca="1" si="36">IF(M41&gt;0,N41*100/M41,0)</f>
        <v>87.024494649227108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937100</v>
      </c>
      <c r="M43" s="79">
        <f t="shared" ca="1" si="38"/>
        <v>420500</v>
      </c>
      <c r="N43" s="79">
        <f t="shared" ca="1" si="38"/>
        <v>365938</v>
      </c>
      <c r="O43" s="78">
        <f t="shared" ca="1" si="35"/>
        <v>39.050048020488745</v>
      </c>
      <c r="P43" s="78">
        <f t="shared" ca="1" si="36"/>
        <v>87.024494649227108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841100</v>
      </c>
      <c r="M45" s="91">
        <f ca="1">IFERROR(__xludf.DUMMYFUNCTION("IMPORTRANGE(""https://docs.google.com/spreadsheets/d/1Yj_ptqi66GCucihVvJfMjLAmec39IyEx_6qawtMGysU/edit?usp=sharing"",""สบก!Q53"")"),420500)</f>
        <v>420500</v>
      </c>
      <c r="N45" s="91">
        <f ca="1">IFERROR(__xludf.DUMMYFUNCTION("IMPORTRANGE(""https://docs.google.com/spreadsheets/d/1Yj_ptqi66GCucihVvJfMjLAmec39IyEx_6qawtMGysU/edit?usp=sharing"",""สบก!R53"")"),269938)</f>
        <v>269938</v>
      </c>
      <c r="O45" s="92">
        <f ca="1">IF(L45&gt;0,N45*100/L45,0)</f>
        <v>32.093449054809177</v>
      </c>
      <c r="P45" s="92">
        <f ca="1">IF(M45&gt;0,N45*100/M45,0)</f>
        <v>64.194530321046372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IFERROR(__xludf.DUMMYFUNCTION("IMPORTRANGE(""https://docs.google.com/spreadsheets/d/1Yj_ptqi66GCucihVvJfMjLAmec39IyEx_6qawtMGysU/edit?usp=sharing"",""สบก!M53"")"),841100)</f>
        <v>841100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IFERROR(__xludf.DUMMYFUNCTION("IMPORTRANGE(""https://docs.google.com/spreadsheets/d/1Yj_ptqi66GCucihVvJfMjLAmec39IyEx_6qawtMGysU/edit?usp=sharing"",""สบก!N53"")"),0)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IFERROR(__xludf.DUMMYFUNCTION("IMPORTRANGE(""https://docs.google.com/spreadsheets/d/1Yj_ptqi66GCucihVvJfMjLAmec39IyEx_6qawtMGysU/edit?usp=sharing"",""สบก!O53"")"),96000)</f>
        <v>96000</v>
      </c>
      <c r="M49" s="101"/>
      <c r="N49" s="91">
        <f ca="1">IFERROR(__xludf.DUMMYFUNCTION("IMPORTRANGE(""https://docs.google.com/spreadsheets/d/1Yj_ptqi66GCucihVvJfMjLAmec39IyEx_6qawtMGysU/edit?usp=sharing"",""สบก!S53"")"),96000)</f>
        <v>96000</v>
      </c>
      <c r="O49" s="101">
        <f ca="1">IF(L49&gt;0,N49*100/L49,0)</f>
        <v>100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676800</v>
      </c>
      <c r="M53" s="125">
        <f t="shared" ca="1" si="39"/>
        <v>356040</v>
      </c>
      <c r="N53" s="125">
        <f t="shared" ca="1" si="39"/>
        <v>196362</v>
      </c>
      <c r="O53" s="124">
        <f t="shared" ref="O53:O55" ca="1" si="40">IF(L53&gt;0,N53*100/L53,0)</f>
        <v>29.013297872340427</v>
      </c>
      <c r="P53" s="124">
        <f t="shared" ref="P53:P55" ca="1" si="41">IF(M53&gt;0,N53*100/M53,0)</f>
        <v>55.151668351870576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676800</v>
      </c>
      <c r="M55" s="125">
        <f t="shared" ca="1" si="43"/>
        <v>356040</v>
      </c>
      <c r="N55" s="125">
        <f t="shared" ca="1" si="43"/>
        <v>196362</v>
      </c>
      <c r="O55" s="124">
        <f t="shared" ca="1" si="40"/>
        <v>29.013297872340427</v>
      </c>
      <c r="P55" s="124">
        <f t="shared" ca="1" si="41"/>
        <v>55.151668351870576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676800</v>
      </c>
      <c r="M57" s="91">
        <f ca="1">IFERROR(__xludf.DUMMYFUNCTION("IMPORTRANGE(""https://docs.google.com/spreadsheets/d/1Yj_ptqi66GCucihVvJfMjLAmec39IyEx_6qawtMGysU/edit?usp=sharing"",""สบก!Z53"")"),356040)</f>
        <v>356040</v>
      </c>
      <c r="N57" s="91">
        <f ca="1">IFERROR(__xludf.DUMMYFUNCTION("IMPORTRANGE(""https://docs.google.com/spreadsheets/d/1Yj_ptqi66GCucihVvJfMjLAmec39IyEx_6qawtMGysU/edit?usp=sharing"",""สบก!AA53"")"),196362)</f>
        <v>196362</v>
      </c>
      <c r="O57" s="92">
        <f ca="1">IF(L57&gt;0,N57*100/L57,0)</f>
        <v>29.013297872340427</v>
      </c>
      <c r="P57" s="92">
        <f ca="1">IF(M57&gt;0,N57*100/M57,0)</f>
        <v>55.151668351870576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IFERROR(__xludf.DUMMYFUNCTION("IMPORTRANGE(""https://docs.google.com/spreadsheets/d/1Yj_ptqi66GCucihVvJfMjLAmec39IyEx_6qawtMGysU/edit?usp=sharing"",""สบก!V53"")"),676800)</f>
        <v>676800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IFERROR(__xludf.DUMMYFUNCTION("IMPORTRANGE(""https://docs.google.com/spreadsheets/d/1Yj_ptqi66GCucihVvJfMjLAmec39IyEx_6qawtMGysU/edit?usp=sharing"",""สบก!W53"")"),0)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IFERROR(__xludf.DUMMYFUNCTION("IMPORTRANGE(""https://docs.google.com/spreadsheets/d/1Yj_ptqi66GCucihVvJfMjLAmec39IyEx_6qawtMGysU/edit?usp=sharing"",""สบก!X53"")"),0)</f>
        <v>0</v>
      </c>
      <c r="M61" s="101"/>
      <c r="N61" s="91">
        <f ca="1">IFERROR(__xludf.DUMMYFUNCTION("IMPORTRANGE(""https://docs.google.com/spreadsheets/d/1Yj_ptqi66GCucihVvJfMjLAmec39IyEx_6qawtMGysU/edit?usp=sharing"",""สบก!AB53"")"),0)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IFERROR(__xludf.DUMMYFUNCTION("IMPORTRANGE(""https://docs.google.com/spreadsheets/d/1XL5vhW3sbDhbH9Cz0tuDiY8C3ctxq1tqvaCgkFb8cCA/edit?usp=sharing"",""หนองคาย!I9"")"),1)</f>
        <v>1</v>
      </c>
      <c r="J64" s="146">
        <f ca="1">IFERROR(__xludf.DUMMYFUNCTION("IMPORTRANGE(""https://docs.google.com/spreadsheets/d/1XL5vhW3sbDhbH9Cz0tuDiY8C3ctxq1tqvaCgkFb8cCA/edit?usp=sharing"",""หนองคาย!J9"")"),1)</f>
        <v>1</v>
      </c>
      <c r="K64" s="147">
        <f t="shared" ref="K64:K65" ca="1" si="44">IF(I64&gt;0,J64*100/I64,0)</f>
        <v>100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IFERROR(__xludf.DUMMYFUNCTION("IMPORTRANGE(""https://docs.google.com/spreadsheets/d/1XL5vhW3sbDhbH9Cz0tuDiY8C3ctxq1tqvaCgkFb8cCA/edit?usp=sharing"",""หนองคาย!I10"")"),64)</f>
        <v>64</v>
      </c>
      <c r="J65" s="146">
        <f ca="1">IFERROR(__xludf.DUMMYFUNCTION("IMPORTRANGE(""https://docs.google.com/spreadsheets/d/1XL5vhW3sbDhbH9Cz0tuDiY8C3ctxq1tqvaCgkFb8cCA/edit?usp=sharing"",""หนองคาย!J10"")"),64)</f>
        <v>64</v>
      </c>
      <c r="K65" s="147">
        <f t="shared" ca="1" si="44"/>
        <v>100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874700</v>
      </c>
      <c r="M66" s="155">
        <f t="shared" ca="1" si="45"/>
        <v>474020</v>
      </c>
      <c r="N66" s="155">
        <f t="shared" ca="1" si="45"/>
        <v>227923</v>
      </c>
      <c r="O66" s="154">
        <f t="shared" ref="O66:O68" ca="1" si="46">IF(L66&gt;0,N66*100/L66,0)</f>
        <v>26.057276780610493</v>
      </c>
      <c r="P66" s="154">
        <f t="shared" ref="P66:P68" ca="1" si="47">IF(M66&gt;0,N66*100/M66,0)</f>
        <v>48.082992278806799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874700</v>
      </c>
      <c r="M68" s="160">
        <f t="shared" ca="1" si="49"/>
        <v>474020</v>
      </c>
      <c r="N68" s="160">
        <f t="shared" ca="1" si="49"/>
        <v>227923</v>
      </c>
      <c r="O68" s="159">
        <f t="shared" ca="1" si="46"/>
        <v>26.057276780610493</v>
      </c>
      <c r="P68" s="159">
        <f t="shared" ca="1" si="47"/>
        <v>48.082992278806799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874700</v>
      </c>
      <c r="M70" s="172">
        <f ca="1">IFERROR(__xludf.DUMMYFUNCTION("IMPORTRANGE(""https://docs.google.com/spreadsheets/d/1Yj_ptqi66GCucihVvJfMjLAmec39IyEx_6qawtMGysU/edit?usp=sharing"",""สบก!AI53"")"),474020)</f>
        <v>474020</v>
      </c>
      <c r="N70" s="172">
        <f ca="1">IFERROR(__xludf.DUMMYFUNCTION("IMPORTRANGE(""https://docs.google.com/spreadsheets/d/1Yj_ptqi66GCucihVvJfMjLAmec39IyEx_6qawtMGysU/edit?usp=sharing"",""สบก!AJ53"")"),227923)</f>
        <v>227923</v>
      </c>
      <c r="O70" s="171">
        <f ca="1">IF(L70&gt;0,N70*100/L70,0)</f>
        <v>26.057276780610493</v>
      </c>
      <c r="P70" s="171">
        <f ca="1">IF(M70&gt;0,N70*100/M70,0)</f>
        <v>48.082992278806799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IFERROR(__xludf.DUMMYFUNCTION("IMPORTRANGE(""https://docs.google.com/spreadsheets/d/1Yj_ptqi66GCucihVvJfMjLAmec39IyEx_6qawtMGysU/edit?usp=sharing"",""สบก!AE53"")"),315900)</f>
        <v>315900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IFERROR(__xludf.DUMMYFUNCTION("IMPORTRANGE(""https://docs.google.com/spreadsheets/d/1Yj_ptqi66GCucihVvJfMjLAmec39IyEx_6qawtMGysU/edit?usp=sharing"",""สบก!AF53"")"),558800)</f>
        <v>558800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IFERROR(__xludf.DUMMYFUNCTION("IMPORTRANGE(""https://docs.google.com/spreadsheets/d/1Yj_ptqi66GCucihVvJfMjLAmec39IyEx_6qawtMGysU/edit?usp=sharing"",""สบก!AG53"")"),0)</f>
        <v>0</v>
      </c>
      <c r="M74" s="101"/>
      <c r="N74" s="91">
        <f ca="1">IFERROR(__xludf.DUMMYFUNCTION("IMPORTRANGE(""https://docs.google.com/spreadsheets/d/1Yj_ptqi66GCucihVvJfMjLAmec39IyEx_6qawtMGysU/edit?usp=sharing"",""สบก!AK53"")"),0)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IFERROR(__xludf.DUMMYFUNCTION("IMPORTRANGE(""https://docs.google.com/spreadsheets/d/1XL5vhW3sbDhbH9Cz0tuDiY8C3ctxq1tqvaCgkFb8cCA/edit?usp=sharing"",""หนองคาย!J16"")"),0)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IFERROR(__xludf.DUMMYFUNCTION("IMPORTRANGE(""https://docs.google.com/spreadsheets/d/1XL5vhW3sbDhbH9Cz0tuDiY8C3ctxq1tqvaCgkFb8cCA/edit?usp=sharing"",""หนองคาย!J17"")"),1)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IFERROR(__xludf.DUMMYFUNCTION("IMPORTRANGE(""https://docs.google.com/spreadsheets/d/1XL5vhW3sbDhbH9Cz0tuDiY8C3ctxq1tqvaCgkFb8cCA/edit?usp=sharing"",""หนองคาย!J18"")"),1)</f>
        <v>1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IFERROR(__xludf.DUMMYFUNCTION("IMPORTRANGE(""https://docs.google.com/spreadsheets/d/1XL5vhW3sbDhbH9Cz0tuDiY8C3ctxq1tqvaCgkFb8cCA/edit?usp=sharing"",""หนองคาย!J19"")"),1)</f>
        <v>1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IFERROR(__xludf.DUMMYFUNCTION("IMPORTRANGE(""https://docs.google.com/spreadsheets/d/1XL5vhW3sbDhbH9Cz0tuDiY8C3ctxq1tqvaCgkFb8cCA/edit?usp=sharing"",""หนองคาย!I20"")"),1)</f>
        <v>1</v>
      </c>
      <c r="J80" s="203">
        <f ca="1">IFERROR(__xludf.DUMMYFUNCTION("IMPORTRANGE(""https://docs.google.com/spreadsheets/d/1XL5vhW3sbDhbH9Cz0tuDiY8C3ctxq1tqvaCgkFb8cCA/edit?usp=sharing"",""หนองคาย!J20"")"),1)</f>
        <v>1</v>
      </c>
      <c r="K80" s="204">
        <f t="shared" ref="K80:K88" ca="1" si="50">IF(I80&gt;0,J80*100/I80,0)</f>
        <v>100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IFERROR(__xludf.DUMMYFUNCTION("IMPORTRANGE(""https://docs.google.com/spreadsheets/d/1XL5vhW3sbDhbH9Cz0tuDiY8C3ctxq1tqvaCgkFb8cCA/edit?usp=sharing"",""หนองคาย!I21"")"),64)</f>
        <v>64</v>
      </c>
      <c r="J81" s="203">
        <f ca="1">IFERROR(__xludf.DUMMYFUNCTION("IMPORTRANGE(""https://docs.google.com/spreadsheets/d/1XL5vhW3sbDhbH9Cz0tuDiY8C3ctxq1tqvaCgkFb8cCA/edit?usp=sharing"",""หนองคาย!J21"")"),64)</f>
        <v>64</v>
      </c>
      <c r="K81" s="204">
        <f t="shared" ca="1" si="50"/>
        <v>100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IFERROR(__xludf.DUMMYFUNCTION("IMPORTRANGE(""https://docs.google.com/spreadsheets/d/1XL5vhW3sbDhbH9Cz0tuDiY8C3ctxq1tqvaCgkFb8cCA/edit?usp=sharing"",""หนองคาย!I22"")"),0)</f>
        <v>0</v>
      </c>
      <c r="J82" s="191">
        <f ca="1">IFERROR(__xludf.DUMMYFUNCTION("IMPORTRANGE(""https://docs.google.com/spreadsheets/d/1XL5vhW3sbDhbH9Cz0tuDiY8C3ctxq1tqvaCgkFb8cCA/edit?usp=sharing"",""หนองคาย!J22"")"),0)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IFERROR(__xludf.DUMMYFUNCTION("IMPORTRANGE(""https://docs.google.com/spreadsheets/d/1XL5vhW3sbDhbH9Cz0tuDiY8C3ctxq1tqvaCgkFb8cCA/edit?usp=sharing"",""หนองคาย!I23"")"),0)</f>
        <v>0</v>
      </c>
      <c r="J83" s="191">
        <f ca="1">IFERROR(__xludf.DUMMYFUNCTION("IMPORTRANGE(""https://docs.google.com/spreadsheets/d/1XL5vhW3sbDhbH9Cz0tuDiY8C3ctxq1tqvaCgkFb8cCA/edit?usp=sharing"",""หนองคาย!J23"")"),0)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IFERROR(__xludf.DUMMYFUNCTION("IMPORTRANGE(""https://docs.google.com/spreadsheets/d/1XL5vhW3sbDhbH9Cz0tuDiY8C3ctxq1tqvaCgkFb8cCA/edit?usp=sharing"",""หนองคาย!I24"")"),1)</f>
        <v>1</v>
      </c>
      <c r="J84" s="192">
        <f ca="1">IFERROR(__xludf.DUMMYFUNCTION("IMPORTRANGE(""https://docs.google.com/spreadsheets/d/1XL5vhW3sbDhbH9Cz0tuDiY8C3ctxq1tqvaCgkFb8cCA/edit?usp=sharing"",""หนองคาย!J24"")"),1)</f>
        <v>1</v>
      </c>
      <c r="K84" s="168">
        <f t="shared" ca="1" si="50"/>
        <v>100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IFERROR(__xludf.DUMMYFUNCTION("IMPORTRANGE(""https://docs.google.com/spreadsheets/d/1XL5vhW3sbDhbH9Cz0tuDiY8C3ctxq1tqvaCgkFb8cCA/edit?usp=sharing"",""หนองคาย!I25"")"),64)</f>
        <v>64</v>
      </c>
      <c r="J85" s="192">
        <f ca="1">IFERROR(__xludf.DUMMYFUNCTION("IMPORTRANGE(""https://docs.google.com/spreadsheets/d/1XL5vhW3sbDhbH9Cz0tuDiY8C3ctxq1tqvaCgkFb8cCA/edit?usp=sharing"",""หนองคาย!J25"")"),64)</f>
        <v>64</v>
      </c>
      <c r="K85" s="168">
        <f t="shared" ca="1" si="50"/>
        <v>100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IFERROR(__xludf.DUMMYFUNCTION("IMPORTRANGE(""https://docs.google.com/spreadsheets/d/1XL5vhW3sbDhbH9Cz0tuDiY8C3ctxq1tqvaCgkFb8cCA/edit?usp=sharing"",""หนองคาย!I26"")"),0)</f>
        <v>0</v>
      </c>
      <c r="J86" s="191">
        <f ca="1">IFERROR(__xludf.DUMMYFUNCTION("IMPORTRANGE(""https://docs.google.com/spreadsheets/d/1XL5vhW3sbDhbH9Cz0tuDiY8C3ctxq1tqvaCgkFb8cCA/edit?usp=sharing"",""หนองคาย!J26"")"),0)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IFERROR(__xludf.DUMMYFUNCTION("IMPORTRANGE(""https://docs.google.com/spreadsheets/d/1XL5vhW3sbDhbH9Cz0tuDiY8C3ctxq1tqvaCgkFb8cCA/edit?usp=sharing"",""หนองคาย!I27"")"),0)</f>
        <v>0</v>
      </c>
      <c r="J87" s="191">
        <f ca="1">IFERROR(__xludf.DUMMYFUNCTION("IMPORTRANGE(""https://docs.google.com/spreadsheets/d/1XL5vhW3sbDhbH9Cz0tuDiY8C3ctxq1tqvaCgkFb8cCA/edit?usp=sharing"",""หนองคาย!J27"")"),0)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IFERROR(__xludf.DUMMYFUNCTION("IMPORTRANGE(""https://docs.google.com/spreadsheets/d/1XL5vhW3sbDhbH9Cz0tuDiY8C3ctxq1tqvaCgkFb8cCA/edit?usp=sharing"",""หนองคาย!I28"")"),0)</f>
        <v>0</v>
      </c>
      <c r="J88" s="191">
        <f ca="1">IFERROR(__xludf.DUMMYFUNCTION("IMPORTRANGE(""https://docs.google.com/spreadsheets/d/1XL5vhW3sbDhbH9Cz0tuDiY8C3ctxq1tqvaCgkFb8cCA/edit?usp=sharing"",""หนองคาย!J28"")"),0)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IFERROR(__xludf.DUMMYFUNCTION("IMPORTRANGE(""https://docs.google.com/spreadsheets/d/1XL5vhW3sbDhbH9Cz0tuDiY8C3ctxq1tqvaCgkFb8cCA/edit?usp=sharing"",""หนองคาย!J29"")"),0)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IFERROR(__xludf.DUMMYFUNCTION("IMPORTRANGE(""https://docs.google.com/spreadsheets/d/1XL5vhW3sbDhbH9Cz0tuDiY8C3ctxq1tqvaCgkFb8cCA/edit?usp=sharing"",""หนองคาย!J30"")"),0)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IFERROR(__xludf.DUMMYFUNCTION("IMPORTRANGE(""https://docs.google.com/spreadsheets/d/1XL5vhW3sbDhbH9Cz0tuDiY8C3ctxq1tqvaCgkFb8cCA/edit?usp=sharing"",""หนองคาย!I32"")"),7)</f>
        <v>7</v>
      </c>
      <c r="J92" s="146">
        <f ca="1">IFERROR(__xludf.DUMMYFUNCTION("IMPORTRANGE(""https://docs.google.com/spreadsheets/d/1XL5vhW3sbDhbH9Cz0tuDiY8C3ctxq1tqvaCgkFb8cCA/edit?usp=sharing"",""หนองคาย!J32"")"),0)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IFERROR(__xludf.DUMMYFUNCTION("IMPORTRANGE(""https://docs.google.com/spreadsheets/d/1XL5vhW3sbDhbH9Cz0tuDiY8C3ctxq1tqvaCgkFb8cCA/edit?usp=sharing"",""หนองคาย!I33"")"),2)</f>
        <v>2</v>
      </c>
      <c r="J93" s="146">
        <f ca="1">IFERROR(__xludf.DUMMYFUNCTION("IMPORTRANGE(""https://docs.google.com/spreadsheets/d/1XL5vhW3sbDhbH9Cz0tuDiY8C3ctxq1tqvaCgkFb8cCA/edit?usp=sharing"",""หนองคาย!J33"")"),1)</f>
        <v>1</v>
      </c>
      <c r="K93" s="147">
        <f t="shared" ca="1" si="51"/>
        <v>50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319800</v>
      </c>
      <c r="M94" s="155">
        <f t="shared" ca="1" si="52"/>
        <v>80790</v>
      </c>
      <c r="N94" s="155">
        <f t="shared" ca="1" si="52"/>
        <v>197580</v>
      </c>
      <c r="O94" s="154">
        <f t="shared" ref="O94:O96" ca="1" si="53">IF(L94&gt;0,N94*100/L94,0)</f>
        <v>61.782363977485929</v>
      </c>
      <c r="P94" s="154">
        <f t="shared" ref="P94:P96" ca="1" si="54">IF(M94&gt;0,N94*100/M94,0)</f>
        <v>244.55997029335313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319800</v>
      </c>
      <c r="M96" s="160">
        <f t="shared" ca="1" si="56"/>
        <v>80790</v>
      </c>
      <c r="N96" s="160">
        <f t="shared" ca="1" si="56"/>
        <v>197580</v>
      </c>
      <c r="O96" s="159">
        <f t="shared" ca="1" si="53"/>
        <v>61.782363977485929</v>
      </c>
      <c r="P96" s="159">
        <f t="shared" ca="1" si="54"/>
        <v>244.55997029335313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135000</v>
      </c>
      <c r="M98" s="172">
        <f ca="1">IFERROR(__xludf.DUMMYFUNCTION("IMPORTRANGE(""https://docs.google.com/spreadsheets/d/1Yj_ptqi66GCucihVvJfMjLAmec39IyEx_6qawtMGysU/edit?usp=sharing"",""สบก!AR53"")"),80790)</f>
        <v>80790</v>
      </c>
      <c r="N98" s="172">
        <f ca="1">IFERROR(__xludf.DUMMYFUNCTION("IMPORTRANGE(""https://docs.google.com/spreadsheets/d/1Yj_ptqi66GCucihVvJfMjLAmec39IyEx_6qawtMGysU/edit?usp=sharing"",""สบก!AS53"")"),12780)</f>
        <v>12780</v>
      </c>
      <c r="O98" s="171">
        <f ca="1">IF(L98&gt;0,N98*100/L98,0)</f>
        <v>9.4666666666666668</v>
      </c>
      <c r="P98" s="171">
        <f ca="1">IF(M98&gt;0,N98*100/M98,0)</f>
        <v>15.818789454140363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IFERROR(__xludf.DUMMYFUNCTION("IMPORTRANGE(""https://docs.google.com/spreadsheets/d/1Yj_ptqi66GCucihVvJfMjLAmec39IyEx_6qawtMGysU/edit?usp=sharing"",""สบก!AN53"")"),0)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IFERROR(__xludf.DUMMYFUNCTION("IMPORTRANGE(""https://docs.google.com/spreadsheets/d/1Yj_ptqi66GCucihVvJfMjLAmec39IyEx_6qawtMGysU/edit?usp=sharing"",""สบก!AO53"")"),135000)</f>
        <v>135000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IFERROR(__xludf.DUMMYFUNCTION("IMPORTRANGE(""https://docs.google.com/spreadsheets/d/1Yj_ptqi66GCucihVvJfMjLAmec39IyEx_6qawtMGysU/edit?usp=sharing"",""สบก!AP53"")"),184800)</f>
        <v>184800</v>
      </c>
      <c r="M102" s="101"/>
      <c r="N102" s="91">
        <f ca="1">IFERROR(__xludf.DUMMYFUNCTION("IMPORTRANGE(""https://docs.google.com/spreadsheets/d/1Yj_ptqi66GCucihVvJfMjLAmec39IyEx_6qawtMGysU/edit?usp=sharing"",""สบก!AT53"")"),184800)</f>
        <v>184800</v>
      </c>
      <c r="O102" s="101">
        <f ca="1">IF(L102&gt;0,N102*100/L102,0)</f>
        <v>100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IFERROR(__xludf.DUMMYFUNCTION("IMPORTRANGE(""https://docs.google.com/spreadsheets/d/1XL5vhW3sbDhbH9Cz0tuDiY8C3ctxq1tqvaCgkFb8cCA/edit?usp=sharing"",""หนองคาย!J39"")"),0)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IFERROR(__xludf.DUMMYFUNCTION("IMPORTRANGE(""https://docs.google.com/spreadsheets/d/1XL5vhW3sbDhbH9Cz0tuDiY8C3ctxq1tqvaCgkFb8cCA/edit?usp=sharing"",""หนองคาย!J40"")"),1)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IFERROR(__xludf.DUMMYFUNCTION("IMPORTRANGE(""https://docs.google.com/spreadsheets/d/1XL5vhW3sbDhbH9Cz0tuDiY8C3ctxq1tqvaCgkFb8cCA/edit?usp=sharing"",""หนองคาย!J41"")"),1)</f>
        <v>1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IFERROR(__xludf.DUMMYFUNCTION("IMPORTRANGE(""https://docs.google.com/spreadsheets/d/1XL5vhW3sbDhbH9Cz0tuDiY8C3ctxq1tqvaCgkFb8cCA/edit?usp=sharing"",""หนองคาย!J42"")"),1)</f>
        <v>1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IFERROR(__xludf.DUMMYFUNCTION("IMPORTRANGE(""https://docs.google.com/spreadsheets/d/1XL5vhW3sbDhbH9Cz0tuDiY8C3ctxq1tqvaCgkFb8cCA/edit?usp=sharing"",""หนองคาย!I43"")"),1)</f>
        <v>1</v>
      </c>
      <c r="J108" s="191">
        <f ca="1">IFERROR(__xludf.DUMMYFUNCTION("IMPORTRANGE(""https://docs.google.com/spreadsheets/d/1XL5vhW3sbDhbH9Cz0tuDiY8C3ctxq1tqvaCgkFb8cCA/edit?usp=sharing"",""หนองคาย!J43"")"),0)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IFERROR(__xludf.DUMMYFUNCTION("IMPORTRANGE(""https://docs.google.com/spreadsheets/d/1XL5vhW3sbDhbH9Cz0tuDiY8C3ctxq1tqvaCgkFb8cCA/edit?usp=sharing"",""หนองคาย!I44"")"),7)</f>
        <v>7</v>
      </c>
      <c r="J109" s="191">
        <f ca="1">IFERROR(__xludf.DUMMYFUNCTION("IMPORTRANGE(""https://docs.google.com/spreadsheets/d/1XL5vhW3sbDhbH9Cz0tuDiY8C3ctxq1tqvaCgkFb8cCA/edit?usp=sharing"",""หนองคาย!J44"")"),0)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IFERROR(__xludf.DUMMYFUNCTION("IMPORTRANGE(""https://docs.google.com/spreadsheets/d/1XL5vhW3sbDhbH9Cz0tuDiY8C3ctxq1tqvaCgkFb8cCA/edit?usp=sharing"",""หนองคาย!I45"")"),7)</f>
        <v>7</v>
      </c>
      <c r="J110" s="191">
        <f ca="1">IFERROR(__xludf.DUMMYFUNCTION("IMPORTRANGE(""https://docs.google.com/spreadsheets/d/1XL5vhW3sbDhbH9Cz0tuDiY8C3ctxq1tqvaCgkFb8cCA/edit?usp=sharing"",""หนองคาย!J45"")"),8)</f>
        <v>8</v>
      </c>
      <c r="K110" s="222">
        <f t="shared" ca="1" si="57"/>
        <v>114.28571428571429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IFERROR(__xludf.DUMMYFUNCTION("IMPORTRANGE(""https://docs.google.com/spreadsheets/d/1XL5vhW3sbDhbH9Cz0tuDiY8C3ctxq1tqvaCgkFb8cCA/edit?usp=sharing"",""หนองคาย!I46"")"),7)</f>
        <v>7</v>
      </c>
      <c r="J111" s="191">
        <f ca="1">IFERROR(__xludf.DUMMYFUNCTION("IMPORTRANGE(""https://docs.google.com/spreadsheets/d/1XL5vhW3sbDhbH9Cz0tuDiY8C3ctxq1tqvaCgkFb8cCA/edit?usp=sharing"",""หนองคาย!J46"")"),0)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IFERROR(__xludf.DUMMYFUNCTION("IMPORTRANGE(""https://docs.google.com/spreadsheets/d/1XL5vhW3sbDhbH9Cz0tuDiY8C3ctxq1tqvaCgkFb8cCA/edit?usp=sharing"",""หนองคาย!I47"")"),7)</f>
        <v>7</v>
      </c>
      <c r="J112" s="191">
        <f ca="1">IFERROR(__xludf.DUMMYFUNCTION("IMPORTRANGE(""https://docs.google.com/spreadsheets/d/1XL5vhW3sbDhbH9Cz0tuDiY8C3ctxq1tqvaCgkFb8cCA/edit?usp=sharing"",""หนองคาย!J47"")"),0)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IFERROR(__xludf.DUMMYFUNCTION("IMPORTRANGE(""https://docs.google.com/spreadsheets/d/1XL5vhW3sbDhbH9Cz0tuDiY8C3ctxq1tqvaCgkFb8cCA/edit?usp=sharing"",""หนองคาย!I48"")"),2)</f>
        <v>2</v>
      </c>
      <c r="J113" s="191">
        <f ca="1">IFERROR(__xludf.DUMMYFUNCTION("IMPORTRANGE(""https://docs.google.com/spreadsheets/d/1XL5vhW3sbDhbH9Cz0tuDiY8C3ctxq1tqvaCgkFb8cCA/edit?usp=sharing"",""หนองคาย!J48"")"),1)</f>
        <v>1</v>
      </c>
      <c r="K113" s="222">
        <f t="shared" ca="1" si="57"/>
        <v>50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IFERROR(__xludf.DUMMYFUNCTION("IMPORTRANGE(""https://docs.google.com/spreadsheets/d/1XL5vhW3sbDhbH9Cz0tuDiY8C3ctxq1tqvaCgkFb8cCA/edit?usp=sharing"",""หนองคาย!J49"")"),0)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IFERROR(__xludf.DUMMYFUNCTION("IMPORTRANGE(""https://docs.google.com/spreadsheets/d/1XL5vhW3sbDhbH9Cz0tuDiY8C3ctxq1tqvaCgkFb8cCA/edit?usp=sharing"",""หนองคาย!J50"")"),0)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IFERROR(__xludf.DUMMYFUNCTION("IMPORTRANGE(""https://docs.google.com/spreadsheets/d/1XL5vhW3sbDhbH9Cz0tuDiY8C3ctxq1tqvaCgkFb8cCA/edit?usp=sharing"",""หนองคาย!I52"")"),20)</f>
        <v>20</v>
      </c>
      <c r="J117" s="146">
        <f ca="1">IFERROR(__xludf.DUMMYFUNCTION("IMPORTRANGE(""https://docs.google.com/spreadsheets/d/1XL5vhW3sbDhbH9Cz0tuDiY8C3ctxq1tqvaCgkFb8cCA/edit?usp=sharing"",""หนองคาย!J52"")"),20)</f>
        <v>20</v>
      </c>
      <c r="K117" s="147">
        <f ca="1">IF(I117&gt;0,J117*100/I117,0)</f>
        <v>100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82440</v>
      </c>
      <c r="M118" s="155">
        <f t="shared" ca="1" si="58"/>
        <v>66440</v>
      </c>
      <c r="N118" s="155">
        <f t="shared" ca="1" si="58"/>
        <v>14210</v>
      </c>
      <c r="O118" s="154">
        <f t="shared" ref="O118:O120" ca="1" si="59">IF(L118&gt;0,N118*100/L118,0)</f>
        <v>17.236778262979136</v>
      </c>
      <c r="P118" s="154">
        <f t="shared" ref="P118:P120" ca="1" si="60">IF(M118&gt;0,N118*100/M118,0)</f>
        <v>21.387718242022878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82440</v>
      </c>
      <c r="M120" s="160">
        <f t="shared" ca="1" si="62"/>
        <v>66440</v>
      </c>
      <c r="N120" s="160">
        <f t="shared" ca="1" si="62"/>
        <v>14210</v>
      </c>
      <c r="O120" s="159">
        <f t="shared" ca="1" si="59"/>
        <v>17.236778262979136</v>
      </c>
      <c r="P120" s="159">
        <f t="shared" ca="1" si="60"/>
        <v>21.387718242022878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82440</v>
      </c>
      <c r="M122" s="172">
        <f ca="1">IFERROR(__xludf.DUMMYFUNCTION("IMPORTRANGE(""https://docs.google.com/spreadsheets/d/1Yj_ptqi66GCucihVvJfMjLAmec39IyEx_6qawtMGysU/edit?usp=sharing"",""สบก!BA53"")"),66440)</f>
        <v>66440</v>
      </c>
      <c r="N122" s="172">
        <f ca="1">IFERROR(__xludf.DUMMYFUNCTION("IMPORTRANGE(""https://docs.google.com/spreadsheets/d/1Yj_ptqi66GCucihVvJfMjLAmec39IyEx_6qawtMGysU/edit?usp=sharing"",""สบก!BB53"")"),14210)</f>
        <v>14210</v>
      </c>
      <c r="O122" s="171">
        <f ca="1">IF(L122&gt;0,N122*100/L122,0)</f>
        <v>17.236778262979136</v>
      </c>
      <c r="P122" s="171">
        <f ca="1">IF(M122&gt;0,N122*100/M122,0)</f>
        <v>21.387718242022878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IFERROR(__xludf.DUMMYFUNCTION("IMPORTRANGE(""https://docs.google.com/spreadsheets/d/1Yj_ptqi66GCucihVvJfMjLAmec39IyEx_6qawtMGysU/edit?usp=sharing"",""สบก!AW53"")"),0)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IFERROR(__xludf.DUMMYFUNCTION("IMPORTRANGE(""https://docs.google.com/spreadsheets/d/1Yj_ptqi66GCucihVvJfMjLAmec39IyEx_6qawtMGysU/edit?usp=sharing"",""สบก!AX53"")"),82440)</f>
        <v>82440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IFERROR(__xludf.DUMMYFUNCTION("IMPORTRANGE(""https://docs.google.com/spreadsheets/d/1Yj_ptqi66GCucihVvJfMjLAmec39IyEx_6qawtMGysU/edit?usp=sharing"",""สบก!AY53"")"),0)</f>
        <v>0</v>
      </c>
      <c r="M126" s="101"/>
      <c r="N126" s="91">
        <f ca="1">IFERROR(__xludf.DUMMYFUNCTION("IMPORTRANGE(""https://docs.google.com/spreadsheets/d/1Yj_ptqi66GCucihVvJfMjLAmec39IyEx_6qawtMGysU/edit?usp=sharing"",""สบก!BC53"")"),0)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257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IFERROR(__xludf.DUMMYFUNCTION("IMPORTRANGE(""https://docs.google.com/spreadsheets/d/1XL5vhW3sbDhbH9Cz0tuDiY8C3ctxq1tqvaCgkFb8cCA/edit?usp=sharing"",""หนองคาย!J58"")"),0)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IFERROR(__xludf.DUMMYFUNCTION("IMPORTRANGE(""https://docs.google.com/spreadsheets/d/1XL5vhW3sbDhbH9Cz0tuDiY8C3ctxq1tqvaCgkFb8cCA/edit?usp=sharing"",""หนองคาย!J59"")"),1)</f>
        <v>1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IFERROR(__xludf.DUMMYFUNCTION("IMPORTRANGE(""https://docs.google.com/spreadsheets/d/1XL5vhW3sbDhbH9Cz0tuDiY8C3ctxq1tqvaCgkFb8cCA/edit?usp=sharing"",""หนองคาย!J60"")"),1)</f>
        <v>1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IFERROR(__xludf.DUMMYFUNCTION("IMPORTRANGE(""https://docs.google.com/spreadsheets/d/1XL5vhW3sbDhbH9Cz0tuDiY8C3ctxq1tqvaCgkFb8cCA/edit?usp=sharing"",""หนองคาย!J61"")"),1)</f>
        <v>1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IFERROR(__xludf.DUMMYFUNCTION("IMPORTRANGE(""https://docs.google.com/spreadsheets/d/1XL5vhW3sbDhbH9Cz0tuDiY8C3ctxq1tqvaCgkFb8cCA/edit?usp=sharing"",""หนองคาย!I62"")"),20)</f>
        <v>20</v>
      </c>
      <c r="J132" s="191">
        <f ca="1">IFERROR(__xludf.DUMMYFUNCTION("IMPORTRANGE(""https://docs.google.com/spreadsheets/d/1XL5vhW3sbDhbH9Cz0tuDiY8C3ctxq1tqvaCgkFb8cCA/edit?usp=sharing"",""หนองคาย!J62"")"),20)</f>
        <v>20</v>
      </c>
      <c r="K132" s="222">
        <f t="shared" ref="K132:K133" ca="1" si="63">IF(I132&gt;0,J132*100/I132,0)</f>
        <v>100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IFERROR(__xludf.DUMMYFUNCTION("IMPORTRANGE(""https://docs.google.com/spreadsheets/d/1XL5vhW3sbDhbH9Cz0tuDiY8C3ctxq1tqvaCgkFb8cCA/edit?usp=sharing"",""หนองคาย!I63"")"),20)</f>
        <v>20</v>
      </c>
      <c r="J133" s="191">
        <f ca="1">IFERROR(__xludf.DUMMYFUNCTION("IMPORTRANGE(""https://docs.google.com/spreadsheets/d/1XL5vhW3sbDhbH9Cz0tuDiY8C3ctxq1tqvaCgkFb8cCA/edit?usp=sharing"",""หนองคาย!J63"")"),0)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IFERROR(__xludf.DUMMYFUNCTION("IMPORTRANGE(""https://docs.google.com/spreadsheets/d/1XL5vhW3sbDhbH9Cz0tuDiY8C3ctxq1tqvaCgkFb8cCA/edit?usp=sharing"",""หนองคาย!J64"")"),0)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IFERROR(__xludf.DUMMYFUNCTION("IMPORTRANGE(""https://docs.google.com/spreadsheets/d/1XL5vhW3sbDhbH9Cz0tuDiY8C3ctxq1tqvaCgkFb8cCA/edit?usp=sharing"",""หนองคาย!J65"")"),0)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IFERROR(__xludf.DUMMYFUNCTION("IMPORTRANGE(""https://docs.google.com/spreadsheets/d/1XL5vhW3sbDhbH9Cz0tuDiY8C3ctxq1tqvaCgkFb8cCA/edit?usp=sharing"",""หนองคาย!I68"")"),0)</f>
        <v>0</v>
      </c>
      <c r="J138" s="264">
        <f ca="1">IFERROR(__xludf.DUMMYFUNCTION("IMPORTRANGE(""https://docs.google.com/spreadsheets/d/1XL5vhW3sbDhbH9Cz0tuDiY8C3ctxq1tqvaCgkFb8cCA/edit?usp=sharing"",""หนองคาย!J68"")"),0)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79000</v>
      </c>
      <c r="M140" s="155">
        <f t="shared" ca="1" si="64"/>
        <v>55750</v>
      </c>
      <c r="N140" s="155">
        <f t="shared" ca="1" si="64"/>
        <v>14210</v>
      </c>
      <c r="O140" s="154">
        <f t="shared" ref="O140:O142" ca="1" si="65">IF(L140&gt;0,N140*100/L140,0)</f>
        <v>17.9873417721519</v>
      </c>
      <c r="P140" s="154">
        <f t="shared" ref="P140:P142" ca="1" si="66">IF(M140&gt;0,N140*100/M140,0)</f>
        <v>25.488789237668161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79000</v>
      </c>
      <c r="M142" s="160">
        <f t="shared" ca="1" si="68"/>
        <v>55750</v>
      </c>
      <c r="N142" s="160">
        <f t="shared" ca="1" si="68"/>
        <v>14210</v>
      </c>
      <c r="O142" s="159">
        <f t="shared" ca="1" si="65"/>
        <v>17.9873417721519</v>
      </c>
      <c r="P142" s="159">
        <f t="shared" ca="1" si="66"/>
        <v>25.488789237668161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79000</v>
      </c>
      <c r="M144" s="172">
        <f ca="1">IFERROR(__xludf.DUMMYFUNCTION("IMPORTRANGE(""https://docs.google.com/spreadsheets/d/1Yj_ptqi66GCucihVvJfMjLAmec39IyEx_6qawtMGysU/edit?usp=sharing"",""สบก!BJ53"")"),55750)</f>
        <v>55750</v>
      </c>
      <c r="N144" s="172">
        <f ca="1">IFERROR(__xludf.DUMMYFUNCTION("IMPORTRANGE(""https://docs.google.com/spreadsheets/d/1Yj_ptqi66GCucihVvJfMjLAmec39IyEx_6qawtMGysU/edit?usp=sharing"",""สบก!BK53"")"),14210)</f>
        <v>14210</v>
      </c>
      <c r="O144" s="171">
        <f ca="1">IF(L144&gt;0,N144*100/L144,0)</f>
        <v>17.9873417721519</v>
      </c>
      <c r="P144" s="171">
        <f ca="1">IF(M144&gt;0,N144*100/M144,0)</f>
        <v>25.488789237668161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IFERROR(__xludf.DUMMYFUNCTION("IMPORTRANGE(""https://docs.google.com/spreadsheets/d/1Yj_ptqi66GCucihVvJfMjLAmec39IyEx_6qawtMGysU/edit?usp=sharing"",""สบก!BF53"")"),0)</f>
        <v>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IFERROR(__xludf.DUMMYFUNCTION("IMPORTRANGE(""https://docs.google.com/spreadsheets/d/1Yj_ptqi66GCucihVvJfMjLAmec39IyEx_6qawtMGysU/edit?usp=sharing"",""สบก!BG53"")"),79000)</f>
        <v>79000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IFERROR(__xludf.DUMMYFUNCTION("IMPORTRANGE(""https://docs.google.com/spreadsheets/d/1Yj_ptqi66GCucihVvJfMjLAmec39IyEx_6qawtMGysU/edit?usp=sharing"",""สบก!BH53"")"),0)</f>
        <v>0</v>
      </c>
      <c r="M148" s="101"/>
      <c r="N148" s="91">
        <f ca="1">IFERROR(__xludf.DUMMYFUNCTION("IMPORTRANGE(""https://docs.google.com/spreadsheets/d/1Yj_ptqi66GCucihVvJfMjLAmec39IyEx_6qawtMGysU/edit?usp=sharing"",""สบก!BL53"")"),0)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IFERROR(__xludf.DUMMYFUNCTION("IMPORTRANGE(""https://docs.google.com/spreadsheets/d/1XL5vhW3sbDhbH9Cz0tuDiY8C3ctxq1tqvaCgkFb8cCA/edit?usp=sharing"",""หนองคาย!I74"")"),4)</f>
        <v>4</v>
      </c>
      <c r="J149" s="272">
        <f ca="1">IFERROR(__xludf.DUMMYFUNCTION("IMPORTRANGE(""https://docs.google.com/spreadsheets/d/1XL5vhW3sbDhbH9Cz0tuDiY8C3ctxq1tqvaCgkFb8cCA/edit?usp=sharing"",""หนองคาย!J74"")"),0)</f>
        <v>0</v>
      </c>
      <c r="K149" s="273">
        <f ca="1">IF(I149&gt;0,J149*100/I149,0)</f>
        <v>0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IFERROR(__xludf.DUMMYFUNCTION("IMPORTRANGE(""https://docs.google.com/spreadsheets/d/1XL5vhW3sbDhbH9Cz0tuDiY8C3ctxq1tqvaCgkFb8cCA/edit?usp=sharing"",""หนองคาย!J79"")"),0)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IFERROR(__xludf.DUMMYFUNCTION("IMPORTRANGE(""https://docs.google.com/spreadsheets/d/1XL5vhW3sbDhbH9Cz0tuDiY8C3ctxq1tqvaCgkFb8cCA/edit?usp=sharing"",""หนองคาย!J80"")"),1)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IFERROR(__xludf.DUMMYFUNCTION("IMPORTRANGE(""https://docs.google.com/spreadsheets/d/1XL5vhW3sbDhbH9Cz0tuDiY8C3ctxq1tqvaCgkFb8cCA/edit?usp=sharing"",""หนองคาย!J81"")"),1)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IFERROR(__xludf.DUMMYFUNCTION("IMPORTRANGE(""https://docs.google.com/spreadsheets/d/1XL5vhW3sbDhbH9Cz0tuDiY8C3ctxq1tqvaCgkFb8cCA/edit?usp=sharing"",""หนองคาย!J82"")"),0)</f>
        <v>0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IFERROR(__xludf.DUMMYFUNCTION("IMPORTRANGE(""https://docs.google.com/spreadsheets/d/1XL5vhW3sbDhbH9Cz0tuDiY8C3ctxq1tqvaCgkFb8cCA/edit?usp=sharing"",""หนองคาย!I83"")"),4)</f>
        <v>4</v>
      </c>
      <c r="J158" s="192">
        <f ca="1">IFERROR(__xludf.DUMMYFUNCTION("IMPORTRANGE(""https://docs.google.com/spreadsheets/d/1XL5vhW3sbDhbH9Cz0tuDiY8C3ctxq1tqvaCgkFb8cCA/edit?usp=sharing"",""หนองคาย!J83"")"),0)</f>
        <v>0</v>
      </c>
      <c r="K158" s="168">
        <f ca="1">IF(I158&gt;0,J158*100/I158,0)</f>
        <v>0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IFERROR(__xludf.DUMMYFUNCTION("IMPORTRANGE(""https://docs.google.com/spreadsheets/d/1XL5vhW3sbDhbH9Cz0tuDiY8C3ctxq1tqvaCgkFb8cCA/edit?usp=sharing"",""หนองคาย!J84"")"),0)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IFERROR(__xludf.DUMMYFUNCTION("IMPORTRANGE(""https://docs.google.com/spreadsheets/d/1XL5vhW3sbDhbH9Cz0tuDiY8C3ctxq1tqvaCgkFb8cCA/edit?usp=sharing"",""หนองคาย!J85"")"),0)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IFERROR(__xludf.DUMMYFUNCTION("IMPORTRANGE(""https://docs.google.com/spreadsheets/d/1XL5vhW3sbDhbH9Cz0tuDiY8C3ctxq1tqvaCgkFb8cCA/edit?usp=sharing"",""หนองคาย!J86"")"),0)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IFERROR(__xludf.DUMMYFUNCTION("IMPORTRANGE(""https://docs.google.com/spreadsheets/d/1XL5vhW3sbDhbH9Cz0tuDiY8C3ctxq1tqvaCgkFb8cCA/edit?usp=sharing"",""หนองคาย!J87"")"),0)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IFERROR(__xludf.DUMMYFUNCTION("IMPORTRANGE(""https://docs.google.com/spreadsheets/d/1XL5vhW3sbDhbH9Cz0tuDiY8C3ctxq1tqvaCgkFb8cCA/edit?usp=sharing"",""หนองคาย!J88"")"),0)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IFERROR(__xludf.DUMMYFUNCTION("IMPORTRANGE(""https://docs.google.com/spreadsheets/d/1XL5vhW3sbDhbH9Cz0tuDiY8C3ctxq1tqvaCgkFb8cCA/edit?usp=sharing"",""หนองคาย!I89"")"),3)</f>
        <v>3</v>
      </c>
      <c r="J164" s="277">
        <f ca="1">IFERROR(__xludf.DUMMYFUNCTION("IMPORTRANGE(""https://docs.google.com/spreadsheets/d/1XL5vhW3sbDhbH9Cz0tuDiY8C3ctxq1tqvaCgkFb8cCA/edit?usp=sharing"",""หนองคาย!J89"")"),3)</f>
        <v>3</v>
      </c>
      <c r="K164" s="278">
        <f ca="1">IF(I164&gt;0,J164*100/I164,0)</f>
        <v>100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IFERROR(__xludf.DUMMYFUNCTION("IMPORTRANGE(""https://docs.google.com/spreadsheets/d/1XL5vhW3sbDhbH9Cz0tuDiY8C3ctxq1tqvaCgkFb8cCA/edit?usp=sharing"",""หนองคาย!J94"")"),0)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IFERROR(__xludf.DUMMYFUNCTION("IMPORTRANGE(""https://docs.google.com/spreadsheets/d/1XL5vhW3sbDhbH9Cz0tuDiY8C3ctxq1tqvaCgkFb8cCA/edit?usp=sharing"",""หนองคาย!J95"")"),1)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IFERROR(__xludf.DUMMYFUNCTION("IMPORTRANGE(""https://docs.google.com/spreadsheets/d/1XL5vhW3sbDhbH9Cz0tuDiY8C3ctxq1tqvaCgkFb8cCA/edit?usp=sharing"",""หนองคาย!J96"")"),1)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IFERROR(__xludf.DUMMYFUNCTION("IMPORTRANGE(""https://docs.google.com/spreadsheets/d/1XL5vhW3sbDhbH9Cz0tuDiY8C3ctxq1tqvaCgkFb8cCA/edit?usp=sharing"",""หนองคาย!J97"")"),1)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IFERROR(__xludf.DUMMYFUNCTION("IMPORTRANGE(""https://docs.google.com/spreadsheets/d/1XL5vhW3sbDhbH9Cz0tuDiY8C3ctxq1tqvaCgkFb8cCA/edit?usp=sharing"",""หนองคาย!I98"")"),3)</f>
        <v>3</v>
      </c>
      <c r="J173" s="192">
        <f ca="1">IFERROR(__xludf.DUMMYFUNCTION("IMPORTRANGE(""https://docs.google.com/spreadsheets/d/1XL5vhW3sbDhbH9Cz0tuDiY8C3ctxq1tqvaCgkFb8cCA/edit?usp=sharing"",""หนองคาย!J98"")"),3)</f>
        <v>3</v>
      </c>
      <c r="K173" s="168">
        <f ca="1">IF(I173&gt;0,J173*100/I173,0)</f>
        <v>100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IFERROR(__xludf.DUMMYFUNCTION("IMPORTRANGE(""https://docs.google.com/spreadsheets/d/1XL5vhW3sbDhbH9Cz0tuDiY8C3ctxq1tqvaCgkFb8cCA/edit?usp=sharing"",""หนองคาย!J99"")"),0)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IFERROR(__xludf.DUMMYFUNCTION("IMPORTRANGE(""https://docs.google.com/spreadsheets/d/1XL5vhW3sbDhbH9Cz0tuDiY8C3ctxq1tqvaCgkFb8cCA/edit?usp=sharing"",""หนองคาย!J100"")"),0)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IFERROR(__xludf.DUMMYFUNCTION("IMPORTRANGE(""https://docs.google.com/spreadsheets/d/1XL5vhW3sbDhbH9Cz0tuDiY8C3ctxq1tqvaCgkFb8cCA/edit?usp=sharing"",""หนองคาย!I101"")"),1)</f>
        <v>1</v>
      </c>
      <c r="J176" s="277">
        <f ca="1">IFERROR(__xludf.DUMMYFUNCTION("IMPORTRANGE(""https://docs.google.com/spreadsheets/d/1XL5vhW3sbDhbH9Cz0tuDiY8C3ctxq1tqvaCgkFb8cCA/edit?usp=sharing"",""หนองคาย!J101"")"),1)</f>
        <v>1</v>
      </c>
      <c r="K176" s="278">
        <f ca="1">IF(I176&gt;0,J176*100/I176,0)</f>
        <v>100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IFERROR(__xludf.DUMMYFUNCTION("IMPORTRANGE(""https://docs.google.com/spreadsheets/d/1XL5vhW3sbDhbH9Cz0tuDiY8C3ctxq1tqvaCgkFb8cCA/edit?usp=sharing"",""หนองคาย!J106"")"),0)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IFERROR(__xludf.DUMMYFUNCTION("IMPORTRANGE(""https://docs.google.com/spreadsheets/d/1XL5vhW3sbDhbH9Cz0tuDiY8C3ctxq1tqvaCgkFb8cCA/edit?usp=sharing"",""หนองคาย!J107"")"),1)</f>
        <v>1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IFERROR(__xludf.DUMMYFUNCTION("IMPORTRANGE(""https://docs.google.com/spreadsheets/d/1XL5vhW3sbDhbH9Cz0tuDiY8C3ctxq1tqvaCgkFb8cCA/edit?usp=sharing"",""หนองคาย!J108"")"),1)</f>
        <v>1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IFERROR(__xludf.DUMMYFUNCTION("IMPORTRANGE(""https://docs.google.com/spreadsheets/d/1XL5vhW3sbDhbH9Cz0tuDiY8C3ctxq1tqvaCgkFb8cCA/edit?usp=sharing"",""หนองคาย!J109"")"),1)</f>
        <v>1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IFERROR(__xludf.DUMMYFUNCTION("IMPORTRANGE(""https://docs.google.com/spreadsheets/d/1XL5vhW3sbDhbH9Cz0tuDiY8C3ctxq1tqvaCgkFb8cCA/edit?usp=sharing"",""หนองคาย!I110"")"),1)</f>
        <v>1</v>
      </c>
      <c r="J185" s="191">
        <f ca="1">IFERROR(__xludf.DUMMYFUNCTION("IMPORTRANGE(""https://docs.google.com/spreadsheets/d/1XL5vhW3sbDhbH9Cz0tuDiY8C3ctxq1tqvaCgkFb8cCA/edit?usp=sharing"",""หนองคาย!J110"")"),0)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IFERROR(__xludf.DUMMYFUNCTION("IMPORTRANGE(""https://docs.google.com/spreadsheets/d/1XL5vhW3sbDhbH9Cz0tuDiY8C3ctxq1tqvaCgkFb8cCA/edit?usp=sharing"",""หนองคาย!I111"")"),1)</f>
        <v>1</v>
      </c>
      <c r="J186" s="191">
        <f ca="1">IFERROR(__xludf.DUMMYFUNCTION("IMPORTRANGE(""https://docs.google.com/spreadsheets/d/1XL5vhW3sbDhbH9Cz0tuDiY8C3ctxq1tqvaCgkFb8cCA/edit?usp=sharing"",""หนองคาย!J111"")"),1)</f>
        <v>1</v>
      </c>
      <c r="K186" s="222">
        <f t="shared" ca="1" si="69"/>
        <v>100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IFERROR(__xludf.DUMMYFUNCTION("IMPORTRANGE(""https://docs.google.com/spreadsheets/d/1XL5vhW3sbDhbH9Cz0tuDiY8C3ctxq1tqvaCgkFb8cCA/edit?usp=sharing"",""หนองคาย!J112"")"),1)</f>
        <v>1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IFERROR(__xludf.DUMMYFUNCTION("IMPORTRANGE(""https://docs.google.com/spreadsheets/d/1XL5vhW3sbDhbH9Cz0tuDiY8C3ctxq1tqvaCgkFb8cCA/edit?usp=sharing"",""หนองคาย!J113"")"),0)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IFERROR(__xludf.DUMMYFUNCTION("IMPORTRANGE(""https://docs.google.com/spreadsheets/d/1XL5vhW3sbDhbH9Cz0tuDiY8C3ctxq1tqvaCgkFb8cCA/edit?usp=sharing"",""หนองคาย!I114"")"),30000)</f>
        <v>30000</v>
      </c>
      <c r="J189" s="277">
        <f ca="1">IFERROR(__xludf.DUMMYFUNCTION("IMPORTRANGE(""https://docs.google.com/spreadsheets/d/1XL5vhW3sbDhbH9Cz0tuDiY8C3ctxq1tqvaCgkFb8cCA/edit?usp=sharing"",""หนองคาย!J114"")"),0)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IFERROR(__xludf.DUMMYFUNCTION("IMPORTRANGE(""https://docs.google.com/spreadsheets/d/1XL5vhW3sbDhbH9Cz0tuDiY8C3ctxq1tqvaCgkFb8cCA/edit?usp=sharing"",""หนองคาย!J119"")"),0)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IFERROR(__xludf.DUMMYFUNCTION("IMPORTRANGE(""https://docs.google.com/spreadsheets/d/1XL5vhW3sbDhbH9Cz0tuDiY8C3ctxq1tqvaCgkFb8cCA/edit?usp=sharing"",""หนองคาย!J120"")"),1)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IFERROR(__xludf.DUMMYFUNCTION("IMPORTRANGE(""https://docs.google.com/spreadsheets/d/1XL5vhW3sbDhbH9Cz0tuDiY8C3ctxq1tqvaCgkFb8cCA/edit?usp=sharing"",""หนองคาย!J121"")"),1)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IFERROR(__xludf.DUMMYFUNCTION("IMPORTRANGE(""https://docs.google.com/spreadsheets/d/1XL5vhW3sbDhbH9Cz0tuDiY8C3ctxq1tqvaCgkFb8cCA/edit?usp=sharing"",""หนองคาย!J122"")"),0)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IFERROR(__xludf.DUMMYFUNCTION("IMPORTRANGE(""https://docs.google.com/spreadsheets/d/1XL5vhW3sbDhbH9Cz0tuDiY8C3ctxq1tqvaCgkFb8cCA/edit?usp=sharing"",""หนองคาย!I124"")"),30000)</f>
        <v>30000</v>
      </c>
      <c r="J199" s="192">
        <f ca="1">IFERROR(__xludf.DUMMYFUNCTION("IMPORTRANGE(""https://docs.google.com/spreadsheets/d/1XL5vhW3sbDhbH9Cz0tuDiY8C3ctxq1tqvaCgkFb8cCA/edit?usp=sharing"",""หนองคาย!J124"")"),0)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IFERROR(__xludf.DUMMYFUNCTION("IMPORTRANGE(""https://docs.google.com/spreadsheets/d/1XL5vhW3sbDhbH9Cz0tuDiY8C3ctxq1tqvaCgkFb8cCA/edit?usp=sharing"",""หนองคาย!I125"")"),30000)</f>
        <v>30000</v>
      </c>
      <c r="J200" s="192">
        <f ca="1">IFERROR(__xludf.DUMMYFUNCTION("IMPORTRANGE(""https://docs.google.com/spreadsheets/d/1XL5vhW3sbDhbH9Cz0tuDiY8C3ctxq1tqvaCgkFb8cCA/edit?usp=sharing"",""หนองคาย!J125"")"),0)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IFERROR(__xludf.DUMMYFUNCTION("IMPORTRANGE(""https://docs.google.com/spreadsheets/d/1XL5vhW3sbDhbH9Cz0tuDiY8C3ctxq1tqvaCgkFb8cCA/edit?usp=sharing"",""หนองคาย!I126"")"),0)</f>
        <v>0</v>
      </c>
      <c r="J201" s="192">
        <f ca="1">IFERROR(__xludf.DUMMYFUNCTION("IMPORTRANGE(""https://docs.google.com/spreadsheets/d/1XL5vhW3sbDhbH9Cz0tuDiY8C3ctxq1tqvaCgkFb8cCA/edit?usp=sharing"",""หนองคาย!J126"")"),0)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IFERROR(__xludf.DUMMYFUNCTION("IMPORTRANGE(""https://docs.google.com/spreadsheets/d/1XL5vhW3sbDhbH9Cz0tuDiY8C3ctxq1tqvaCgkFb8cCA/edit?usp=sharing"",""หนองคาย!J127"")"),0)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IFERROR(__xludf.DUMMYFUNCTION("IMPORTRANGE(""https://docs.google.com/spreadsheets/d/1XL5vhW3sbDhbH9Cz0tuDiY8C3ctxq1tqvaCgkFb8cCA/edit?usp=sharing"",""หนองคาย!J128"")"),0)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IFERROR(__xludf.DUMMYFUNCTION("IMPORTRANGE(""https://docs.google.com/spreadsheets/d/1XL5vhW3sbDhbH9Cz0tuDiY8C3ctxq1tqvaCgkFb8cCA/edit?usp=sharing"",""หนองคาย!I129"")"),0)</f>
        <v>0</v>
      </c>
      <c r="J204" s="277">
        <f ca="1">IFERROR(__xludf.DUMMYFUNCTION("IMPORTRANGE(""https://docs.google.com/spreadsheets/d/1XL5vhW3sbDhbH9Cz0tuDiY8C3ctxq1tqvaCgkFb8cCA/edit?usp=sharing"",""หนองคาย!J129"")"),0)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IFERROR(__xludf.DUMMYFUNCTION("IMPORTRANGE(""https://docs.google.com/spreadsheets/d/1XL5vhW3sbDhbH9Cz0tuDiY8C3ctxq1tqvaCgkFb8cCA/edit?usp=sharing"",""หนองคาย!J134"")"),0)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IFERROR(__xludf.DUMMYFUNCTION("IMPORTRANGE(""https://docs.google.com/spreadsheets/d/1XL5vhW3sbDhbH9Cz0tuDiY8C3ctxq1tqvaCgkFb8cCA/edit?usp=sharing"",""หนองคาย!J135"")"),0)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IFERROR(__xludf.DUMMYFUNCTION("IMPORTRANGE(""https://docs.google.com/spreadsheets/d/1XL5vhW3sbDhbH9Cz0tuDiY8C3ctxq1tqvaCgkFb8cCA/edit?usp=sharing"",""หนองคาย!J136"")"),0)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IFERROR(__xludf.DUMMYFUNCTION("IMPORTRANGE(""https://docs.google.com/spreadsheets/d/1XL5vhW3sbDhbH9Cz0tuDiY8C3ctxq1tqvaCgkFb8cCA/edit?usp=sharing"",""หนองคาย!J137"")"),0)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IFERROR(__xludf.DUMMYFUNCTION("IMPORTRANGE(""https://docs.google.com/spreadsheets/d/1XL5vhW3sbDhbH9Cz0tuDiY8C3ctxq1tqvaCgkFb8cCA/edit?usp=sharing"",""หนองคาย!I138"")"),0)</f>
        <v>0</v>
      </c>
      <c r="J213" s="191">
        <f ca="1">IFERROR(__xludf.DUMMYFUNCTION("IMPORTRANGE(""https://docs.google.com/spreadsheets/d/1XL5vhW3sbDhbH9Cz0tuDiY8C3ctxq1tqvaCgkFb8cCA/edit?usp=sharing"",""หนองคาย!J138"")"),0)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IFERROR(__xludf.DUMMYFUNCTION("IMPORTRANGE(""https://docs.google.com/spreadsheets/d/1XL5vhW3sbDhbH9Cz0tuDiY8C3ctxq1tqvaCgkFb8cCA/edit?usp=sharing"",""หนองคาย!I140"")"),0)</f>
        <v>0</v>
      </c>
      <c r="J215" s="191">
        <f ca="1">IFERROR(__xludf.DUMMYFUNCTION("IMPORTRANGE(""https://docs.google.com/spreadsheets/d/1XL5vhW3sbDhbH9Cz0tuDiY8C3ctxq1tqvaCgkFb8cCA/edit?usp=sharing"",""หนองคาย!J140"")"),0)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IFERROR(__xludf.DUMMYFUNCTION("IMPORTRANGE(""https://docs.google.com/spreadsheets/d/1XL5vhW3sbDhbH9Cz0tuDiY8C3ctxq1tqvaCgkFb8cCA/edit?usp=sharing"",""หนองคาย!I141"")"),0)</f>
        <v>0</v>
      </c>
      <c r="J216" s="191">
        <f ca="1">IFERROR(__xludf.DUMMYFUNCTION("IMPORTRANGE(""https://docs.google.com/spreadsheets/d/1XL5vhW3sbDhbH9Cz0tuDiY8C3ctxq1tqvaCgkFb8cCA/edit?usp=sharing"",""หนองคาย!J141"")"),0)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IFERROR(__xludf.DUMMYFUNCTION("IMPORTRANGE(""https://docs.google.com/spreadsheets/d/1XL5vhW3sbDhbH9Cz0tuDiY8C3ctxq1tqvaCgkFb8cCA/edit?usp=sharing"",""หนองคาย!J142"")"),0)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IFERROR(__xludf.DUMMYFUNCTION("IMPORTRANGE(""https://docs.google.com/spreadsheets/d/1XL5vhW3sbDhbH9Cz0tuDiY8C3ctxq1tqvaCgkFb8cCA/edit?usp=sharing"",""หนองคาย!J143"")"),0)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IFERROR(__xludf.DUMMYFUNCTION("IMPORTRANGE(""https://docs.google.com/spreadsheets/d/1XL5vhW3sbDhbH9Cz0tuDiY8C3ctxq1tqvaCgkFb8cCA/edit?usp=sharing"",""หนองคาย!I144"")"),15)</f>
        <v>15</v>
      </c>
      <c r="J219" s="264">
        <f ca="1">IFERROR(__xludf.DUMMYFUNCTION("IMPORTRANGE(""https://docs.google.com/spreadsheets/d/1XL5vhW3sbDhbH9Cz0tuDiY8C3ctxq1tqvaCgkFb8cCA/edit?usp=sharing"",""หนองคาย!J144"")"),15)</f>
        <v>15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21125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21125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IFERROR(__xludf.DUMMYFUNCTION("IMPORTRANGE(""https://docs.google.com/spreadsheets/d/1Yj_ptqi66GCucihVvJfMjLAmec39IyEx_6qawtMGysU/edit?usp=sharing"",""สบก!BS53"")"),21125)</f>
        <v>21125</v>
      </c>
      <c r="N224" s="172">
        <f ca="1">IFERROR(__xludf.DUMMYFUNCTION("IMPORTRANGE(""https://docs.google.com/spreadsheets/d/1Yj_ptqi66GCucihVvJfMjLAmec39IyEx_6qawtMGysU/edit?usp=sharing"",""สบก!BT53"")"),21125)</f>
        <v>21125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IFERROR(__xludf.DUMMYFUNCTION("IMPORTRANGE(""https://docs.google.com/spreadsheets/d/1Yj_ptqi66GCucihVvJfMjLAmec39IyEx_6qawtMGysU/edit?usp=sharing"",""สบก!BO53"")"),0)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IFERROR(__xludf.DUMMYFUNCTION("IMPORTRANGE(""https://docs.google.com/spreadsheets/d/1Yj_ptqi66GCucihVvJfMjLAmec39IyEx_6qawtMGysU/edit?usp=sharing"",""สบก!BP53"")"),21125)</f>
        <v>21125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IFERROR(__xludf.DUMMYFUNCTION("IMPORTRANGE(""https://docs.google.com/spreadsheets/d/1Yj_ptqi66GCucihVvJfMjLAmec39IyEx_6qawtMGysU/edit?usp=sharing"",""สบก!BQ53"")"),0)</f>
        <v>0</v>
      </c>
      <c r="M228" s="101"/>
      <c r="N228" s="91">
        <f ca="1">IFERROR(__xludf.DUMMYFUNCTION("IMPORTRANGE(""https://docs.google.com/spreadsheets/d/1Yj_ptqi66GCucihVvJfMjLAmec39IyEx_6qawtMGysU/edit?usp=sharing"",""สบก!BU53"")"),0)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IFERROR(__xludf.DUMMYFUNCTION("IMPORTRANGE(""https://docs.google.com/spreadsheets/d/1XL5vhW3sbDhbH9Cz0tuDiY8C3ctxq1tqvaCgkFb8cCA/edit?usp=sharing"",""หนองคาย!I149"")"),15)</f>
        <v>15</v>
      </c>
      <c r="J229" s="264">
        <f ca="1">IFERROR(__xludf.DUMMYFUNCTION("IMPORTRANGE(""https://docs.google.com/spreadsheets/d/1XL5vhW3sbDhbH9Cz0tuDiY8C3ctxq1tqvaCgkFb8cCA/edit?usp=sharing"",""หนองคาย!J149"")"),15)</f>
        <v>15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IFERROR(__xludf.DUMMYFUNCTION("IMPORTRANGE(""https://docs.google.com/spreadsheets/d/1XL5vhW3sbDhbH9Cz0tuDiY8C3ctxq1tqvaCgkFb8cCA/edit?usp=sharing"",""หนองคาย!J151"")"),0)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IFERROR(__xludf.DUMMYFUNCTION("IMPORTRANGE(""https://docs.google.com/spreadsheets/d/1XL5vhW3sbDhbH9Cz0tuDiY8C3ctxq1tqvaCgkFb8cCA/edit?usp=sharing"",""หนองคาย!J152"")"),1)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IFERROR(__xludf.DUMMYFUNCTION("IMPORTRANGE(""https://docs.google.com/spreadsheets/d/1XL5vhW3sbDhbH9Cz0tuDiY8C3ctxq1tqvaCgkFb8cCA/edit?usp=sharing"",""หนองคาย!J153"")"),1)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IFERROR(__xludf.DUMMYFUNCTION("IMPORTRANGE(""https://docs.google.com/spreadsheets/d/1XL5vhW3sbDhbH9Cz0tuDiY8C3ctxq1tqvaCgkFb8cCA/edit?usp=sharing"",""หนองคาย!J154"")"),1)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IFERROR(__xludf.DUMMYFUNCTION("IMPORTRANGE(""https://docs.google.com/spreadsheets/d/1XL5vhW3sbDhbH9Cz0tuDiY8C3ctxq1tqvaCgkFb8cCA/edit?usp=sharing"",""หนองคาย!I155"")"),15)</f>
        <v>15</v>
      </c>
      <c r="J235" s="192">
        <f ca="1">IFERROR(__xludf.DUMMYFUNCTION("IMPORTRANGE(""https://docs.google.com/spreadsheets/d/1XL5vhW3sbDhbH9Cz0tuDiY8C3ctxq1tqvaCgkFb8cCA/edit?usp=sharing"",""หนองคาย!J155"")"),15)</f>
        <v>15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IFERROR(__xludf.DUMMYFUNCTION("IMPORTRANGE(""https://docs.google.com/spreadsheets/d/1XL5vhW3sbDhbH9Cz0tuDiY8C3ctxq1tqvaCgkFb8cCA/edit?usp=sharing"",""หนองคาย!J156"")"),1)</f>
        <v>1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IFERROR(__xludf.DUMMYFUNCTION("IMPORTRANGE(""https://docs.google.com/spreadsheets/d/1XL5vhW3sbDhbH9Cz0tuDiY8C3ctxq1tqvaCgkFb8cCA/edit?usp=sharing"",""หนองคาย!J157"")"),0)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IFERROR(__xludf.DUMMYFUNCTION("IMPORTRANGE(""https://docs.google.com/spreadsheets/d/1XL5vhW3sbDhbH9Cz0tuDiY8C3ctxq1tqvaCgkFb8cCA/edit?usp=sharing"",""หนองคาย!I158"")"),0)</f>
        <v>0</v>
      </c>
      <c r="J238" s="264">
        <f ca="1">IFERROR(__xludf.DUMMYFUNCTION("IMPORTRANGE(""https://docs.google.com/spreadsheets/d/1XL5vhW3sbDhbH9Cz0tuDiY8C3ctxq1tqvaCgkFb8cCA/edit?usp=sharing"",""หนองคาย!J158"")"),0)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IFERROR(__xludf.DUMMYFUNCTION("IMPORTRANGE(""https://docs.google.com/spreadsheets/d/1XL5vhW3sbDhbH9Cz0tuDiY8C3ctxq1tqvaCgkFb8cCA/edit?usp=sharing"",""หนองคาย!J159"")"),"")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IFERROR(__xludf.DUMMYFUNCTION("IMPORTRANGE(""https://docs.google.com/spreadsheets/d/1XL5vhW3sbDhbH9Cz0tuDiY8C3ctxq1tqvaCgkFb8cCA/edit?usp=sharing"",""หนองคาย!J161"")"),0)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IFERROR(__xludf.DUMMYFUNCTION("IMPORTRANGE(""https://docs.google.com/spreadsheets/d/1XL5vhW3sbDhbH9Cz0tuDiY8C3ctxq1tqvaCgkFb8cCA/edit?usp=sharing"",""หนองคาย!J162"")"),0)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IFERROR(__xludf.DUMMYFUNCTION("IMPORTRANGE(""https://docs.google.com/spreadsheets/d/1XL5vhW3sbDhbH9Cz0tuDiY8C3ctxq1tqvaCgkFb8cCA/edit?usp=sharing"",""หนองคาย!J163"")"),0)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IFERROR(__xludf.DUMMYFUNCTION("IMPORTRANGE(""https://docs.google.com/spreadsheets/d/1XL5vhW3sbDhbH9Cz0tuDiY8C3ctxq1tqvaCgkFb8cCA/edit?usp=sharing"",""หนองคาย!I164"")"),0)</f>
        <v>0</v>
      </c>
      <c r="J244" s="191">
        <f ca="1">IFERROR(__xludf.DUMMYFUNCTION("IMPORTRANGE(""https://docs.google.com/spreadsheets/d/1XL5vhW3sbDhbH9Cz0tuDiY8C3ctxq1tqvaCgkFb8cCA/edit?usp=sharing"",""หนองคาย!J164"")"),0)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IFERROR(__xludf.DUMMYFUNCTION("IMPORTRANGE(""https://docs.google.com/spreadsheets/d/1XL5vhW3sbDhbH9Cz0tuDiY8C3ctxq1tqvaCgkFb8cCA/edit?usp=sharing"",""หนองคาย!J165"")"),0)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IFERROR(__xludf.DUMMYFUNCTION("IMPORTRANGE(""https://docs.google.com/spreadsheets/d/1XL5vhW3sbDhbH9Cz0tuDiY8C3ctxq1tqvaCgkFb8cCA/edit?usp=sharing"",""หนองคาย!J166"")"),0)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IFERROR(__xludf.DUMMYFUNCTION("IMPORTRANGE(""https://docs.google.com/spreadsheets/d/1XL5vhW3sbDhbH9Cz0tuDiY8C3ctxq1tqvaCgkFb8cCA/edit?usp=sharing"",""หนองคาย!I169"")"),25)</f>
        <v>25</v>
      </c>
      <c r="J249" s="308">
        <f ca="1">IFERROR(__xludf.DUMMYFUNCTION("IMPORTRANGE(""https://docs.google.com/spreadsheets/d/1XL5vhW3sbDhbH9Cz0tuDiY8C3ctxq1tqvaCgkFb8cCA/edit?usp=sharing"",""หนองคาย!J169"")"),0)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89000</v>
      </c>
      <c r="M250" s="155">
        <f t="shared" ca="1" si="77"/>
        <v>42500</v>
      </c>
      <c r="N250" s="155">
        <f t="shared" ca="1" si="77"/>
        <v>480</v>
      </c>
      <c r="O250" s="154">
        <f t="shared" ref="O250:O252" ca="1" si="78">IF(L250&gt;0,N250*100/L250,0)</f>
        <v>0.5393258426966292</v>
      </c>
      <c r="P250" s="154">
        <f t="shared" ref="P250:P252" ca="1" si="79">IF(M250&gt;0,N250*100/M250,0)</f>
        <v>1.1294117647058823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89000</v>
      </c>
      <c r="M252" s="160">
        <f t="shared" ca="1" si="81"/>
        <v>42500</v>
      </c>
      <c r="N252" s="160">
        <f t="shared" ca="1" si="81"/>
        <v>480</v>
      </c>
      <c r="O252" s="159">
        <f t="shared" ca="1" si="78"/>
        <v>0.5393258426966292</v>
      </c>
      <c r="P252" s="159">
        <f t="shared" ca="1" si="79"/>
        <v>1.1294117647058823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89000</v>
      </c>
      <c r="M254" s="172">
        <f ca="1">IFERROR(__xludf.DUMMYFUNCTION("IMPORTRANGE(""https://docs.google.com/spreadsheets/d/1Yj_ptqi66GCucihVvJfMjLAmec39IyEx_6qawtMGysU/edit?usp=sharing"",""สบก!CB53"")"),42500)</f>
        <v>42500</v>
      </c>
      <c r="N254" s="172">
        <f ca="1">IFERROR(__xludf.DUMMYFUNCTION("IMPORTRANGE(""https://docs.google.com/spreadsheets/d/1Yj_ptqi66GCucihVvJfMjLAmec39IyEx_6qawtMGysU/edit?usp=sharing"",""สบก!CC53"")"),480)</f>
        <v>480</v>
      </c>
      <c r="O254" s="171">
        <f ca="1">IF(L254&gt;0,N254*100/L254,0)</f>
        <v>0.5393258426966292</v>
      </c>
      <c r="P254" s="171">
        <f ca="1">IF(M254&gt;0,N254*100/M254,0)</f>
        <v>1.1294117647058823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IFERROR(__xludf.DUMMYFUNCTION("IMPORTRANGE(""https://docs.google.com/spreadsheets/d/1Yj_ptqi66GCucihVvJfMjLAmec39IyEx_6qawtMGysU/edit?usp=sharing"",""สบก!BX53"")"),0)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IFERROR(__xludf.DUMMYFUNCTION("IMPORTRANGE(""https://docs.google.com/spreadsheets/d/1Yj_ptqi66GCucihVvJfMjLAmec39IyEx_6qawtMGysU/edit?usp=sharing"",""สบก!BY53"")"),89000)</f>
        <v>89000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IFERROR(__xludf.DUMMYFUNCTION("IMPORTRANGE(""https://docs.google.com/spreadsheets/d/1Yj_ptqi66GCucihVvJfMjLAmec39IyEx_6qawtMGysU/edit?usp=sharing"",""สบก!BZ53"")"),0)</f>
        <v>0</v>
      </c>
      <c r="M258" s="101"/>
      <c r="N258" s="91">
        <f ca="1">IFERROR(__xludf.DUMMYFUNCTION("IMPORTRANGE(""https://docs.google.com/spreadsheets/d/1Yj_ptqi66GCucihVvJfMjLAmec39IyEx_6qawtMGysU/edit?usp=sharing"",""สบก!CD53"")"),0)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IFERROR(__xludf.DUMMYFUNCTION("IMPORTRANGE(""https://docs.google.com/spreadsheets/d/1XL5vhW3sbDhbH9Cz0tuDiY8C3ctxq1tqvaCgkFb8cCA/edit?usp=sharing"",""หนองคาย!J175"")"),0)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IFERROR(__xludf.DUMMYFUNCTION("IMPORTRANGE(""https://docs.google.com/spreadsheets/d/1XL5vhW3sbDhbH9Cz0tuDiY8C3ctxq1tqvaCgkFb8cCA/edit?usp=sharing"",""หนองคาย!J176"")"),1)</f>
        <v>1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IFERROR(__xludf.DUMMYFUNCTION("IMPORTRANGE(""https://docs.google.com/spreadsheets/d/1XL5vhW3sbDhbH9Cz0tuDiY8C3ctxq1tqvaCgkFb8cCA/edit?usp=sharing"",""หนองคาย!J177"")"),1)</f>
        <v>1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IFERROR(__xludf.DUMMYFUNCTION("IMPORTRANGE(""https://docs.google.com/spreadsheets/d/1XL5vhW3sbDhbH9Cz0tuDiY8C3ctxq1tqvaCgkFb8cCA/edit?usp=sharing"",""หนองคาย!J178"")"),1)</f>
        <v>1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IFERROR(__xludf.DUMMYFUNCTION("IMPORTRANGE(""https://docs.google.com/spreadsheets/d/1XL5vhW3sbDhbH9Cz0tuDiY8C3ctxq1tqvaCgkFb8cCA/edit?usp=sharing"",""หนองคาย!I179"")"),1)</f>
        <v>1</v>
      </c>
      <c r="J264" s="192">
        <f ca="1">IFERROR(__xludf.DUMMYFUNCTION("IMPORTRANGE(""https://docs.google.com/spreadsheets/d/1XL5vhW3sbDhbH9Cz0tuDiY8C3ctxq1tqvaCgkFb8cCA/edit?usp=sharing"",""หนองคาย!J179"")"),0)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IFERROR(__xludf.DUMMYFUNCTION("IMPORTRANGE(""https://docs.google.com/spreadsheets/d/1XL5vhW3sbDhbH9Cz0tuDiY8C3ctxq1tqvaCgkFb8cCA/edit?usp=sharing"",""หนองคาย!I180"")"),25)</f>
        <v>25</v>
      </c>
      <c r="J265" s="192">
        <f ca="1">IFERROR(__xludf.DUMMYFUNCTION("IMPORTRANGE(""https://docs.google.com/spreadsheets/d/1XL5vhW3sbDhbH9Cz0tuDiY8C3ctxq1tqvaCgkFb8cCA/edit?usp=sharing"",""หนองคาย!J180"")"),0)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IFERROR(__xludf.DUMMYFUNCTION("IMPORTRANGE(""https://docs.google.com/spreadsheets/d/1XL5vhW3sbDhbH9Cz0tuDiY8C3ctxq1tqvaCgkFb8cCA/edit?usp=sharing"",""หนองคาย!I181"")"),25)</f>
        <v>25</v>
      </c>
      <c r="J266" s="192">
        <f ca="1">IFERROR(__xludf.DUMMYFUNCTION("IMPORTRANGE(""https://docs.google.com/spreadsheets/d/1XL5vhW3sbDhbH9Cz0tuDiY8C3ctxq1tqvaCgkFb8cCA/edit?usp=sharing"",""หนองคาย!J181"")"),0)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IFERROR(__xludf.DUMMYFUNCTION("IMPORTRANGE(""https://docs.google.com/spreadsheets/d/1XL5vhW3sbDhbH9Cz0tuDiY8C3ctxq1tqvaCgkFb8cCA/edit?usp=sharing"",""หนองคาย!I182"")"),1)</f>
        <v>1</v>
      </c>
      <c r="J267" s="192">
        <f ca="1">IFERROR(__xludf.DUMMYFUNCTION("IMPORTRANGE(""https://docs.google.com/spreadsheets/d/1XL5vhW3sbDhbH9Cz0tuDiY8C3ctxq1tqvaCgkFb8cCA/edit?usp=sharing"",""หนองคาย!J182"")"),0)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IFERROR(__xludf.DUMMYFUNCTION("IMPORTRANGE(""https://docs.google.com/spreadsheets/d/1XL5vhW3sbDhbH9Cz0tuDiY8C3ctxq1tqvaCgkFb8cCA/edit?usp=sharing"",""หนองคาย!J183"")"),0)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IFERROR(__xludf.DUMMYFUNCTION("IMPORTRANGE(""https://docs.google.com/spreadsheets/d/1XL5vhW3sbDhbH9Cz0tuDiY8C3ctxq1tqvaCgkFb8cCA/edit?usp=sharing"",""หนองคาย!J184"")"),0)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IFERROR(__xludf.DUMMYFUNCTION("IMPORTRANGE(""https://docs.google.com/spreadsheets/d/1XL5vhW3sbDhbH9Cz0tuDiY8C3ctxq1tqvaCgkFb8cCA/edit?usp=sharing"",""หนองคาย!I185"")"),0)</f>
        <v>0</v>
      </c>
      <c r="J270" s="308">
        <f ca="1">IFERROR(__xludf.DUMMYFUNCTION("IMPORTRANGE(""https://docs.google.com/spreadsheets/d/1XL5vhW3sbDhbH9Cz0tuDiY8C3ctxq1tqvaCgkFb8cCA/edit?usp=sharing"",""หนองคาย!J185"")"),0)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0</v>
      </c>
      <c r="M271" s="155">
        <f t="shared" ca="1" si="83"/>
        <v>0</v>
      </c>
      <c r="N271" s="155">
        <f t="shared" ca="1" si="83"/>
        <v>0</v>
      </c>
      <c r="O271" s="154">
        <f t="shared" ref="O271:O273" ca="1" si="84">IF(L271&gt;0,N271*100/L271,0)</f>
        <v>0</v>
      </c>
      <c r="P271" s="154">
        <f t="shared" ref="P271:P273" ca="1" si="85">IF(M271&gt;0,N271*100/M271,0)</f>
        <v>0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0</v>
      </c>
      <c r="M273" s="160">
        <f t="shared" ca="1" si="87"/>
        <v>0</v>
      </c>
      <c r="N273" s="160">
        <f t="shared" ca="1" si="87"/>
        <v>0</v>
      </c>
      <c r="O273" s="159">
        <f t="shared" ca="1" si="84"/>
        <v>0</v>
      </c>
      <c r="P273" s="159">
        <f t="shared" ca="1" si="85"/>
        <v>0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0</v>
      </c>
      <c r="M275" s="172">
        <f ca="1">IFERROR(__xludf.DUMMYFUNCTION("IMPORTRANGE(""https://docs.google.com/spreadsheets/d/1Yj_ptqi66GCucihVvJfMjLAmec39IyEx_6qawtMGysU/edit?usp=sharing"",""สบก!CK53"")"),0)</f>
        <v>0</v>
      </c>
      <c r="N275" s="172">
        <f ca="1">IFERROR(__xludf.DUMMYFUNCTION("IMPORTRANGE(""https://docs.google.com/spreadsheets/d/1Yj_ptqi66GCucihVvJfMjLAmec39IyEx_6qawtMGysU/edit?usp=sharing"",""สบก!CL53"")"),0)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IFERROR(__xludf.DUMMYFUNCTION("IMPORTRANGE(""https://docs.google.com/spreadsheets/d/1Yj_ptqi66GCucihVvJfMjLAmec39IyEx_6qawtMGysU/edit?usp=sharing"",""สบก!CG53"")"),0)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IFERROR(__xludf.DUMMYFUNCTION("IMPORTRANGE(""https://docs.google.com/spreadsheets/d/1Yj_ptqi66GCucihVvJfMjLAmec39IyEx_6qawtMGysU/edit?usp=sharing"",""สบก!CH53"")"),0)</f>
        <v>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IFERROR(__xludf.DUMMYFUNCTION("IMPORTRANGE(""https://docs.google.com/spreadsheets/d/1Yj_ptqi66GCucihVvJfMjLAmec39IyEx_6qawtMGysU/edit?usp=sharing"",""สบก!CI53"")"),0)</f>
        <v>0</v>
      </c>
      <c r="M279" s="101"/>
      <c r="N279" s="91">
        <f ca="1">IFERROR(__xludf.DUMMYFUNCTION("IMPORTRANGE(""https://docs.google.com/spreadsheets/d/1Yj_ptqi66GCucihVvJfMjLAmec39IyEx_6qawtMGysU/edit?usp=sharing"",""สบก!CM53"")"),0)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IFERROR(__xludf.DUMMYFUNCTION("IMPORTRANGE(""https://docs.google.com/spreadsheets/d/1XL5vhW3sbDhbH9Cz0tuDiY8C3ctxq1tqvaCgkFb8cCA/edit?usp=sharing"",""หนองคาย!J191"")"),0)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IFERROR(__xludf.DUMMYFUNCTION("IMPORTRANGE(""https://docs.google.com/spreadsheets/d/1XL5vhW3sbDhbH9Cz0tuDiY8C3ctxq1tqvaCgkFb8cCA/edit?usp=sharing"",""หนองคาย!J192"")"),0)</f>
        <v>0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IFERROR(__xludf.DUMMYFUNCTION("IMPORTRANGE(""https://docs.google.com/spreadsheets/d/1XL5vhW3sbDhbH9Cz0tuDiY8C3ctxq1tqvaCgkFb8cCA/edit?usp=sharing"",""หนองคาย!J193"")"),0)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IFERROR(__xludf.DUMMYFUNCTION("IMPORTRANGE(""https://docs.google.com/spreadsheets/d/1XL5vhW3sbDhbH9Cz0tuDiY8C3ctxq1tqvaCgkFb8cCA/edit?usp=sharing"",""หนองคาย!J194"")"),0)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IFERROR(__xludf.DUMMYFUNCTION("IMPORTRANGE(""https://docs.google.com/spreadsheets/d/1XL5vhW3sbDhbH9Cz0tuDiY8C3ctxq1tqvaCgkFb8cCA/edit?usp=sharing"",""หนองคาย!I195"")"),0)</f>
        <v>0</v>
      </c>
      <c r="J285" s="192">
        <f ca="1">IFERROR(__xludf.DUMMYFUNCTION("IMPORTRANGE(""https://docs.google.com/spreadsheets/d/1XL5vhW3sbDhbH9Cz0tuDiY8C3ctxq1tqvaCgkFb8cCA/edit?usp=sharing"",""หนองคาย!J195"")"),0)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IFERROR(__xludf.DUMMYFUNCTION("IMPORTRANGE(""https://docs.google.com/spreadsheets/d/1XL5vhW3sbDhbH9Cz0tuDiY8C3ctxq1tqvaCgkFb8cCA/edit?usp=sharing"",""หนองคาย!J196"")"),0)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IFERROR(__xludf.DUMMYFUNCTION("IMPORTRANGE(""https://docs.google.com/spreadsheets/d/1XL5vhW3sbDhbH9Cz0tuDiY8C3ctxq1tqvaCgkFb8cCA/edit?usp=sharing"",""หนองคาย!J197"")"),0)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IFERROR(__xludf.DUMMYFUNCTION("IMPORTRANGE(""https://docs.google.com/spreadsheets/d/1XL5vhW3sbDhbH9Cz0tuDiY8C3ctxq1tqvaCgkFb8cCA/edit?usp=sharing"",""หนองคาย!I199"")"),0)</f>
        <v>0</v>
      </c>
      <c r="J289" s="308">
        <f ca="1">IFERROR(__xludf.DUMMYFUNCTION("IMPORTRANGE(""https://docs.google.com/spreadsheets/d/1XL5vhW3sbDhbH9Cz0tuDiY8C3ctxq1tqvaCgkFb8cCA/edit?usp=sharing"",""หนองคาย!J199"")"),0)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IFERROR(__xludf.DUMMYFUNCTION("IMPORTRANGE(""https://docs.google.com/spreadsheets/d/1Yj_ptqi66GCucihVvJfMjLAmec39IyEx_6qawtMGysU/edit?usp=sharing"",""สบก!CT53"")"),0)</f>
        <v>0</v>
      </c>
      <c r="N294" s="172">
        <f ca="1">IFERROR(__xludf.DUMMYFUNCTION("IMPORTRANGE(""https://docs.google.com/spreadsheets/d/1Yj_ptqi66GCucihVvJfMjLAmec39IyEx_6qawtMGysU/edit?usp=sharing"",""สบก!CU53"")"),0)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IFERROR(__xludf.DUMMYFUNCTION("IMPORTRANGE(""https://docs.google.com/spreadsheets/d/1Yj_ptqi66GCucihVvJfMjLAmec39IyEx_6qawtMGysU/edit?usp=sharing"",""สบก!CP53"")"),0)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IFERROR(__xludf.DUMMYFUNCTION("IMPORTRANGE(""https://docs.google.com/spreadsheets/d/1Yj_ptqi66GCucihVvJfMjLAmec39IyEx_6qawtMGysU/edit?usp=sharing"",""สบก!CQ53"")"),0)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IFERROR(__xludf.DUMMYFUNCTION("IMPORTRANGE(""https://docs.google.com/spreadsheets/d/1Yj_ptqi66GCucihVvJfMjLAmec39IyEx_6qawtMGysU/edit?usp=sharing"",""สบก!CR53"")"),0)</f>
        <v>0</v>
      </c>
      <c r="M298" s="101"/>
      <c r="N298" s="91">
        <f ca="1">IFERROR(__xludf.DUMMYFUNCTION("IMPORTRANGE(""https://docs.google.com/spreadsheets/d/1Yj_ptqi66GCucihVvJfMjLAmec39IyEx_6qawtMGysU/edit?usp=sharing"",""สบก!CV53"")"),0)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IFERROR(__xludf.DUMMYFUNCTION("IMPORTRANGE(""https://docs.google.com/spreadsheets/d/1XL5vhW3sbDhbH9Cz0tuDiY8C3ctxq1tqvaCgkFb8cCA/edit?usp=sharing"",""หนองคาย!J205"")"),0)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IFERROR(__xludf.DUMMYFUNCTION("IMPORTRANGE(""https://docs.google.com/spreadsheets/d/1XL5vhW3sbDhbH9Cz0tuDiY8C3ctxq1tqvaCgkFb8cCA/edit?usp=sharing"",""หนองคาย!J206"")"),0)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IFERROR(__xludf.DUMMYFUNCTION("IMPORTRANGE(""https://docs.google.com/spreadsheets/d/1XL5vhW3sbDhbH9Cz0tuDiY8C3ctxq1tqvaCgkFb8cCA/edit?usp=sharing"",""หนองคาย!J207"")"),0)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IFERROR(__xludf.DUMMYFUNCTION("IMPORTRANGE(""https://docs.google.com/spreadsheets/d/1XL5vhW3sbDhbH9Cz0tuDiY8C3ctxq1tqvaCgkFb8cCA/edit?usp=sharing"",""หนองคาย!J208"")"),0)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IFERROR(__xludf.DUMMYFUNCTION("IMPORTRANGE(""https://docs.google.com/spreadsheets/d/1XL5vhW3sbDhbH9Cz0tuDiY8C3ctxq1tqvaCgkFb8cCA/edit?usp=sharing"",""หนองคาย!I209"")"),0)</f>
        <v>0</v>
      </c>
      <c r="J304" s="191">
        <f ca="1">IFERROR(__xludf.DUMMYFUNCTION("IMPORTRANGE(""https://docs.google.com/spreadsheets/d/1XL5vhW3sbDhbH9Cz0tuDiY8C3ctxq1tqvaCgkFb8cCA/edit?usp=sharing"",""หนองคาย!J209"")"),0)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IFERROR(__xludf.DUMMYFUNCTION("IMPORTRANGE(""https://docs.google.com/spreadsheets/d/1XL5vhW3sbDhbH9Cz0tuDiY8C3ctxq1tqvaCgkFb8cCA/edit?usp=sharing"",""หนองคาย!I211"")"),0)</f>
        <v>0</v>
      </c>
      <c r="J306" s="191">
        <f ca="1">IFERROR(__xludf.DUMMYFUNCTION("IMPORTRANGE(""https://docs.google.com/spreadsheets/d/1XL5vhW3sbDhbH9Cz0tuDiY8C3ctxq1tqvaCgkFb8cCA/edit?usp=sharing"",""หนองคาย!J211"")"),0)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IFERROR(__xludf.DUMMYFUNCTION("IMPORTRANGE(""https://docs.google.com/spreadsheets/d/1XL5vhW3sbDhbH9Cz0tuDiY8C3ctxq1tqvaCgkFb8cCA/edit?usp=sharing"",""หนองคาย!J212"")"),0)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IFERROR(__xludf.DUMMYFUNCTION("IMPORTRANGE(""https://docs.google.com/spreadsheets/d/1XL5vhW3sbDhbH9Cz0tuDiY8C3ctxq1tqvaCgkFb8cCA/edit?usp=sharing"",""หนองคาย!J213"")"),0)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IFERROR(__xludf.DUMMYFUNCTION("IMPORTRANGE(""https://docs.google.com/spreadsheets/d/1XL5vhW3sbDhbH9Cz0tuDiY8C3ctxq1tqvaCgkFb8cCA/edit?usp=sharing"",""หนองคาย!I214"")"),0)</f>
        <v>0</v>
      </c>
      <c r="J309" s="325">
        <f ca="1">IFERROR(__xludf.DUMMYFUNCTION("IMPORTRANGE(""https://docs.google.com/spreadsheets/d/1XL5vhW3sbDhbH9Cz0tuDiY8C3ctxq1tqvaCgkFb8cCA/edit?usp=sharing"",""หนองคาย!J214"")"),0)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IFERROR(__xludf.DUMMYFUNCTION("IMPORTRANGE(""https://docs.google.com/spreadsheets/d/1Yj_ptqi66GCucihVvJfMjLAmec39IyEx_6qawtMGysU/edit?usp=sharing"",""สบก!DC53"")"),0)</f>
        <v>0</v>
      </c>
      <c r="N314" s="172">
        <f ca="1">IFERROR(__xludf.DUMMYFUNCTION("IMPORTRANGE(""https://docs.google.com/spreadsheets/d/1Yj_ptqi66GCucihVvJfMjLAmec39IyEx_6qawtMGysU/edit?usp=sharing"",""สบก!DD53"")"),0)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IFERROR(__xludf.DUMMYFUNCTION("IMPORTRANGE(""https://docs.google.com/spreadsheets/d/1Yj_ptqi66GCucihVvJfMjLAmec39IyEx_6qawtMGysU/edit?usp=sharing"",""สบก!CY53"")"),0)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IFERROR(__xludf.DUMMYFUNCTION("IMPORTRANGE(""https://docs.google.com/spreadsheets/d/1Yj_ptqi66GCucihVvJfMjLAmec39IyEx_6qawtMGysU/edit?usp=sharing"",""สบก!CZ53"")"),0)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IFERROR(__xludf.DUMMYFUNCTION("IMPORTRANGE(""https://docs.google.com/spreadsheets/d/1Yj_ptqi66GCucihVvJfMjLAmec39IyEx_6qawtMGysU/edit?usp=sharing"",""สบก!DA53"")"),0)</f>
        <v>0</v>
      </c>
      <c r="M318" s="101"/>
      <c r="N318" s="91">
        <f ca="1">IFERROR(__xludf.DUMMYFUNCTION("IMPORTRANGE(""https://docs.google.com/spreadsheets/d/1Yj_ptqi66GCucihVvJfMjLAmec39IyEx_6qawtMGysU/edit?usp=sharing"",""สบก!DE53"")"),0)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IFERROR(__xludf.DUMMYFUNCTION("IMPORTRANGE(""https://docs.google.com/spreadsheets/d/1XL5vhW3sbDhbH9Cz0tuDiY8C3ctxq1tqvaCgkFb8cCA/edit?usp=sharing"",""หนองคาย!J220"")"),0)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IFERROR(__xludf.DUMMYFUNCTION("IMPORTRANGE(""https://docs.google.com/spreadsheets/d/1XL5vhW3sbDhbH9Cz0tuDiY8C3ctxq1tqvaCgkFb8cCA/edit?usp=sharing"",""หนองคาย!J221"")"),0)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IFERROR(__xludf.DUMMYFUNCTION("IMPORTRANGE(""https://docs.google.com/spreadsheets/d/1XL5vhW3sbDhbH9Cz0tuDiY8C3ctxq1tqvaCgkFb8cCA/edit?usp=sharing"",""หนองคาย!J222"")"),0)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IFERROR(__xludf.DUMMYFUNCTION("IMPORTRANGE(""https://docs.google.com/spreadsheets/d/1XL5vhW3sbDhbH9Cz0tuDiY8C3ctxq1tqvaCgkFb8cCA/edit?usp=sharing"",""หนองคาย!J223"")"),0)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IFERROR(__xludf.DUMMYFUNCTION("IMPORTRANGE(""https://docs.google.com/spreadsheets/d/1XL5vhW3sbDhbH9Cz0tuDiY8C3ctxq1tqvaCgkFb8cCA/edit?usp=sharing"",""หนองคาย!I224"")"),0)</f>
        <v>0</v>
      </c>
      <c r="J324" s="191">
        <f ca="1">IFERROR(__xludf.DUMMYFUNCTION("IMPORTRANGE(""https://docs.google.com/spreadsheets/d/1XL5vhW3sbDhbH9Cz0tuDiY8C3ctxq1tqvaCgkFb8cCA/edit?usp=sharing"",""หนองคาย!J224"")"),0)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IFERROR(__xludf.DUMMYFUNCTION("IMPORTRANGE(""https://docs.google.com/spreadsheets/d/1XL5vhW3sbDhbH9Cz0tuDiY8C3ctxq1tqvaCgkFb8cCA/edit?usp=sharing"",""หนองคาย!J225"")"),0)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IFERROR(__xludf.DUMMYFUNCTION("IMPORTRANGE(""https://docs.google.com/spreadsheets/d/1XL5vhW3sbDhbH9Cz0tuDiY8C3ctxq1tqvaCgkFb8cCA/edit?usp=sharing"",""หนองคาย!J226"")"),0)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IFERROR(__xludf.DUMMYFUNCTION("IMPORTRANGE(""https://docs.google.com/spreadsheets/d/1XL5vhW3sbDhbH9Cz0tuDiY8C3ctxq1tqvaCgkFb8cCA/edit?usp=sharing"",""หนองคาย!I228"")"),650)</f>
        <v>650</v>
      </c>
      <c r="J328" s="330">
        <f ca="1">IFERROR(__xludf.DUMMYFUNCTION("IMPORTRANGE(""https://docs.google.com/spreadsheets/d/1XL5vhW3sbDhbH9Cz0tuDiY8C3ctxq1tqvaCgkFb8cCA/edit?usp=sharing"",""หนองคาย!J228"")"),0)</f>
        <v>0</v>
      </c>
      <c r="K328" s="309">
        <f ca="1">IF(I328&gt;0,J328*100/I328,0)</f>
        <v>0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1197130</v>
      </c>
      <c r="M329" s="155">
        <f t="shared" ca="1" si="98"/>
        <v>565830</v>
      </c>
      <c r="N329" s="155">
        <f t="shared" ca="1" si="98"/>
        <v>446674</v>
      </c>
      <c r="O329" s="154">
        <f t="shared" ref="O329:O331" ca="1" si="99">IF(L329&gt;0,N329*100/L329,0)</f>
        <v>37.312071370694909</v>
      </c>
      <c r="P329" s="154">
        <f t="shared" ref="P329:P331" ca="1" si="100">IF(M329&gt;0,N329*100/M329,0)</f>
        <v>78.941378152448621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1197130</v>
      </c>
      <c r="M331" s="160">
        <f t="shared" ca="1" si="102"/>
        <v>565830</v>
      </c>
      <c r="N331" s="160">
        <f t="shared" ca="1" si="102"/>
        <v>446674</v>
      </c>
      <c r="O331" s="159">
        <f t="shared" ca="1" si="99"/>
        <v>37.312071370694909</v>
      </c>
      <c r="P331" s="159">
        <f t="shared" ca="1" si="100"/>
        <v>78.941378152448621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1011130</v>
      </c>
      <c r="M333" s="172">
        <f ca="1">IFERROR(__xludf.DUMMYFUNCTION("IMPORTRANGE(""https://docs.google.com/spreadsheets/d/1Yj_ptqi66GCucihVvJfMjLAmec39IyEx_6qawtMGysU/edit?usp=sharing"",""สบก!DL53"")"),565830)</f>
        <v>565830</v>
      </c>
      <c r="N333" s="172">
        <f ca="1">IFERROR(__xludf.DUMMYFUNCTION("IMPORTRANGE(""https://docs.google.com/spreadsheets/d/1Yj_ptqi66GCucihVvJfMjLAmec39IyEx_6qawtMGysU/edit?usp=sharing"",""สบก!DM53"")"),260674)</f>
        <v>260674</v>
      </c>
      <c r="O333" s="171">
        <f ca="1">IF(L333&gt;0,N333*100/L333,0)</f>
        <v>25.780463441891744</v>
      </c>
      <c r="P333" s="171">
        <f ca="1">IF(M333&gt;0,N333*100/M333,0)</f>
        <v>46.069314104943182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IFERROR(__xludf.DUMMYFUNCTION("IMPORTRANGE(""https://docs.google.com/spreadsheets/d/1Yj_ptqi66GCucihVvJfMjLAmec39IyEx_6qawtMGysU/edit?usp=sharing"",""สบก!DH53"")"),417600)</f>
        <v>417600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IFERROR(__xludf.DUMMYFUNCTION("IMPORTRANGE(""https://docs.google.com/spreadsheets/d/1Yj_ptqi66GCucihVvJfMjLAmec39IyEx_6qawtMGysU/edit?usp=sharing"",""สบก!DI53"")"),593530)</f>
        <v>593530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IFERROR(__xludf.DUMMYFUNCTION("IMPORTRANGE(""https://docs.google.com/spreadsheets/d/1Yj_ptqi66GCucihVvJfMjLAmec39IyEx_6qawtMGysU/edit?usp=sharing"",""สบก!DJ53"")"),186000)</f>
        <v>186000</v>
      </c>
      <c r="M337" s="101"/>
      <c r="N337" s="91">
        <f ca="1">IFERROR(__xludf.DUMMYFUNCTION("IMPORTRANGE(""https://docs.google.com/spreadsheets/d/1Yj_ptqi66GCucihVvJfMjLAmec39IyEx_6qawtMGysU/edit?usp=sharing"",""สบก!DN53"")"),186000)</f>
        <v>186000</v>
      </c>
      <c r="O337" s="101">
        <f ca="1">IF(L337&gt;0,N337*100/L337,0)</f>
        <v>100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IFERROR(__xludf.DUMMYFUNCTION("IMPORTRANGE(""https://docs.google.com/spreadsheets/d/1XL5vhW3sbDhbH9Cz0tuDiY8C3ctxq1tqvaCgkFb8cCA/edit?usp=sharing"",""หนองคาย!I234"")"),0)</f>
        <v>0</v>
      </c>
      <c r="J339" s="191">
        <f ca="1">IFERROR(__xludf.DUMMYFUNCTION("IMPORTRANGE(""https://docs.google.com/spreadsheets/d/1XL5vhW3sbDhbH9Cz0tuDiY8C3ctxq1tqvaCgkFb8cCA/edit?usp=sharing"",""หนองคาย!J234"")"),50)</f>
        <v>50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IFERROR(__xludf.DUMMYFUNCTION("IMPORTRANGE(""https://docs.google.com/spreadsheets/d/1XL5vhW3sbDhbH9Cz0tuDiY8C3ctxq1tqvaCgkFb8cCA/edit?usp=sharing"",""หนองคาย!I235"")"),3376)</f>
        <v>3376</v>
      </c>
      <c r="J340" s="191">
        <f ca="1">IFERROR(__xludf.DUMMYFUNCTION("IMPORTRANGE(""https://docs.google.com/spreadsheets/d/1XL5vhW3sbDhbH9Cz0tuDiY8C3ctxq1tqvaCgkFb8cCA/edit?usp=sharing"",""หนองคาย!J235"")"),428.85)</f>
        <v>428.85</v>
      </c>
      <c r="K340" s="333">
        <f t="shared" ca="1" si="103"/>
        <v>12.702902843601896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IFERROR(__xludf.DUMMYFUNCTION("IMPORTRANGE(""https://docs.google.com/spreadsheets/d/1XL5vhW3sbDhbH9Cz0tuDiY8C3ctxq1tqvaCgkFb8cCA/edit?usp=sharing"",""หนองคาย!I236"")"),650)</f>
        <v>650</v>
      </c>
      <c r="J341" s="191">
        <f ca="1">IFERROR(__xludf.DUMMYFUNCTION("IMPORTRANGE(""https://docs.google.com/spreadsheets/d/1XL5vhW3sbDhbH9Cz0tuDiY8C3ctxq1tqvaCgkFb8cCA/edit?usp=sharing"",""หนองคาย!J236"")"),112)</f>
        <v>112</v>
      </c>
      <c r="K341" s="333">
        <f t="shared" ca="1" si="103"/>
        <v>17.23076923076923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IFERROR(__xludf.DUMMYFUNCTION("IMPORTRANGE(""https://docs.google.com/spreadsheets/d/1XL5vhW3sbDhbH9Cz0tuDiY8C3ctxq1tqvaCgkFb8cCA/edit?usp=sharing"",""หนองคาย!I237"")"),0)</f>
        <v>0</v>
      </c>
      <c r="J342" s="191">
        <f ca="1">IFERROR(__xludf.DUMMYFUNCTION("IMPORTRANGE(""https://docs.google.com/spreadsheets/d/1XL5vhW3sbDhbH9Cz0tuDiY8C3ctxq1tqvaCgkFb8cCA/edit?usp=sharing"",""หนองคาย!J237"")"),1420.72)</f>
        <v>1420.72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IFERROR(__xludf.DUMMYFUNCTION("IMPORTRANGE(""https://docs.google.com/spreadsheets/d/1XL5vhW3sbDhbH9Cz0tuDiY8C3ctxq1tqvaCgkFb8cCA/edit?usp=sharing"",""หนองคาย!I238"")"),650)</f>
        <v>650</v>
      </c>
      <c r="J343" s="191">
        <f ca="1">IFERROR(__xludf.DUMMYFUNCTION("IMPORTRANGE(""https://docs.google.com/spreadsheets/d/1XL5vhW3sbDhbH9Cz0tuDiY8C3ctxq1tqvaCgkFb8cCA/edit?usp=sharing"",""หนองคาย!J238"")"),0)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IFERROR(__xludf.DUMMYFUNCTION("IMPORTRANGE(""https://docs.google.com/spreadsheets/d/1XL5vhW3sbDhbH9Cz0tuDiY8C3ctxq1tqvaCgkFb8cCA/edit?usp=sharing"",""หนองคาย!I239"")"),0)</f>
        <v>0</v>
      </c>
      <c r="J344" s="191">
        <f ca="1">IFERROR(__xludf.DUMMYFUNCTION("IMPORTRANGE(""https://docs.google.com/spreadsheets/d/1XL5vhW3sbDhbH9Cz0tuDiY8C3ctxq1tqvaCgkFb8cCA/edit?usp=sharing"",""หนองคาย!J239"")"),0)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IFERROR(__xludf.DUMMYFUNCTION("IMPORTRANGE(""https://docs.google.com/spreadsheets/d/1XL5vhW3sbDhbH9Cz0tuDiY8C3ctxq1tqvaCgkFb8cCA/edit?usp=sharing"",""หนองคาย!I240"")"),650)</f>
        <v>650</v>
      </c>
      <c r="J345" s="191">
        <f ca="1">IFERROR(__xludf.DUMMYFUNCTION("IMPORTRANGE(""https://docs.google.com/spreadsheets/d/1XL5vhW3sbDhbH9Cz0tuDiY8C3ctxq1tqvaCgkFb8cCA/edit?usp=sharing"",""หนองคาย!J240"")"),0)</f>
        <v>0</v>
      </c>
      <c r="K345" s="333">
        <f t="shared" ca="1" si="103"/>
        <v>0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IFERROR(__xludf.DUMMYFUNCTION("IMPORTRANGE(""https://docs.google.com/spreadsheets/d/1XL5vhW3sbDhbH9Cz0tuDiY8C3ctxq1tqvaCgkFb8cCA/edit?usp=sharing"",""หนองคาย!I241"")"),0)</f>
        <v>0</v>
      </c>
      <c r="J346" s="191">
        <f ca="1">IFERROR(__xludf.DUMMYFUNCTION("IMPORTRANGE(""https://docs.google.com/spreadsheets/d/1XL5vhW3sbDhbH9Cz0tuDiY8C3ctxq1tqvaCgkFb8cCA/edit?usp=sharing"",""หนองคาย!J241"")"),0)</f>
        <v>0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IFERROR(__xludf.DUMMYFUNCTION("IMPORTRANGE(""https://docs.google.com/spreadsheets/d/1XL5vhW3sbDhbH9Cz0tuDiY8C3ctxq1tqvaCgkFb8cCA/edit?usp=sharing"",""หนองคาย!L242"")"),2537856)</f>
        <v>2537856</v>
      </c>
      <c r="M347" s="347"/>
      <c r="N347" s="347">
        <f ca="1">IFERROR(__xludf.DUMMYFUNCTION("IMPORTRANGE(""https://docs.google.com/spreadsheets/d/1XL5vhW3sbDhbH9Cz0tuDiY8C3ctxq1tqvaCgkFb8cCA/edit?usp=sharing"",""หนองคาย!M242"")"),348092.85)</f>
        <v>348092.85</v>
      </c>
      <c r="O347" s="347">
        <f ca="1">+IF(L347&gt;0,N347*100/L347,0)</f>
        <v>13.71602053071569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IFERROR(__xludf.DUMMYFUNCTION("IMPORTRANGE(""https://docs.google.com/spreadsheets/d/1XL5vhW3sbDhbH9Cz0tuDiY8C3ctxq1tqvaCgkFb8cCA/edit?usp=sharing"",""หนองคาย!I244"")"),400)</f>
        <v>400</v>
      </c>
      <c r="J349" s="360">
        <f ca="1">IFERROR(__xludf.DUMMYFUNCTION("IMPORTRANGE(""https://docs.google.com/spreadsheets/d/1XL5vhW3sbDhbH9Cz0tuDiY8C3ctxq1tqvaCgkFb8cCA/edit?usp=sharing"",""หนองคาย!J244"")"),0)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IFERROR(__xludf.DUMMYFUNCTION("IMPORTRANGE(""https://docs.google.com/spreadsheets/d/1XL5vhW3sbDhbH9Cz0tuDiY8C3ctxq1tqvaCgkFb8cCA/edit?usp=sharing"",""หนองคาย!L244"")"),635180)</f>
        <v>635180</v>
      </c>
      <c r="M349" s="362"/>
      <c r="N349" s="362">
        <f ca="1">IFERROR(__xludf.DUMMYFUNCTION("IMPORTRANGE(""https://docs.google.com/spreadsheets/d/1XL5vhW3sbDhbH9Cz0tuDiY8C3ctxq1tqvaCgkFb8cCA/edit?usp=sharing"",""หนองคาย!M244"")"),137561.02)</f>
        <v>137561.01999999999</v>
      </c>
      <c r="O349" s="362">
        <f ca="1">+IF(L349&gt;0,N349*100/L349,0)</f>
        <v>21.657013759879085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IFERROR(__xludf.DUMMYFUNCTION("IMPORTRANGE(""https://docs.google.com/spreadsheets/d/1XL5vhW3sbDhbH9Cz0tuDiY8C3ctxq1tqvaCgkFb8cCA/edit?usp=sharing"",""หนองคาย!I245"")"),90)</f>
        <v>90</v>
      </c>
      <c r="J350" s="360">
        <f ca="1">IFERROR(__xludf.DUMMYFUNCTION("IMPORTRANGE(""https://docs.google.com/spreadsheets/d/1XL5vhW3sbDhbH9Cz0tuDiY8C3ctxq1tqvaCgkFb8cCA/edit?usp=sharing"",""หนองคาย!J245"")"),0)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IFERROR(__xludf.DUMMYFUNCTION("IMPORTRANGE(""https://docs.google.com/spreadsheets/d/1XL5vhW3sbDhbH9Cz0tuDiY8C3ctxq1tqvaCgkFb8cCA/edit?usp=sharing"",""หนองคาย!L246"")"),0)</f>
        <v>0</v>
      </c>
      <c r="M351" s="169"/>
      <c r="N351" s="169">
        <f ca="1">IFERROR(__xludf.DUMMYFUNCTION("IMPORTRANGE(""https://docs.google.com/spreadsheets/d/1XL5vhW3sbDhbH9Cz0tuDiY8C3ctxq1tqvaCgkFb8cCA/edit?usp=sharing"",""หนองคาย!M246"")"),0)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IFERROR(__xludf.DUMMYFUNCTION("IMPORTRANGE(""https://docs.google.com/spreadsheets/d/1XL5vhW3sbDhbH9Cz0tuDiY8C3ctxq1tqvaCgkFb8cCA/edit?usp=sharing"",""หนองคาย!L247"")"),635180)</f>
        <v>635180</v>
      </c>
      <c r="M352" s="169"/>
      <c r="N352" s="169">
        <f ca="1">IFERROR(__xludf.DUMMYFUNCTION("IMPORTRANGE(""https://docs.google.com/spreadsheets/d/1XL5vhW3sbDhbH9Cz0tuDiY8C3ctxq1tqvaCgkFb8cCA/edit?usp=sharing"",""หนองคาย!M247"")"),137561.02)</f>
        <v>137561.01999999999</v>
      </c>
      <c r="O352" s="169">
        <f t="shared" ca="1" si="105"/>
        <v>21.657013759879085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IFERROR(__xludf.DUMMYFUNCTION("IMPORTRANGE(""https://docs.google.com/spreadsheets/d/1XL5vhW3sbDhbH9Cz0tuDiY8C3ctxq1tqvaCgkFb8cCA/edit?usp=sharing"",""หนองคาย!L248"")"),0)</f>
        <v>0</v>
      </c>
      <c r="M353" s="171"/>
      <c r="N353" s="171">
        <f ca="1">IFERROR(__xludf.DUMMYFUNCTION("IMPORTRANGE(""https://docs.google.com/spreadsheets/d/1XL5vhW3sbDhbH9Cz0tuDiY8C3ctxq1tqvaCgkFb8cCA/edit?usp=sharing"",""หนองคาย!M248"")"),0)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IFERROR(__xludf.DUMMYFUNCTION("IMPORTRANGE(""https://docs.google.com/spreadsheets/d/1XL5vhW3sbDhbH9Cz0tuDiY8C3ctxq1tqvaCgkFb8cCA/edit?usp=sharing"",""หนองคาย!L249"")"),635180)</f>
        <v>635180</v>
      </c>
      <c r="M354" s="171"/>
      <c r="N354" s="171">
        <f ca="1">IFERROR(__xludf.DUMMYFUNCTION("IMPORTRANGE(""https://docs.google.com/spreadsheets/d/1XL5vhW3sbDhbH9Cz0tuDiY8C3ctxq1tqvaCgkFb8cCA/edit?usp=sharing"",""หนองคาย!M249"")"),137561.02)</f>
        <v>137561.01999999999</v>
      </c>
      <c r="O354" s="171">
        <f t="shared" ca="1" si="105"/>
        <v>21.657013759879085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IFERROR(__xludf.DUMMYFUNCTION("IMPORTRANGE(""https://docs.google.com/spreadsheets/d/1XL5vhW3sbDhbH9Cz0tuDiY8C3ctxq1tqvaCgkFb8cCA/edit?usp=sharing"",""หนองคาย!M250"")"),105581.21)</f>
        <v>105581.21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IFERROR(__xludf.DUMMYFUNCTION("IMPORTRANGE(""https://docs.google.com/spreadsheets/d/1XL5vhW3sbDhbH9Cz0tuDiY8C3ctxq1tqvaCgkFb8cCA/edit?usp=sharing"",""หนองคาย!M251"")"),0)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IFERROR(__xludf.DUMMYFUNCTION("IMPORTRANGE(""https://docs.google.com/spreadsheets/d/1XL5vhW3sbDhbH9Cz0tuDiY8C3ctxq1tqvaCgkFb8cCA/edit?usp=sharing"",""หนองคาย!M252"")"),29439.81)</f>
        <v>29439.81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IFERROR(__xludf.DUMMYFUNCTION("IMPORTRANGE(""https://docs.google.com/spreadsheets/d/1XL5vhW3sbDhbH9Cz0tuDiY8C3ctxq1tqvaCgkFb8cCA/edit?usp=sharing"",""หนองคาย!M253"")"),2540)</f>
        <v>2540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IFERROR(__xludf.DUMMYFUNCTION("IMPORTRANGE(""https://docs.google.com/spreadsheets/d/1XL5vhW3sbDhbH9Cz0tuDiY8C3ctxq1tqvaCgkFb8cCA/edit?usp=sharing"",""หนองคาย!J255"")"),0)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IFERROR(__xludf.DUMMYFUNCTION("IMPORTRANGE(""https://docs.google.com/spreadsheets/d/1XL5vhW3sbDhbH9Cz0tuDiY8C3ctxq1tqvaCgkFb8cCA/edit?usp=sharing"",""หนองคาย!J256"")"),1)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IFERROR(__xludf.DUMMYFUNCTION("IMPORTRANGE(""https://docs.google.com/spreadsheets/d/1XL5vhW3sbDhbH9Cz0tuDiY8C3ctxq1tqvaCgkFb8cCA/edit?usp=sharing"",""หนองคาย!J257"")"),1)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IFERROR(__xludf.DUMMYFUNCTION("IMPORTRANGE(""https://docs.google.com/spreadsheets/d/1XL5vhW3sbDhbH9Cz0tuDiY8C3ctxq1tqvaCgkFb8cCA/edit?usp=sharing"",""หนองคาย!J258"")"),1)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IFERROR(__xludf.DUMMYFUNCTION("IMPORTRANGE(""https://docs.google.com/spreadsheets/d/1XL5vhW3sbDhbH9Cz0tuDiY8C3ctxq1tqvaCgkFb8cCA/edit?usp=sharing"",""หนองคาย!J166"")"),0)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IFERROR(__xludf.DUMMYFUNCTION("IMPORTRANGE(""https://docs.google.com/spreadsheets/d/1XL5vhW3sbDhbH9Cz0tuDiY8C3ctxq1tqvaCgkFb8cCA/edit?usp=sharing"",""หนองคาย!J166"")"),0)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IFERROR(__xludf.DUMMYFUNCTION("IMPORTRANGE(""https://docs.google.com/spreadsheets/d/1XL5vhW3sbDhbH9Cz0tuDiY8C3ctxq1tqvaCgkFb8cCA/edit?usp=sharing"",""หนองคาย!J166"")"),0)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IFERROR(__xludf.DUMMYFUNCTION("IMPORTRANGE(""https://docs.google.com/spreadsheets/d/1XL5vhW3sbDhbH9Cz0tuDiY8C3ctxq1tqvaCgkFb8cCA/edit?usp=sharing"",""หนองคาย!J166"")"),0)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IFERROR(__xludf.DUMMYFUNCTION("IMPORTRANGE(""https://docs.google.com/spreadsheets/d/1XL5vhW3sbDhbH9Cz0tuDiY8C3ctxq1tqvaCgkFb8cCA/edit?usp=sharing"",""หนองคาย!I263"")"),90)</f>
        <v>90</v>
      </c>
      <c r="J368" s="191">
        <f ca="1">IFERROR(__xludf.DUMMYFUNCTION("IMPORTRANGE(""https://docs.google.com/spreadsheets/d/1XL5vhW3sbDhbH9Cz0tuDiY8C3ctxq1tqvaCgkFb8cCA/edit?usp=sharing"",""หนองคาย!J263"")"),0)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IFERROR(__xludf.DUMMYFUNCTION("IMPORTRANGE(""https://docs.google.com/spreadsheets/d/1XL5vhW3sbDhbH9Cz0tuDiY8C3ctxq1tqvaCgkFb8cCA/edit?usp=sharing"",""หนองคาย!I164"")"),0)</f>
        <v>0</v>
      </c>
      <c r="J369" s="191">
        <f ca="1">IFERROR(__xludf.DUMMYFUNCTION("IMPORTRANGE(""https://docs.google.com/spreadsheets/d/1XL5vhW3sbDhbH9Cz0tuDiY8C3ctxq1tqvaCgkFb8cCA/edit?usp=sharing"",""หนองคาย!J164"")"),0)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IFERROR(__xludf.DUMMYFUNCTION("IMPORTRANGE(""https://docs.google.com/spreadsheets/d/1XL5vhW3sbDhbH9Cz0tuDiY8C3ctxq1tqvaCgkFb8cCA/edit?usp=sharing"",""หนองคาย!I265"")"),90)</f>
        <v>90</v>
      </c>
      <c r="J370" s="191">
        <f ca="1">IFERROR(__xludf.DUMMYFUNCTION("IMPORTRANGE(""https://docs.google.com/spreadsheets/d/1XL5vhW3sbDhbH9Cz0tuDiY8C3ctxq1tqvaCgkFb8cCA/edit?usp=sharing"",""หนองคาย!J265"")"),90)</f>
        <v>90</v>
      </c>
      <c r="K370" s="168">
        <f t="shared" ca="1" si="106"/>
        <v>100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IFERROR(__xludf.DUMMYFUNCTION("IMPORTRANGE(""https://docs.google.com/spreadsheets/d/1XL5vhW3sbDhbH9Cz0tuDiY8C3ctxq1tqvaCgkFb8cCA/edit?usp=sharing"",""หนองคาย!I164"")"),0)</f>
        <v>0</v>
      </c>
      <c r="J371" s="192">
        <f ca="1">IFERROR(__xludf.DUMMYFUNCTION("IMPORTRANGE(""https://docs.google.com/spreadsheets/d/1XL5vhW3sbDhbH9Cz0tuDiY8C3ctxq1tqvaCgkFb8cCA/edit?usp=sharing"",""หนองคาย!J164"")"),0)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IFERROR(__xludf.DUMMYFUNCTION("IMPORTRANGE(""https://docs.google.com/spreadsheets/d/1XL5vhW3sbDhbH9Cz0tuDiY8C3ctxq1tqvaCgkFb8cCA/edit?usp=sharing"",""หนองคาย!I267"")"),90)</f>
        <v>90</v>
      </c>
      <c r="J372" s="192">
        <f ca="1">IFERROR(__xludf.DUMMYFUNCTION("IMPORTRANGE(""https://docs.google.com/spreadsheets/d/1XL5vhW3sbDhbH9Cz0tuDiY8C3ctxq1tqvaCgkFb8cCA/edit?usp=sharing"",""หนองคาย!J267"")"),0)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IFERROR(__xludf.DUMMYFUNCTION("IMPORTRANGE(""https://docs.google.com/spreadsheets/d/1XL5vhW3sbDhbH9Cz0tuDiY8C3ctxq1tqvaCgkFb8cCA/edit?usp=sharing"",""หนองคาย!I164"")"),0)</f>
        <v>0</v>
      </c>
      <c r="J373" s="191">
        <f ca="1">IFERROR(__xludf.DUMMYFUNCTION("IMPORTRANGE(""https://docs.google.com/spreadsheets/d/1XL5vhW3sbDhbH9Cz0tuDiY8C3ctxq1tqvaCgkFb8cCA/edit?usp=sharing"",""หนองคาย!J164"")"),0)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IFERROR(__xludf.DUMMYFUNCTION("IMPORTRANGE(""https://docs.google.com/spreadsheets/d/1XL5vhW3sbDhbH9Cz0tuDiY8C3ctxq1tqvaCgkFb8cCA/edit?usp=sharing"",""หนองคาย!I164"")"),0)</f>
        <v>0</v>
      </c>
      <c r="J374" s="191">
        <f ca="1">IFERROR(__xludf.DUMMYFUNCTION("IMPORTRANGE(""https://docs.google.com/spreadsheets/d/1XL5vhW3sbDhbH9Cz0tuDiY8C3ctxq1tqvaCgkFb8cCA/edit?usp=sharing"",""หนองคาย!J164"")"),0)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IFERROR(__xludf.DUMMYFUNCTION("IMPORTRANGE(""https://docs.google.com/spreadsheets/d/1XL5vhW3sbDhbH9Cz0tuDiY8C3ctxq1tqvaCgkFb8cCA/edit?usp=sharing"",""หนองคาย!I270"")"),400)</f>
        <v>400</v>
      </c>
      <c r="J375" s="191">
        <f ca="1">IFERROR(__xludf.DUMMYFUNCTION("IMPORTRANGE(""https://docs.google.com/spreadsheets/d/1XL5vhW3sbDhbH9Cz0tuDiY8C3ctxq1tqvaCgkFb8cCA/edit?usp=sharing"",""หนองคาย!J270"")"),0)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IFERROR(__xludf.DUMMYFUNCTION("IMPORTRANGE(""https://docs.google.com/spreadsheets/d/1XL5vhW3sbDhbH9Cz0tuDiY8C3ctxq1tqvaCgkFb8cCA/edit?usp=sharing"",""หนองคาย!I271"")"),100)</f>
        <v>100</v>
      </c>
      <c r="J376" s="192">
        <f ca="1">IFERROR(__xludf.DUMMYFUNCTION("IMPORTRANGE(""https://docs.google.com/spreadsheets/d/1XL5vhW3sbDhbH9Cz0tuDiY8C3ctxq1tqvaCgkFb8cCA/edit?usp=sharing"",""หนองคาย!J271"")"),0)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IFERROR(__xludf.DUMMYFUNCTION("IMPORTRANGE(""https://docs.google.com/spreadsheets/d/1XL5vhW3sbDhbH9Cz0tuDiY8C3ctxq1tqvaCgkFb8cCA/edit?usp=sharing"",""หนองคาย!I272"")"),300)</f>
        <v>300</v>
      </c>
      <c r="J377" s="191">
        <f ca="1">IFERROR(__xludf.DUMMYFUNCTION("IMPORTRANGE(""https://docs.google.com/spreadsheets/d/1XL5vhW3sbDhbH9Cz0tuDiY8C3ctxq1tqvaCgkFb8cCA/edit?usp=sharing"",""หนองคาย!J272"")"),0)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IFERROR(__xludf.DUMMYFUNCTION("IMPORTRANGE(""https://docs.google.com/spreadsheets/d/1XL5vhW3sbDhbH9Cz0tuDiY8C3ctxq1tqvaCgkFb8cCA/edit?usp=sharing"",""หนองคาย!J273"")"),0)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IFERROR(__xludf.DUMMYFUNCTION("IMPORTRANGE(""https://docs.google.com/spreadsheets/d/1XL5vhW3sbDhbH9Cz0tuDiY8C3ctxq1tqvaCgkFb8cCA/edit?usp=sharing"",""หนองคาย!J274"")"),0)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IFERROR(__xludf.DUMMYFUNCTION("IMPORTRANGE(""https://docs.google.com/spreadsheets/d/1XL5vhW3sbDhbH9Cz0tuDiY8C3ctxq1tqvaCgkFb8cCA/edit?usp=sharing"",""หนองคาย!I275"")"),500)</f>
        <v>500</v>
      </c>
      <c r="J380" s="360">
        <f ca="1">IFERROR(__xludf.DUMMYFUNCTION("IMPORTRANGE(""https://docs.google.com/spreadsheets/d/1XL5vhW3sbDhbH9Cz0tuDiY8C3ctxq1tqvaCgkFb8cCA/edit?usp=sharing"",""หนองคาย!J275"")"),0)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IFERROR(__xludf.DUMMYFUNCTION("IMPORTRANGE(""https://docs.google.com/spreadsheets/d/1XL5vhW3sbDhbH9Cz0tuDiY8C3ctxq1tqvaCgkFb8cCA/edit?usp=sharing"",""หนองคาย!L275"")"),460140)</f>
        <v>460140</v>
      </c>
      <c r="M380" s="362"/>
      <c r="N380" s="362">
        <f ca="1">IFERROR(__xludf.DUMMYFUNCTION("IMPORTRANGE(""https://docs.google.com/spreadsheets/d/1XL5vhW3sbDhbH9Cz0tuDiY8C3ctxq1tqvaCgkFb8cCA/edit?usp=sharing"",""หนองคาย!M275"")"),5240)</f>
        <v>5240</v>
      </c>
      <c r="O380" s="362">
        <f ca="1">+IF(L380&gt;0,N380*100/L380,0)</f>
        <v>1.138783848393967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IFERROR(__xludf.DUMMYFUNCTION("IMPORTRANGE(""https://docs.google.com/spreadsheets/d/1XL5vhW3sbDhbH9Cz0tuDiY8C3ctxq1tqvaCgkFb8cCA/edit?usp=sharing"",""หนองคาย!I276"")"),50)</f>
        <v>50</v>
      </c>
      <c r="J381" s="360">
        <f ca="1">IFERROR(__xludf.DUMMYFUNCTION("IMPORTRANGE(""https://docs.google.com/spreadsheets/d/1XL5vhW3sbDhbH9Cz0tuDiY8C3ctxq1tqvaCgkFb8cCA/edit?usp=sharing"",""หนองคาย!J276"")"),0)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IFERROR(__xludf.DUMMYFUNCTION("IMPORTRANGE(""https://docs.google.com/spreadsheets/d/1XL5vhW3sbDhbH9Cz0tuDiY8C3ctxq1tqvaCgkFb8cCA/edit?usp=sharing"",""หนองคาย!L277"")"),0)</f>
        <v>0</v>
      </c>
      <c r="M382" s="169"/>
      <c r="N382" s="169">
        <f ca="1">IFERROR(__xludf.DUMMYFUNCTION("IMPORTRANGE(""https://docs.google.com/spreadsheets/d/1XL5vhW3sbDhbH9Cz0tuDiY8C3ctxq1tqvaCgkFb8cCA/edit?usp=sharing"",""หนองคาย!M277"")"),0)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IFERROR(__xludf.DUMMYFUNCTION("IMPORTRANGE(""https://docs.google.com/spreadsheets/d/1XL5vhW3sbDhbH9Cz0tuDiY8C3ctxq1tqvaCgkFb8cCA/edit?usp=sharing"",""หนองคาย!L278"")"),460140)</f>
        <v>460140</v>
      </c>
      <c r="M383" s="169"/>
      <c r="N383" s="169">
        <f ca="1">IFERROR(__xludf.DUMMYFUNCTION("IMPORTRANGE(""https://docs.google.com/spreadsheets/d/1XL5vhW3sbDhbH9Cz0tuDiY8C3ctxq1tqvaCgkFb8cCA/edit?usp=sharing"",""หนองคาย!M278"")"),5240)</f>
        <v>5240</v>
      </c>
      <c r="O383" s="169">
        <f t="shared" ca="1" si="109"/>
        <v>1.138783848393967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IFERROR(__xludf.DUMMYFUNCTION("IMPORTRANGE(""https://docs.google.com/spreadsheets/d/1XL5vhW3sbDhbH9Cz0tuDiY8C3ctxq1tqvaCgkFb8cCA/edit?usp=sharing"",""หนองคาย!L279"")"),0)</f>
        <v>0</v>
      </c>
      <c r="M384" s="171"/>
      <c r="N384" s="171">
        <f ca="1">IFERROR(__xludf.DUMMYFUNCTION("IMPORTRANGE(""https://docs.google.com/spreadsheets/d/1XL5vhW3sbDhbH9Cz0tuDiY8C3ctxq1tqvaCgkFb8cCA/edit?usp=sharing"",""หนองคาย!M279"")"),0)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IFERROR(__xludf.DUMMYFUNCTION("IMPORTRANGE(""https://docs.google.com/spreadsheets/d/1XL5vhW3sbDhbH9Cz0tuDiY8C3ctxq1tqvaCgkFb8cCA/edit?usp=sharing"",""หนองคาย!L280"")"),460140)</f>
        <v>460140</v>
      </c>
      <c r="M385" s="171"/>
      <c r="N385" s="171">
        <f ca="1">IFERROR(__xludf.DUMMYFUNCTION("IMPORTRANGE(""https://docs.google.com/spreadsheets/d/1XL5vhW3sbDhbH9Cz0tuDiY8C3ctxq1tqvaCgkFb8cCA/edit?usp=sharing"",""หนองคาย!M280"")"),5240)</f>
        <v>5240</v>
      </c>
      <c r="O385" s="171">
        <f t="shared" ca="1" si="109"/>
        <v>1.138783848393967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IFERROR(__xludf.DUMMYFUNCTION("IMPORTRANGE(""https://docs.google.com/spreadsheets/d/1XL5vhW3sbDhbH9Cz0tuDiY8C3ctxq1tqvaCgkFb8cCA/edit?usp=sharing"",""หนองคาย!M281"")"),0)</f>
        <v>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IFERROR(__xludf.DUMMYFUNCTION("IMPORTRANGE(""https://docs.google.com/spreadsheets/d/1XL5vhW3sbDhbH9Cz0tuDiY8C3ctxq1tqvaCgkFb8cCA/edit?usp=sharing"",""หนองคาย!M282"")"),0)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IFERROR(__xludf.DUMMYFUNCTION("IMPORTRANGE(""https://docs.google.com/spreadsheets/d/1XL5vhW3sbDhbH9Cz0tuDiY8C3ctxq1tqvaCgkFb8cCA/edit?usp=sharing"",""หนองคาย!M283"")"),0)</f>
        <v>0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IFERROR(__xludf.DUMMYFUNCTION("IMPORTRANGE(""https://docs.google.com/spreadsheets/d/1XL5vhW3sbDhbH9Cz0tuDiY8C3ctxq1tqvaCgkFb8cCA/edit?usp=sharing"",""หนองคาย!M284"")"),5240)</f>
        <v>5240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IFERROR(__xludf.DUMMYFUNCTION("IMPORTRANGE(""https://docs.google.com/spreadsheets/d/1XL5vhW3sbDhbH9Cz0tuDiY8C3ctxq1tqvaCgkFb8cCA/edit?usp=sharing"",""หนองคาย!J286"")"),0)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IFERROR(__xludf.DUMMYFUNCTION("IMPORTRANGE(""https://docs.google.com/spreadsheets/d/1XL5vhW3sbDhbH9Cz0tuDiY8C3ctxq1tqvaCgkFb8cCA/edit?usp=sharing"",""หนองคาย!J287"")"),1)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IFERROR(__xludf.DUMMYFUNCTION("IMPORTRANGE(""https://docs.google.com/spreadsheets/d/1XL5vhW3sbDhbH9Cz0tuDiY8C3ctxq1tqvaCgkFb8cCA/edit?usp=sharing"",""หนองคาย!J288"")"),1)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IFERROR(__xludf.DUMMYFUNCTION("IMPORTRANGE(""https://docs.google.com/spreadsheets/d/1XL5vhW3sbDhbH9Cz0tuDiY8C3ctxq1tqvaCgkFb8cCA/edit?usp=sharing"",""หนองคาย!J289"")"),1)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IFERROR(__xludf.DUMMYFUNCTION("IMPORTRANGE(""https://docs.google.com/spreadsheets/d/1XL5vhW3sbDhbH9Cz0tuDiY8C3ctxq1tqvaCgkFb8cCA/edit?usp=sharing"",""หนองคาย!I291"")"),50)</f>
        <v>50</v>
      </c>
      <c r="J396" s="192">
        <f ca="1">IFERROR(__xludf.DUMMYFUNCTION("IMPORTRANGE(""https://docs.google.com/spreadsheets/d/1XL5vhW3sbDhbH9Cz0tuDiY8C3ctxq1tqvaCgkFb8cCA/edit?usp=sharing"",""หนองคาย!J291"")"),0)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IFERROR(__xludf.DUMMYFUNCTION("IMPORTRANGE(""https://docs.google.com/spreadsheets/d/1XL5vhW3sbDhbH9Cz0tuDiY8C3ctxq1tqvaCgkFb8cCA/edit?usp=sharing"",""หนองคาย!I292"")"),500)</f>
        <v>500</v>
      </c>
      <c r="J397" s="192">
        <f ca="1">IFERROR(__xludf.DUMMYFUNCTION("IMPORTRANGE(""https://docs.google.com/spreadsheets/d/1XL5vhW3sbDhbH9Cz0tuDiY8C3ctxq1tqvaCgkFb8cCA/edit?usp=sharing"",""หนองคาย!J292"")"),0)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IFERROR(__xludf.DUMMYFUNCTION("IMPORTRANGE(""https://docs.google.com/spreadsheets/d/1XL5vhW3sbDhbH9Cz0tuDiY8C3ctxq1tqvaCgkFb8cCA/edit?usp=sharing"",""หนองคาย!I293"")"),50)</f>
        <v>50</v>
      </c>
      <c r="J398" s="192">
        <f ca="1">IFERROR(__xludf.DUMMYFUNCTION("IMPORTRANGE(""https://docs.google.com/spreadsheets/d/1XL5vhW3sbDhbH9Cz0tuDiY8C3ctxq1tqvaCgkFb8cCA/edit?usp=sharing"",""หนองคาย!J293"")"),0)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IFERROR(__xludf.DUMMYFUNCTION("IMPORTRANGE(""https://docs.google.com/spreadsheets/d/1XL5vhW3sbDhbH9Cz0tuDiY8C3ctxq1tqvaCgkFb8cCA/edit?usp=sharing"",""หนองคาย!J294"")"),0)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IFERROR(__xludf.DUMMYFUNCTION("IMPORTRANGE(""https://docs.google.com/spreadsheets/d/1XL5vhW3sbDhbH9Cz0tuDiY8C3ctxq1tqvaCgkFb8cCA/edit?usp=sharing"",""หนองคาย!J295"")"),0)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IFERROR(__xludf.DUMMYFUNCTION("IMPORTRANGE(""https://docs.google.com/spreadsheets/d/1XL5vhW3sbDhbH9Cz0tuDiY8C3ctxq1tqvaCgkFb8cCA/edit?usp=sharing"",""หนองคาย!I296"")"),165)</f>
        <v>165</v>
      </c>
      <c r="J401" s="360">
        <f ca="1">IFERROR(__xludf.DUMMYFUNCTION("IMPORTRANGE(""https://docs.google.com/spreadsheets/d/1XL5vhW3sbDhbH9Cz0tuDiY8C3ctxq1tqvaCgkFb8cCA/edit?usp=sharing"",""หนองคาย!J296"")"),0)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IFERROR(__xludf.DUMMYFUNCTION("IMPORTRANGE(""https://docs.google.com/spreadsheets/d/1XL5vhW3sbDhbH9Cz0tuDiY8C3ctxq1tqvaCgkFb8cCA/edit?usp=sharing"",""หนองคาย!L296"")"),193290)</f>
        <v>193290</v>
      </c>
      <c r="M401" s="362"/>
      <c r="N401" s="362">
        <f ca="1">IFERROR(__xludf.DUMMYFUNCTION("IMPORTRANGE(""https://docs.google.com/spreadsheets/d/1XL5vhW3sbDhbH9Cz0tuDiY8C3ctxq1tqvaCgkFb8cCA/edit?usp=sharing"",""หนองคาย!M296"")"),62313)</f>
        <v>62313</v>
      </c>
      <c r="O401" s="362">
        <f ca="1">+IF(L401&gt;0,N401*100/L401,0)</f>
        <v>32.238087847276113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IFERROR(__xludf.DUMMYFUNCTION("IMPORTRANGE(""https://docs.google.com/spreadsheets/d/1XL5vhW3sbDhbH9Cz0tuDiY8C3ctxq1tqvaCgkFb8cCA/edit?usp=sharing"",""หนองคาย!I297"")"),55)</f>
        <v>55</v>
      </c>
      <c r="J402" s="360">
        <f ca="1">IFERROR(__xludf.DUMMYFUNCTION("IMPORTRANGE(""https://docs.google.com/spreadsheets/d/1XL5vhW3sbDhbH9Cz0tuDiY8C3ctxq1tqvaCgkFb8cCA/edit?usp=sharing"",""หนองคาย!J297"")"),0)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IFERROR(__xludf.DUMMYFUNCTION("IMPORTRANGE(""https://docs.google.com/spreadsheets/d/1XL5vhW3sbDhbH9Cz0tuDiY8C3ctxq1tqvaCgkFb8cCA/edit?usp=sharing"",""หนองคาย!L298"")"),0)</f>
        <v>0</v>
      </c>
      <c r="M403" s="169"/>
      <c r="N403" s="171">
        <f ca="1">IFERROR(__xludf.DUMMYFUNCTION("IMPORTRANGE(""https://docs.google.com/spreadsheets/d/1XL5vhW3sbDhbH9Cz0tuDiY8C3ctxq1tqvaCgkFb8cCA/edit?usp=sharing"",""หนองคาย!M298"")"),0)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IFERROR(__xludf.DUMMYFUNCTION("IMPORTRANGE(""https://docs.google.com/spreadsheets/d/1XL5vhW3sbDhbH9Cz0tuDiY8C3ctxq1tqvaCgkFb8cCA/edit?usp=sharing"",""หนองคาย!L299"")"),193290)</f>
        <v>193290</v>
      </c>
      <c r="M404" s="169"/>
      <c r="N404" s="171">
        <f ca="1">IFERROR(__xludf.DUMMYFUNCTION("IMPORTRANGE(""https://docs.google.com/spreadsheets/d/1XL5vhW3sbDhbH9Cz0tuDiY8C3ctxq1tqvaCgkFb8cCA/edit?usp=sharing"",""หนองคาย!M299"")"),62313)</f>
        <v>62313</v>
      </c>
      <c r="O404" s="171">
        <f t="shared" ca="1" si="112"/>
        <v>32.238087847276113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IFERROR(__xludf.DUMMYFUNCTION("IMPORTRANGE(""https://docs.google.com/spreadsheets/d/1XL5vhW3sbDhbH9Cz0tuDiY8C3ctxq1tqvaCgkFb8cCA/edit?usp=sharing"",""หนองคาย!L300"")"),0)</f>
        <v>0</v>
      </c>
      <c r="M405" s="171"/>
      <c r="N405" s="171">
        <f ca="1">IFERROR(__xludf.DUMMYFUNCTION("IMPORTRANGE(""https://docs.google.com/spreadsheets/d/1XL5vhW3sbDhbH9Cz0tuDiY8C3ctxq1tqvaCgkFb8cCA/edit?usp=sharing"",""หนองคาย!M300"")"),0)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IFERROR(__xludf.DUMMYFUNCTION("IMPORTRANGE(""https://docs.google.com/spreadsheets/d/1XL5vhW3sbDhbH9Cz0tuDiY8C3ctxq1tqvaCgkFb8cCA/edit?usp=sharing"",""หนองคาย!L301"")"),193290)</f>
        <v>193290</v>
      </c>
      <c r="M406" s="171"/>
      <c r="N406" s="171">
        <f ca="1">IFERROR(__xludf.DUMMYFUNCTION("IMPORTRANGE(""https://docs.google.com/spreadsheets/d/1XL5vhW3sbDhbH9Cz0tuDiY8C3ctxq1tqvaCgkFb8cCA/edit?usp=sharing"",""หนองคาย!M301"")"),62313)</f>
        <v>62313</v>
      </c>
      <c r="O406" s="171">
        <f t="shared" ca="1" si="112"/>
        <v>32.238087847276113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IFERROR(__xludf.DUMMYFUNCTION("IMPORTRANGE(""https://docs.google.com/spreadsheets/d/1XL5vhW3sbDhbH9Cz0tuDiY8C3ctxq1tqvaCgkFb8cCA/edit?usp=sharing"",""หนองคาย!M302"")"),58373)</f>
        <v>58373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IFERROR(__xludf.DUMMYFUNCTION("IMPORTRANGE(""https://docs.google.com/spreadsheets/d/1XL5vhW3sbDhbH9Cz0tuDiY8C3ctxq1tqvaCgkFb8cCA/edit?usp=sharing"",""หนองคาย!M303"")"),0)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IFERROR(__xludf.DUMMYFUNCTION("IMPORTRANGE(""https://docs.google.com/spreadsheets/d/1XL5vhW3sbDhbH9Cz0tuDiY8C3ctxq1tqvaCgkFb8cCA/edit?usp=sharing"",""หนองคาย!M304"")"),0)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IFERROR(__xludf.DUMMYFUNCTION("IMPORTRANGE(""https://docs.google.com/spreadsheets/d/1XL5vhW3sbDhbH9Cz0tuDiY8C3ctxq1tqvaCgkFb8cCA/edit?usp=sharing"",""หนองคาย!M305"")"),3940)</f>
        <v>3940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IFERROR(__xludf.DUMMYFUNCTION("IMPORTRANGE(""https://docs.google.com/spreadsheets/d/1XL5vhW3sbDhbH9Cz0tuDiY8C3ctxq1tqvaCgkFb8cCA/edit?usp=sharing"",""หนองคาย!J307"")"),0)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IFERROR(__xludf.DUMMYFUNCTION("IMPORTRANGE(""https://docs.google.com/spreadsheets/d/1XL5vhW3sbDhbH9Cz0tuDiY8C3ctxq1tqvaCgkFb8cCA/edit?usp=sharing"",""หนองคาย!J308"")"),1)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IFERROR(__xludf.DUMMYFUNCTION("IMPORTRANGE(""https://docs.google.com/spreadsheets/d/1XL5vhW3sbDhbH9Cz0tuDiY8C3ctxq1tqvaCgkFb8cCA/edit?usp=sharing"",""หนองคาย!J309"")"),1)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IFERROR(__xludf.DUMMYFUNCTION("IMPORTRANGE(""https://docs.google.com/spreadsheets/d/1XL5vhW3sbDhbH9Cz0tuDiY8C3ctxq1tqvaCgkFb8cCA/edit?usp=sharing"",""หนองคาย!J310"")"),1)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IFERROR(__xludf.DUMMYFUNCTION("IMPORTRANGE(""https://docs.google.com/spreadsheets/d/1XL5vhW3sbDhbH9Cz0tuDiY8C3ctxq1tqvaCgkFb8cCA/edit?usp=sharing"",""หนองคาย!I311"")"),55)</f>
        <v>55</v>
      </c>
      <c r="J416" s="203">
        <f ca="1">IFERROR(__xludf.DUMMYFUNCTION("IMPORTRANGE(""https://docs.google.com/spreadsheets/d/1XL5vhW3sbDhbH9Cz0tuDiY8C3ctxq1tqvaCgkFb8cCA/edit?usp=sharing"",""หนองคาย!J311"")"),0)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IFERROR(__xludf.DUMMYFUNCTION("IMPORTRANGE(""https://docs.google.com/spreadsheets/d/1XL5vhW3sbDhbH9Cz0tuDiY8C3ctxq1tqvaCgkFb8cCA/edit?usp=sharing"",""หนองคาย!I312"")"),20)</f>
        <v>20</v>
      </c>
      <c r="J417" s="379">
        <f ca="1">IFERROR(__xludf.DUMMYFUNCTION("IMPORTRANGE(""https://docs.google.com/spreadsheets/d/1XL5vhW3sbDhbH9Cz0tuDiY8C3ctxq1tqvaCgkFb8cCA/edit?usp=sharing"",""หนองคาย!J312"")"),0)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IFERROR(__xludf.DUMMYFUNCTION("IMPORTRANGE(""https://docs.google.com/spreadsheets/d/1XL5vhW3sbDhbH9Cz0tuDiY8C3ctxq1tqvaCgkFb8cCA/edit?usp=sharing"",""หนองคาย!I313"")"),60)</f>
        <v>60</v>
      </c>
      <c r="J418" s="380">
        <f ca="1">IFERROR(__xludf.DUMMYFUNCTION("IMPORTRANGE(""https://docs.google.com/spreadsheets/d/1XL5vhW3sbDhbH9Cz0tuDiY8C3ctxq1tqvaCgkFb8cCA/edit?usp=sharing"",""หนองคาย!J313"")"),0)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IFERROR(__xludf.DUMMYFUNCTION("IMPORTRANGE(""https://docs.google.com/spreadsheets/d/1XL5vhW3sbDhbH9Cz0tuDiY8C3ctxq1tqvaCgkFb8cCA/edit?usp=sharing"",""หนองคาย!I314"")"),20)</f>
        <v>20</v>
      </c>
      <c r="J419" s="275">
        <f ca="1">IFERROR(__xludf.DUMMYFUNCTION("IMPORTRANGE(""https://docs.google.com/spreadsheets/d/1XL5vhW3sbDhbH9Cz0tuDiY8C3ctxq1tqvaCgkFb8cCA/edit?usp=sharing"",""หนองคาย!J314"")"),20)</f>
        <v>20</v>
      </c>
      <c r="K419" s="168">
        <f t="shared" ca="1" si="113"/>
        <v>100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IFERROR(__xludf.DUMMYFUNCTION("IMPORTRANGE(""https://docs.google.com/spreadsheets/d/1XL5vhW3sbDhbH9Cz0tuDiY8C3ctxq1tqvaCgkFb8cCA/edit?usp=sharing"",""หนองคาย!I315"")"),20)</f>
        <v>20</v>
      </c>
      <c r="J420" s="275">
        <f ca="1">IFERROR(__xludf.DUMMYFUNCTION("IMPORTRANGE(""https://docs.google.com/spreadsheets/d/1XL5vhW3sbDhbH9Cz0tuDiY8C3ctxq1tqvaCgkFb8cCA/edit?usp=sharing"",""หนองคาย!J315"")"),0)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IFERROR(__xludf.DUMMYFUNCTION("IMPORTRANGE(""https://docs.google.com/spreadsheets/d/1XL5vhW3sbDhbH9Cz0tuDiY8C3ctxq1tqvaCgkFb8cCA/edit?usp=sharing"",""หนองคาย!I316"")"),25)</f>
        <v>25</v>
      </c>
      <c r="J421" s="379">
        <f ca="1">IFERROR(__xludf.DUMMYFUNCTION("IMPORTRANGE(""https://docs.google.com/spreadsheets/d/1XL5vhW3sbDhbH9Cz0tuDiY8C3ctxq1tqvaCgkFb8cCA/edit?usp=sharing"",""หนองคาย!J316"")"),0)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IFERROR(__xludf.DUMMYFUNCTION("IMPORTRANGE(""https://docs.google.com/spreadsheets/d/1XL5vhW3sbDhbH9Cz0tuDiY8C3ctxq1tqvaCgkFb8cCA/edit?usp=sharing"",""หนองคาย!I317"")"),75)</f>
        <v>75</v>
      </c>
      <c r="J422" s="380">
        <f ca="1">IFERROR(__xludf.DUMMYFUNCTION("IMPORTRANGE(""https://docs.google.com/spreadsheets/d/1XL5vhW3sbDhbH9Cz0tuDiY8C3ctxq1tqvaCgkFb8cCA/edit?usp=sharing"",""หนองคาย!J317"")"),0)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IFERROR(__xludf.DUMMYFUNCTION("IMPORTRANGE(""https://docs.google.com/spreadsheets/d/1XL5vhW3sbDhbH9Cz0tuDiY8C3ctxq1tqvaCgkFb8cCA/edit?usp=sharing"",""หนองคาย!I318"")"),25)</f>
        <v>25</v>
      </c>
      <c r="J423" s="275">
        <f ca="1">IFERROR(__xludf.DUMMYFUNCTION("IMPORTRANGE(""https://docs.google.com/spreadsheets/d/1XL5vhW3sbDhbH9Cz0tuDiY8C3ctxq1tqvaCgkFb8cCA/edit?usp=sharing"",""หนองคาย!J318"")"),0)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IFERROR(__xludf.DUMMYFUNCTION("IMPORTRANGE(""https://docs.google.com/spreadsheets/d/1XL5vhW3sbDhbH9Cz0tuDiY8C3ctxq1tqvaCgkFb8cCA/edit?usp=sharing"",""หนองคาย!I319"")"),25)</f>
        <v>25</v>
      </c>
      <c r="J424" s="275">
        <f ca="1">IFERROR(__xludf.DUMMYFUNCTION("IMPORTRANGE(""https://docs.google.com/spreadsheets/d/1XL5vhW3sbDhbH9Cz0tuDiY8C3ctxq1tqvaCgkFb8cCA/edit?usp=sharing"",""หนองคาย!J319"")"),0)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IFERROR(__xludf.DUMMYFUNCTION("IMPORTRANGE(""https://docs.google.com/spreadsheets/d/1XL5vhW3sbDhbH9Cz0tuDiY8C3ctxq1tqvaCgkFb8cCA/edit?usp=sharing"",""หนองคาย!I320"")"),25)</f>
        <v>25</v>
      </c>
      <c r="J425" s="275">
        <f ca="1">IFERROR(__xludf.DUMMYFUNCTION("IMPORTRANGE(""https://docs.google.com/spreadsheets/d/1XL5vhW3sbDhbH9Cz0tuDiY8C3ctxq1tqvaCgkFb8cCA/edit?usp=sharing"",""หนองคาย!J320"")"),0)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IFERROR(__xludf.DUMMYFUNCTION("IMPORTRANGE(""https://docs.google.com/spreadsheets/d/1XL5vhW3sbDhbH9Cz0tuDiY8C3ctxq1tqvaCgkFb8cCA/edit?usp=sharing"",""หนองคาย!I321"")"),10)</f>
        <v>10</v>
      </c>
      <c r="J426" s="379">
        <f ca="1">IFERROR(__xludf.DUMMYFUNCTION("IMPORTRANGE(""https://docs.google.com/spreadsheets/d/1XL5vhW3sbDhbH9Cz0tuDiY8C3ctxq1tqvaCgkFb8cCA/edit?usp=sharing"",""หนองคาย!J321"")"),0)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IFERROR(__xludf.DUMMYFUNCTION("IMPORTRANGE(""https://docs.google.com/spreadsheets/d/1XL5vhW3sbDhbH9Cz0tuDiY8C3ctxq1tqvaCgkFb8cCA/edit?usp=sharing"",""หนองคาย!I322"")"),30)</f>
        <v>30</v>
      </c>
      <c r="J427" s="380">
        <f ca="1">IFERROR(__xludf.DUMMYFUNCTION("IMPORTRANGE(""https://docs.google.com/spreadsheets/d/1XL5vhW3sbDhbH9Cz0tuDiY8C3ctxq1tqvaCgkFb8cCA/edit?usp=sharing"",""หนองคาย!J322"")"),0)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IFERROR(__xludf.DUMMYFUNCTION("IMPORTRANGE(""https://docs.google.com/spreadsheets/d/1XL5vhW3sbDhbH9Cz0tuDiY8C3ctxq1tqvaCgkFb8cCA/edit?usp=sharing"",""หนองคาย!I323"")"),10)</f>
        <v>10</v>
      </c>
      <c r="J428" s="275">
        <f ca="1">IFERROR(__xludf.DUMMYFUNCTION("IMPORTRANGE(""https://docs.google.com/spreadsheets/d/1XL5vhW3sbDhbH9Cz0tuDiY8C3ctxq1tqvaCgkFb8cCA/edit?usp=sharing"",""หนองคาย!J323"")"),0)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IFERROR(__xludf.DUMMYFUNCTION("IMPORTRANGE(""https://docs.google.com/spreadsheets/d/1XL5vhW3sbDhbH9Cz0tuDiY8C3ctxq1tqvaCgkFb8cCA/edit?usp=sharing"",""หนองคาย!I324"")"),10)</f>
        <v>10</v>
      </c>
      <c r="J429" s="275">
        <f ca="1">IFERROR(__xludf.DUMMYFUNCTION("IMPORTRANGE(""https://docs.google.com/spreadsheets/d/1XL5vhW3sbDhbH9Cz0tuDiY8C3ctxq1tqvaCgkFb8cCA/edit?usp=sharing"",""หนองคาย!J324"")"),0)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IFERROR(__xludf.DUMMYFUNCTION("IMPORTRANGE(""https://docs.google.com/spreadsheets/d/1XL5vhW3sbDhbH9Cz0tuDiY8C3ctxq1tqvaCgkFb8cCA/edit?usp=sharing"",""หนองคาย!I325"")"),45)</f>
        <v>45</v>
      </c>
      <c r="J430" s="379">
        <f ca="1">IFERROR(__xludf.DUMMYFUNCTION("IMPORTRANGE(""https://docs.google.com/spreadsheets/d/1XL5vhW3sbDhbH9Cz0tuDiY8C3ctxq1tqvaCgkFb8cCA/edit?usp=sharing"",""หนองคาย!J325"")"),0)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IFERROR(__xludf.DUMMYFUNCTION("IMPORTRANGE(""https://docs.google.com/spreadsheets/d/1XL5vhW3sbDhbH9Cz0tuDiY8C3ctxq1tqvaCgkFb8cCA/edit?usp=sharing"",""หนองคาย!I326"")"),20)</f>
        <v>20</v>
      </c>
      <c r="J431" s="275">
        <f ca="1">IFERROR(__xludf.DUMMYFUNCTION("IMPORTRANGE(""https://docs.google.com/spreadsheets/d/1XL5vhW3sbDhbH9Cz0tuDiY8C3ctxq1tqvaCgkFb8cCA/edit?usp=sharing"",""หนองคาย!J326"")"),0)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IFERROR(__xludf.DUMMYFUNCTION("IMPORTRANGE(""https://docs.google.com/spreadsheets/d/1XL5vhW3sbDhbH9Cz0tuDiY8C3ctxq1tqvaCgkFb8cCA/edit?usp=sharing"",""หนองคาย!I327"")"),25)</f>
        <v>25</v>
      </c>
      <c r="J432" s="275">
        <f ca="1">IFERROR(__xludf.DUMMYFUNCTION("IMPORTRANGE(""https://docs.google.com/spreadsheets/d/1XL5vhW3sbDhbH9Cz0tuDiY8C3ctxq1tqvaCgkFb8cCA/edit?usp=sharing"",""หนองคาย!J327"")"),0)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IFERROR(__xludf.DUMMYFUNCTION("IMPORTRANGE(""https://docs.google.com/spreadsheets/d/1XL5vhW3sbDhbH9Cz0tuDiY8C3ctxq1tqvaCgkFb8cCA/edit?usp=sharing"",""หนองคาย!J328"")"),0)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IFERROR(__xludf.DUMMYFUNCTION("IMPORTRANGE(""https://docs.google.com/spreadsheets/d/1XL5vhW3sbDhbH9Cz0tuDiY8C3ctxq1tqvaCgkFb8cCA/edit?usp=sharing"",""หนองคาย!J329"")"),0)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IFERROR(__xludf.DUMMYFUNCTION("IMPORTRANGE(""https://docs.google.com/spreadsheets/d/1XL5vhW3sbDhbH9Cz0tuDiY8C3ctxq1tqvaCgkFb8cCA/edit?usp=sharing"",""หนองคาย!I330"")"),15)</f>
        <v>15</v>
      </c>
      <c r="J435" s="393">
        <f ca="1">IFERROR(__xludf.DUMMYFUNCTION("IMPORTRANGE(""https://docs.google.com/spreadsheets/d/1XL5vhW3sbDhbH9Cz0tuDiY8C3ctxq1tqvaCgkFb8cCA/edit?usp=sharing"",""หนองคาย!J330"")"),0)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IFERROR(__xludf.DUMMYFUNCTION("IMPORTRANGE(""https://docs.google.com/spreadsheets/d/1XL5vhW3sbDhbH9Cz0tuDiY8C3ctxq1tqvaCgkFb8cCA/edit?usp=sharing"",""หนองคาย!L330"")"),83000)</f>
        <v>83000</v>
      </c>
      <c r="M435" s="395"/>
      <c r="N435" s="395">
        <f ca="1">IFERROR(__xludf.DUMMYFUNCTION("IMPORTRANGE(""https://docs.google.com/spreadsheets/d/1XL5vhW3sbDhbH9Cz0tuDiY8C3ctxq1tqvaCgkFb8cCA/edit?usp=sharing"",""หนองคาย!M330"")"),2720)</f>
        <v>2720</v>
      </c>
      <c r="O435" s="395">
        <f t="shared" ref="O435:O439" ca="1" si="114">+IF(L435&gt;0,N435*100/L435,0)</f>
        <v>3.2771084337349397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IFERROR(__xludf.DUMMYFUNCTION("IMPORTRANGE(""https://docs.google.com/spreadsheets/d/1XL5vhW3sbDhbH9Cz0tuDiY8C3ctxq1tqvaCgkFb8cCA/edit?usp=sharing"",""หนองคาย!L331"")"),0)</f>
        <v>0</v>
      </c>
      <c r="M436" s="169"/>
      <c r="N436" s="171">
        <f ca="1">IFERROR(__xludf.DUMMYFUNCTION("IMPORTRANGE(""https://docs.google.com/spreadsheets/d/1XL5vhW3sbDhbH9Cz0tuDiY8C3ctxq1tqvaCgkFb8cCA/edit?usp=sharing"",""หนองคาย!M331"")"),0)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IFERROR(__xludf.DUMMYFUNCTION("IMPORTRANGE(""https://docs.google.com/spreadsheets/d/1XL5vhW3sbDhbH9Cz0tuDiY8C3ctxq1tqvaCgkFb8cCA/edit?usp=sharing"",""หนองคาย!L332"")"),83000)</f>
        <v>83000</v>
      </c>
      <c r="M437" s="169"/>
      <c r="N437" s="171">
        <f ca="1">IFERROR(__xludf.DUMMYFUNCTION("IMPORTRANGE(""https://docs.google.com/spreadsheets/d/1XL5vhW3sbDhbH9Cz0tuDiY8C3ctxq1tqvaCgkFb8cCA/edit?usp=sharing"",""หนองคาย!M332"")"),2720)</f>
        <v>2720</v>
      </c>
      <c r="O437" s="171">
        <f t="shared" ca="1" si="114"/>
        <v>3.2771084337349397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IFERROR(__xludf.DUMMYFUNCTION("IMPORTRANGE(""https://docs.google.com/spreadsheets/d/1XL5vhW3sbDhbH9Cz0tuDiY8C3ctxq1tqvaCgkFb8cCA/edit?usp=sharing"",""หนองคาย!L333"")"),0)</f>
        <v>0</v>
      </c>
      <c r="M438" s="171"/>
      <c r="N438" s="171">
        <f ca="1">IFERROR(__xludf.DUMMYFUNCTION("IMPORTRANGE(""https://docs.google.com/spreadsheets/d/1XL5vhW3sbDhbH9Cz0tuDiY8C3ctxq1tqvaCgkFb8cCA/edit?usp=sharing"",""หนองคาย!M333"")"),0)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IFERROR(__xludf.DUMMYFUNCTION("IMPORTRANGE(""https://docs.google.com/spreadsheets/d/1XL5vhW3sbDhbH9Cz0tuDiY8C3ctxq1tqvaCgkFb8cCA/edit?usp=sharing"",""หนองคาย!L334"")"),83000)</f>
        <v>83000</v>
      </c>
      <c r="M439" s="171"/>
      <c r="N439" s="171">
        <f ca="1">IFERROR(__xludf.DUMMYFUNCTION("IMPORTRANGE(""https://docs.google.com/spreadsheets/d/1XL5vhW3sbDhbH9Cz0tuDiY8C3ctxq1tqvaCgkFb8cCA/edit?usp=sharing"",""หนองคาย!M334"")"),2720)</f>
        <v>2720</v>
      </c>
      <c r="O439" s="171">
        <f t="shared" ca="1" si="114"/>
        <v>3.2771084337349397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IFERROR(__xludf.DUMMYFUNCTION("IMPORTRANGE(""https://docs.google.com/spreadsheets/d/1XL5vhW3sbDhbH9Cz0tuDiY8C3ctxq1tqvaCgkFb8cCA/edit?usp=sharing"",""หนองคาย!M335"")"),0)</f>
        <v>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IFERROR(__xludf.DUMMYFUNCTION("IMPORTRANGE(""https://docs.google.com/spreadsheets/d/1XL5vhW3sbDhbH9Cz0tuDiY8C3ctxq1tqvaCgkFb8cCA/edit?usp=sharing"",""หนองคาย!M336"")"),0)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IFERROR(__xludf.DUMMYFUNCTION("IMPORTRANGE(""https://docs.google.com/spreadsheets/d/1XL5vhW3sbDhbH9Cz0tuDiY8C3ctxq1tqvaCgkFb8cCA/edit?usp=sharing"",""หนองคาย!M337"")"),0)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IFERROR(__xludf.DUMMYFUNCTION("IMPORTRANGE(""https://docs.google.com/spreadsheets/d/1XL5vhW3sbDhbH9Cz0tuDiY8C3ctxq1tqvaCgkFb8cCA/edit?usp=sharing"",""หนองคาย!M338"")"),2720)</f>
        <v>2720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IFERROR(__xludf.DUMMYFUNCTION("IMPORTRANGE(""https://docs.google.com/spreadsheets/d/1XL5vhW3sbDhbH9Cz0tuDiY8C3ctxq1tqvaCgkFb8cCA/edit?usp=sharing"",""หนองคาย!J340"")"),0)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IFERROR(__xludf.DUMMYFUNCTION("IMPORTRANGE(""https://docs.google.com/spreadsheets/d/1XL5vhW3sbDhbH9Cz0tuDiY8C3ctxq1tqvaCgkFb8cCA/edit?usp=sharing"",""หนองคาย!J341"")"),1)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IFERROR(__xludf.DUMMYFUNCTION("IMPORTRANGE(""https://docs.google.com/spreadsheets/d/1XL5vhW3sbDhbH9Cz0tuDiY8C3ctxq1tqvaCgkFb8cCA/edit?usp=sharing"",""หนองคาย!J342"")"),1)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IFERROR(__xludf.DUMMYFUNCTION("IMPORTRANGE(""https://docs.google.com/spreadsheets/d/1XL5vhW3sbDhbH9Cz0tuDiY8C3ctxq1tqvaCgkFb8cCA/edit?usp=sharing"",""หนองคาย!J343"")"),1)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IFERROR(__xludf.DUMMYFUNCTION("IMPORTRANGE(""https://docs.google.com/spreadsheets/d/1XL5vhW3sbDhbH9Cz0tuDiY8C3ctxq1tqvaCgkFb8cCA/edit?usp=sharing"",""หนองคาย!I344"")"),15)</f>
        <v>15</v>
      </c>
      <c r="J449" s="203">
        <f ca="1">IFERROR(__xludf.DUMMYFUNCTION("IMPORTRANGE(""https://docs.google.com/spreadsheets/d/1XL5vhW3sbDhbH9Cz0tuDiY8C3ctxq1tqvaCgkFb8cCA/edit?usp=sharing"",""หนองคาย!J344"")"),0)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IFERROR(__xludf.DUMMYFUNCTION("IMPORTRANGE(""https://docs.google.com/spreadsheets/d/1XL5vhW3sbDhbH9Cz0tuDiY8C3ctxq1tqvaCgkFb8cCA/edit?usp=sharing"",""หนองคาย!I345"")"),15)</f>
        <v>15</v>
      </c>
      <c r="J450" s="192">
        <f ca="1">IFERROR(__xludf.DUMMYFUNCTION("IMPORTRANGE(""https://docs.google.com/spreadsheets/d/1XL5vhW3sbDhbH9Cz0tuDiY8C3ctxq1tqvaCgkFb8cCA/edit?usp=sharing"",""หนองคาย!J345"")"),0)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IFERROR(__xludf.DUMMYFUNCTION("IMPORTRANGE(""https://docs.google.com/spreadsheets/d/1XL5vhW3sbDhbH9Cz0tuDiY8C3ctxq1tqvaCgkFb8cCA/edit?usp=sharing"",""หนองคาย!I346"")"),0)</f>
        <v>0</v>
      </c>
      <c r="J451" s="191">
        <f ca="1">IFERROR(__xludf.DUMMYFUNCTION("IMPORTRANGE(""https://docs.google.com/spreadsheets/d/1XL5vhW3sbDhbH9Cz0tuDiY8C3ctxq1tqvaCgkFb8cCA/edit?usp=sharing"",""หนองคาย!J346"")"),0)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IFERROR(__xludf.DUMMYFUNCTION("IMPORTRANGE(""https://docs.google.com/spreadsheets/d/1XL5vhW3sbDhbH9Cz0tuDiY8C3ctxq1tqvaCgkFb8cCA/edit?usp=sharing"",""หนองคาย!I347"")"),0)</f>
        <v>0</v>
      </c>
      <c r="J452" s="191">
        <f ca="1">IFERROR(__xludf.DUMMYFUNCTION("IMPORTRANGE(""https://docs.google.com/spreadsheets/d/1XL5vhW3sbDhbH9Cz0tuDiY8C3ctxq1tqvaCgkFb8cCA/edit?usp=sharing"",""หนองคาย!J347"")"),0)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IFERROR(__xludf.DUMMYFUNCTION("IMPORTRANGE(""https://docs.google.com/spreadsheets/d/1XL5vhW3sbDhbH9Cz0tuDiY8C3ctxq1tqvaCgkFb8cCA/edit?usp=sharing"",""หนองคาย!J348"")"),0)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IFERROR(__xludf.DUMMYFUNCTION("IMPORTRANGE(""https://docs.google.com/spreadsheets/d/1XL5vhW3sbDhbH9Cz0tuDiY8C3ctxq1tqvaCgkFb8cCA/edit?usp=sharing"",""หนองคาย!J349"")"),0)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IFERROR(__xludf.DUMMYFUNCTION("IMPORTRANGE(""https://docs.google.com/spreadsheets/d/1XL5vhW3sbDhbH9Cz0tuDiY8C3ctxq1tqvaCgkFb8cCA/edit?usp=sharing"",""หนองคาย!I350"")"),50182)</f>
        <v>50182</v>
      </c>
      <c r="J455" s="360">
        <f ca="1">IFERROR(__xludf.DUMMYFUNCTION("IMPORTRANGE(""https://docs.google.com/spreadsheets/d/1XL5vhW3sbDhbH9Cz0tuDiY8C3ctxq1tqvaCgkFb8cCA/edit?usp=sharing"",""หนองคาย!J350"")"),0)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IFERROR(__xludf.DUMMYFUNCTION("IMPORTRANGE(""https://docs.google.com/spreadsheets/d/1XL5vhW3sbDhbH9Cz0tuDiY8C3ctxq1tqvaCgkFb8cCA/edit?usp=sharing"",""หนองคาย!L350"")"),861860)</f>
        <v>861860</v>
      </c>
      <c r="M455" s="362"/>
      <c r="N455" s="362">
        <f ca="1">IFERROR(__xludf.DUMMYFUNCTION("IMPORTRANGE(""https://docs.google.com/spreadsheets/d/1XL5vhW3sbDhbH9Cz0tuDiY8C3ctxq1tqvaCgkFb8cCA/edit?usp=sharing"",""หนองคาย!M350"")"),61043.35)</f>
        <v>61043.35</v>
      </c>
      <c r="O455" s="362">
        <f t="shared" ref="O455:O459" ca="1" si="116">+IF(L455&gt;0,N455*100/L455,0)</f>
        <v>7.0827454574988975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IFERROR(__xludf.DUMMYFUNCTION("IMPORTRANGE(""https://docs.google.com/spreadsheets/d/1XL5vhW3sbDhbH9Cz0tuDiY8C3ctxq1tqvaCgkFb8cCA/edit?usp=sharing"",""หนองคาย!L351"")"),0)</f>
        <v>0</v>
      </c>
      <c r="M456" s="169"/>
      <c r="N456" s="171">
        <f ca="1">IFERROR(__xludf.DUMMYFUNCTION("IMPORTRANGE(""https://docs.google.com/spreadsheets/d/1XL5vhW3sbDhbH9Cz0tuDiY8C3ctxq1tqvaCgkFb8cCA/edit?usp=sharing"",""หนองคาย!M351"")"),0)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IFERROR(__xludf.DUMMYFUNCTION("IMPORTRANGE(""https://docs.google.com/spreadsheets/d/1XL5vhW3sbDhbH9Cz0tuDiY8C3ctxq1tqvaCgkFb8cCA/edit?usp=sharing"",""หนองคาย!L352"")"),861860)</f>
        <v>861860</v>
      </c>
      <c r="M457" s="169"/>
      <c r="N457" s="171">
        <f ca="1">IFERROR(__xludf.DUMMYFUNCTION("IMPORTRANGE(""https://docs.google.com/spreadsheets/d/1XL5vhW3sbDhbH9Cz0tuDiY8C3ctxq1tqvaCgkFb8cCA/edit?usp=sharing"",""หนองคาย!M352"")"),61043.35)</f>
        <v>61043.35</v>
      </c>
      <c r="O457" s="171">
        <f t="shared" ca="1" si="116"/>
        <v>7.0827454574988975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IFERROR(__xludf.DUMMYFUNCTION("IMPORTRANGE(""https://docs.google.com/spreadsheets/d/1XL5vhW3sbDhbH9Cz0tuDiY8C3ctxq1tqvaCgkFb8cCA/edit?usp=sharing"",""หนองคาย!L353"")"),0)</f>
        <v>0</v>
      </c>
      <c r="M458" s="171"/>
      <c r="N458" s="171">
        <f ca="1">IFERROR(__xludf.DUMMYFUNCTION("IMPORTRANGE(""https://docs.google.com/spreadsheets/d/1XL5vhW3sbDhbH9Cz0tuDiY8C3ctxq1tqvaCgkFb8cCA/edit?usp=sharing"",""หนองคาย!M353"")"),0)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IFERROR(__xludf.DUMMYFUNCTION("IMPORTRANGE(""https://docs.google.com/spreadsheets/d/1XL5vhW3sbDhbH9Cz0tuDiY8C3ctxq1tqvaCgkFb8cCA/edit?usp=sharing"",""หนองคาย!L354"")"),861860)</f>
        <v>861860</v>
      </c>
      <c r="M459" s="171"/>
      <c r="N459" s="171">
        <f ca="1">IFERROR(__xludf.DUMMYFUNCTION("IMPORTRANGE(""https://docs.google.com/spreadsheets/d/1XL5vhW3sbDhbH9Cz0tuDiY8C3ctxq1tqvaCgkFb8cCA/edit?usp=sharing"",""หนองคาย!M354"")"),61043.35)</f>
        <v>61043.35</v>
      </c>
      <c r="O459" s="171">
        <f t="shared" ca="1" si="116"/>
        <v>7.0827454574988975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IFERROR(__xludf.DUMMYFUNCTION("IMPORTRANGE(""https://docs.google.com/spreadsheets/d/1XL5vhW3sbDhbH9Cz0tuDiY8C3ctxq1tqvaCgkFb8cCA/edit?usp=sharing"",""หนองคาย!M355"")"),0)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IFERROR(__xludf.DUMMYFUNCTION("IMPORTRANGE(""https://docs.google.com/spreadsheets/d/1XL5vhW3sbDhbH9Cz0tuDiY8C3ctxq1tqvaCgkFb8cCA/edit?usp=sharing"",""หนองคาย!M356"")"),0)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IFERROR(__xludf.DUMMYFUNCTION("IMPORTRANGE(""https://docs.google.com/spreadsheets/d/1XL5vhW3sbDhbH9Cz0tuDiY8C3ctxq1tqvaCgkFb8cCA/edit?usp=sharing"",""หนองคาย!M357"")"),12833.35)</f>
        <v>12833.35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IFERROR(__xludf.DUMMYFUNCTION("IMPORTRANGE(""https://docs.google.com/spreadsheets/d/1XL5vhW3sbDhbH9Cz0tuDiY8C3ctxq1tqvaCgkFb8cCA/edit?usp=sharing"",""หนองคาย!M358"")"),48210)</f>
        <v>48210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IFERROR(__xludf.DUMMYFUNCTION("IMPORTRANGE(""https://docs.google.com/spreadsheets/d/1XL5vhW3sbDhbH9Cz0tuDiY8C3ctxq1tqvaCgkFb8cCA/edit?usp=sharing"",""หนองคาย!I359"")"),50182)</f>
        <v>50182</v>
      </c>
      <c r="J464" s="264">
        <f ca="1">IFERROR(__xludf.DUMMYFUNCTION("IMPORTRANGE(""https://docs.google.com/spreadsheets/d/1XL5vhW3sbDhbH9Cz0tuDiY8C3ctxq1tqvaCgkFb8cCA/edit?usp=sharing"",""หนองคาย!J359"")"),0)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IFERROR(__xludf.DUMMYFUNCTION("IMPORTRANGE(""https://docs.google.com/spreadsheets/d/1XL5vhW3sbDhbH9Cz0tuDiY8C3ctxq1tqvaCgkFb8cCA/edit?usp=sharing"",""หนองคาย!I360"")"),50182)</f>
        <v>50182</v>
      </c>
      <c r="J465" s="401">
        <f ca="1">IFERROR(__xludf.DUMMYFUNCTION("IMPORTRANGE(""https://docs.google.com/spreadsheets/d/1XL5vhW3sbDhbH9Cz0tuDiY8C3ctxq1tqvaCgkFb8cCA/edit?usp=sharing"",""หนองคาย!J360"")"),0)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IFERROR(__xludf.DUMMYFUNCTION("IMPORTRANGE(""https://docs.google.com/spreadsheets/d/1XL5vhW3sbDhbH9Cz0tuDiY8C3ctxq1tqvaCgkFb8cCA/edit?usp=sharing"",""หนองคาย!I361"")"),6542)</f>
        <v>6542</v>
      </c>
      <c r="J466" s="401">
        <f ca="1">IFERROR(__xludf.DUMMYFUNCTION("IMPORTRANGE(""https://docs.google.com/spreadsheets/d/1XL5vhW3sbDhbH9Cz0tuDiY8C3ctxq1tqvaCgkFb8cCA/edit?usp=sharing"",""หนองคาย!J361"")"),0)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IFERROR(__xludf.DUMMYFUNCTION("IMPORTRANGE(""https://docs.google.com/spreadsheets/d/1XL5vhW3sbDhbH9Cz0tuDiY8C3ctxq1tqvaCgkFb8cCA/edit?usp=sharing"",""หนองคาย!I362"")"),0)</f>
        <v>0</v>
      </c>
      <c r="J467" s="192">
        <f ca="1">IFERROR(__xludf.DUMMYFUNCTION("IMPORTRANGE(""https://docs.google.com/spreadsheets/d/1XL5vhW3sbDhbH9Cz0tuDiY8C3ctxq1tqvaCgkFb8cCA/edit?usp=sharing"",""หนองคาย!J362"")"),0)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IFERROR(__xludf.DUMMYFUNCTION("IMPORTRANGE(""https://docs.google.com/spreadsheets/d/1XL5vhW3sbDhbH9Cz0tuDiY8C3ctxq1tqvaCgkFb8cCA/edit?usp=sharing"",""หนองคาย!I363"")"),0)</f>
        <v>0</v>
      </c>
      <c r="J468" s="192">
        <f ca="1">IFERROR(__xludf.DUMMYFUNCTION("IMPORTRANGE(""https://docs.google.com/spreadsheets/d/1XL5vhW3sbDhbH9Cz0tuDiY8C3ctxq1tqvaCgkFb8cCA/edit?usp=sharing"",""หนองคาย!J363"")"),0)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IFERROR(__xludf.DUMMYFUNCTION("IMPORTRANGE(""https://docs.google.com/spreadsheets/d/1XL5vhW3sbDhbH9Cz0tuDiY8C3ctxq1tqvaCgkFb8cCA/edit?usp=sharing"",""หนองคาย!I364"")"),0)</f>
        <v>0</v>
      </c>
      <c r="J469" s="192">
        <f ca="1">IFERROR(__xludf.DUMMYFUNCTION("IMPORTRANGE(""https://docs.google.com/spreadsheets/d/1XL5vhW3sbDhbH9Cz0tuDiY8C3ctxq1tqvaCgkFb8cCA/edit?usp=sharing"",""หนองคาย!J364"")"),0)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IFERROR(__xludf.DUMMYFUNCTION("IMPORTRANGE(""https://docs.google.com/spreadsheets/d/1XL5vhW3sbDhbH9Cz0tuDiY8C3ctxq1tqvaCgkFb8cCA/edit?usp=sharing"",""หนองคาย!I365"")"),0)</f>
        <v>0</v>
      </c>
      <c r="J470" s="192">
        <f ca="1">IFERROR(__xludf.DUMMYFUNCTION("IMPORTRANGE(""https://docs.google.com/spreadsheets/d/1XL5vhW3sbDhbH9Cz0tuDiY8C3ctxq1tqvaCgkFb8cCA/edit?usp=sharing"",""หนองคาย!J365"")"),0)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IFERROR(__xludf.DUMMYFUNCTION("IMPORTRANGE(""https://docs.google.com/spreadsheets/d/1XL5vhW3sbDhbH9Cz0tuDiY8C3ctxq1tqvaCgkFb8cCA/edit?usp=sharing"",""หนองคาย!I366"")"),0)</f>
        <v>0</v>
      </c>
      <c r="J471" s="192">
        <f ca="1">IFERROR(__xludf.DUMMYFUNCTION("IMPORTRANGE(""https://docs.google.com/spreadsheets/d/1XL5vhW3sbDhbH9Cz0tuDiY8C3ctxq1tqvaCgkFb8cCA/edit?usp=sharing"",""หนองคาย!J366"")"),0)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IFERROR(__xludf.DUMMYFUNCTION("IMPORTRANGE(""https://docs.google.com/spreadsheets/d/1XL5vhW3sbDhbH9Cz0tuDiY8C3ctxq1tqvaCgkFb8cCA/edit?usp=sharing"",""หนองคาย!I367"")"),0)</f>
        <v>0</v>
      </c>
      <c r="J472" s="192">
        <f ca="1">IFERROR(__xludf.DUMMYFUNCTION("IMPORTRANGE(""https://docs.google.com/spreadsheets/d/1XL5vhW3sbDhbH9Cz0tuDiY8C3ctxq1tqvaCgkFb8cCA/edit?usp=sharing"",""หนองคาย!J367"")"),0)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IFERROR(__xludf.DUMMYFUNCTION("IMPORTRANGE(""https://docs.google.com/spreadsheets/d/1XL5vhW3sbDhbH9Cz0tuDiY8C3ctxq1tqvaCgkFb8cCA/edit?usp=sharing"",""หนองคาย!I368"")"),50182)</f>
        <v>50182</v>
      </c>
      <c r="J473" s="401">
        <f ca="1">IFERROR(__xludf.DUMMYFUNCTION("IMPORTRANGE(""https://docs.google.com/spreadsheets/d/1XL5vhW3sbDhbH9Cz0tuDiY8C3ctxq1tqvaCgkFb8cCA/edit?usp=sharing"",""หนองคาย!J368"")"),0)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IFERROR(__xludf.DUMMYFUNCTION("IMPORTRANGE(""https://docs.google.com/spreadsheets/d/1XL5vhW3sbDhbH9Cz0tuDiY8C3ctxq1tqvaCgkFb8cCA/edit?usp=sharing"",""หนองคาย!I369"")"),6542)</f>
        <v>6542</v>
      </c>
      <c r="J474" s="401">
        <f ca="1">IFERROR(__xludf.DUMMYFUNCTION("IMPORTRANGE(""https://docs.google.com/spreadsheets/d/1XL5vhW3sbDhbH9Cz0tuDiY8C3ctxq1tqvaCgkFb8cCA/edit?usp=sharing"",""หนองคาย!J369"")"),0)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IFERROR(__xludf.DUMMYFUNCTION("IMPORTRANGE(""https://docs.google.com/spreadsheets/d/1XL5vhW3sbDhbH9Cz0tuDiY8C3ctxq1tqvaCgkFb8cCA/edit?usp=sharing"",""หนองคาย!I370"")"),0)</f>
        <v>0</v>
      </c>
      <c r="J475" s="192">
        <f ca="1">IFERROR(__xludf.DUMMYFUNCTION("IMPORTRANGE(""https://docs.google.com/spreadsheets/d/1XL5vhW3sbDhbH9Cz0tuDiY8C3ctxq1tqvaCgkFb8cCA/edit?usp=sharing"",""หนองคาย!J370"")"),0)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IFERROR(__xludf.DUMMYFUNCTION("IMPORTRANGE(""https://docs.google.com/spreadsheets/d/1XL5vhW3sbDhbH9Cz0tuDiY8C3ctxq1tqvaCgkFb8cCA/edit?usp=sharing"",""หนองคาย!I371"")"),0)</f>
        <v>0</v>
      </c>
      <c r="J476" s="192">
        <f ca="1">IFERROR(__xludf.DUMMYFUNCTION("IMPORTRANGE(""https://docs.google.com/spreadsheets/d/1XL5vhW3sbDhbH9Cz0tuDiY8C3ctxq1tqvaCgkFb8cCA/edit?usp=sharing"",""หนองคาย!J371"")"),0)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IFERROR(__xludf.DUMMYFUNCTION("IMPORTRANGE(""https://docs.google.com/spreadsheets/d/1XL5vhW3sbDhbH9Cz0tuDiY8C3ctxq1tqvaCgkFb8cCA/edit?usp=sharing"",""หนองคาย!I372"")"),0)</f>
        <v>0</v>
      </c>
      <c r="J477" s="192">
        <f ca="1">IFERROR(__xludf.DUMMYFUNCTION("IMPORTRANGE(""https://docs.google.com/spreadsheets/d/1XL5vhW3sbDhbH9Cz0tuDiY8C3ctxq1tqvaCgkFb8cCA/edit?usp=sharing"",""หนองคาย!J372"")"),0)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IFERROR(__xludf.DUMMYFUNCTION("IMPORTRANGE(""https://docs.google.com/spreadsheets/d/1XL5vhW3sbDhbH9Cz0tuDiY8C3ctxq1tqvaCgkFb8cCA/edit?usp=sharing"",""หนองคาย!I373"")"),0)</f>
        <v>0</v>
      </c>
      <c r="J478" s="192">
        <f ca="1">IFERROR(__xludf.DUMMYFUNCTION("IMPORTRANGE(""https://docs.google.com/spreadsheets/d/1XL5vhW3sbDhbH9Cz0tuDiY8C3ctxq1tqvaCgkFb8cCA/edit?usp=sharing"",""หนองคาย!J373"")"),0)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IFERROR(__xludf.DUMMYFUNCTION("IMPORTRANGE(""https://docs.google.com/spreadsheets/d/1XL5vhW3sbDhbH9Cz0tuDiY8C3ctxq1tqvaCgkFb8cCA/edit?usp=sharing"",""หนองคาย!I374"")"),0)</f>
        <v>0</v>
      </c>
      <c r="J479" s="192">
        <f ca="1">IFERROR(__xludf.DUMMYFUNCTION("IMPORTRANGE(""https://docs.google.com/spreadsheets/d/1XL5vhW3sbDhbH9Cz0tuDiY8C3ctxq1tqvaCgkFb8cCA/edit?usp=sharing"",""หนองคาย!J374"")"),0)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IFERROR(__xludf.DUMMYFUNCTION("IMPORTRANGE(""https://docs.google.com/spreadsheets/d/1XL5vhW3sbDhbH9Cz0tuDiY8C3ctxq1tqvaCgkFb8cCA/edit?usp=sharing"",""หนองคาย!I375"")"),0)</f>
        <v>0</v>
      </c>
      <c r="J480" s="192">
        <f ca="1">IFERROR(__xludf.DUMMYFUNCTION("IMPORTRANGE(""https://docs.google.com/spreadsheets/d/1XL5vhW3sbDhbH9Cz0tuDiY8C3ctxq1tqvaCgkFb8cCA/edit?usp=sharing"",""หนองคาย!J375"")"),0)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IFERROR(__xludf.DUMMYFUNCTION("IMPORTRANGE(""https://docs.google.com/spreadsheets/d/1XL5vhW3sbDhbH9Cz0tuDiY8C3ctxq1tqvaCgkFb8cCA/edit?usp=sharing"",""หนองคาย!I376"")"),50182)</f>
        <v>50182</v>
      </c>
      <c r="J481" s="401">
        <f ca="1">IFERROR(__xludf.DUMMYFUNCTION("IMPORTRANGE(""https://docs.google.com/spreadsheets/d/1XL5vhW3sbDhbH9Cz0tuDiY8C3ctxq1tqvaCgkFb8cCA/edit?usp=sharing"",""หนองคาย!J376"")"),0)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IFERROR(__xludf.DUMMYFUNCTION("IMPORTRANGE(""https://docs.google.com/spreadsheets/d/1XL5vhW3sbDhbH9Cz0tuDiY8C3ctxq1tqvaCgkFb8cCA/edit?usp=sharing"",""หนองคาย!I377"")"),6542)</f>
        <v>6542</v>
      </c>
      <c r="J482" s="401">
        <f ca="1">IFERROR(__xludf.DUMMYFUNCTION("IMPORTRANGE(""https://docs.google.com/spreadsheets/d/1XL5vhW3sbDhbH9Cz0tuDiY8C3ctxq1tqvaCgkFb8cCA/edit?usp=sharing"",""หนองคาย!J377"")"),0)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IFERROR(__xludf.DUMMYFUNCTION("IMPORTRANGE(""https://docs.google.com/spreadsheets/d/1XL5vhW3sbDhbH9Cz0tuDiY8C3ctxq1tqvaCgkFb8cCA/edit?usp=sharing"",""หนองคาย!I378"")"),0)</f>
        <v>0</v>
      </c>
      <c r="J483" s="192">
        <f ca="1">IFERROR(__xludf.DUMMYFUNCTION("IMPORTRANGE(""https://docs.google.com/spreadsheets/d/1XL5vhW3sbDhbH9Cz0tuDiY8C3ctxq1tqvaCgkFb8cCA/edit?usp=sharing"",""หนองคาย!J378"")"),0)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IFERROR(__xludf.DUMMYFUNCTION("IMPORTRANGE(""https://docs.google.com/spreadsheets/d/1XL5vhW3sbDhbH9Cz0tuDiY8C3ctxq1tqvaCgkFb8cCA/edit?usp=sharing"",""หนองคาย!I379"")"),0)</f>
        <v>0</v>
      </c>
      <c r="J484" s="192">
        <f ca="1">IFERROR(__xludf.DUMMYFUNCTION("IMPORTRANGE(""https://docs.google.com/spreadsheets/d/1XL5vhW3sbDhbH9Cz0tuDiY8C3ctxq1tqvaCgkFb8cCA/edit?usp=sharing"",""หนองคาย!J379"")"),0)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IFERROR(__xludf.DUMMYFUNCTION("IMPORTRANGE(""https://docs.google.com/spreadsheets/d/1XL5vhW3sbDhbH9Cz0tuDiY8C3ctxq1tqvaCgkFb8cCA/edit?usp=sharing"",""หนองคาย!I380"")"),0)</f>
        <v>0</v>
      </c>
      <c r="J485" s="192">
        <f ca="1">IFERROR(__xludf.DUMMYFUNCTION("IMPORTRANGE(""https://docs.google.com/spreadsheets/d/1XL5vhW3sbDhbH9Cz0tuDiY8C3ctxq1tqvaCgkFb8cCA/edit?usp=sharing"",""หนองคาย!J380"")"),0)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IFERROR(__xludf.DUMMYFUNCTION("IMPORTRANGE(""https://docs.google.com/spreadsheets/d/1XL5vhW3sbDhbH9Cz0tuDiY8C3ctxq1tqvaCgkFb8cCA/edit?usp=sharing"",""หนองคาย!I381"")"),0)</f>
        <v>0</v>
      </c>
      <c r="J486" s="192">
        <f ca="1">IFERROR(__xludf.DUMMYFUNCTION("IMPORTRANGE(""https://docs.google.com/spreadsheets/d/1XL5vhW3sbDhbH9Cz0tuDiY8C3ctxq1tqvaCgkFb8cCA/edit?usp=sharing"",""หนองคาย!J381"")"),0)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IFERROR(__xludf.DUMMYFUNCTION("IMPORTRANGE(""https://docs.google.com/spreadsheets/d/1XL5vhW3sbDhbH9Cz0tuDiY8C3ctxq1tqvaCgkFb8cCA/edit?usp=sharing"",""หนองคาย!I382"")"),0)</f>
        <v>0</v>
      </c>
      <c r="J487" s="401">
        <f ca="1">IFERROR(__xludf.DUMMYFUNCTION("IMPORTRANGE(""https://docs.google.com/spreadsheets/d/1XL5vhW3sbDhbH9Cz0tuDiY8C3ctxq1tqvaCgkFb8cCA/edit?usp=sharing"",""หนองคาย!J382"")"),0)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IFERROR(__xludf.DUMMYFUNCTION("IMPORTRANGE(""https://docs.google.com/spreadsheets/d/1XL5vhW3sbDhbH9Cz0tuDiY8C3ctxq1tqvaCgkFb8cCA/edit?usp=sharing"",""หนองคาย!I383"")"),0)</f>
        <v>0</v>
      </c>
      <c r="J488" s="401">
        <f ca="1">IFERROR(__xludf.DUMMYFUNCTION("IMPORTRANGE(""https://docs.google.com/spreadsheets/d/1XL5vhW3sbDhbH9Cz0tuDiY8C3ctxq1tqvaCgkFb8cCA/edit?usp=sharing"",""หนองคาย!J383"")"),0)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IFERROR(__xludf.DUMMYFUNCTION("IMPORTRANGE(""https://docs.google.com/spreadsheets/d/1XL5vhW3sbDhbH9Cz0tuDiY8C3ctxq1tqvaCgkFb8cCA/edit?usp=sharing"",""หนองคาย!I384"")"),0)</f>
        <v>0</v>
      </c>
      <c r="J489" s="192">
        <f ca="1">IFERROR(__xludf.DUMMYFUNCTION("IMPORTRANGE(""https://docs.google.com/spreadsheets/d/1XL5vhW3sbDhbH9Cz0tuDiY8C3ctxq1tqvaCgkFb8cCA/edit?usp=sharing"",""หนองคาย!J384"")"),0)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IFERROR(__xludf.DUMMYFUNCTION("IMPORTRANGE(""https://docs.google.com/spreadsheets/d/1XL5vhW3sbDhbH9Cz0tuDiY8C3ctxq1tqvaCgkFb8cCA/edit?usp=sharing"",""หนองคาย!I385"")"),0)</f>
        <v>0</v>
      </c>
      <c r="J490" s="192">
        <f ca="1">IFERROR(__xludf.DUMMYFUNCTION("IMPORTRANGE(""https://docs.google.com/spreadsheets/d/1XL5vhW3sbDhbH9Cz0tuDiY8C3ctxq1tqvaCgkFb8cCA/edit?usp=sharing"",""หนองคาย!J385"")"),0)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IFERROR(__xludf.DUMMYFUNCTION("IMPORTRANGE(""https://docs.google.com/spreadsheets/d/1XL5vhW3sbDhbH9Cz0tuDiY8C3ctxq1tqvaCgkFb8cCA/edit?usp=sharing"",""หนองคาย!I386"")"),0)</f>
        <v>0</v>
      </c>
      <c r="J491" s="192">
        <f ca="1">IFERROR(__xludf.DUMMYFUNCTION("IMPORTRANGE(""https://docs.google.com/spreadsheets/d/1XL5vhW3sbDhbH9Cz0tuDiY8C3ctxq1tqvaCgkFb8cCA/edit?usp=sharing"",""หนองคาย!J386"")"),0)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IFERROR(__xludf.DUMMYFUNCTION("IMPORTRANGE(""https://docs.google.com/spreadsheets/d/1XL5vhW3sbDhbH9Cz0tuDiY8C3ctxq1tqvaCgkFb8cCA/edit?usp=sharing"",""หนองคาย!I387"")"),0)</f>
        <v>0</v>
      </c>
      <c r="J492" s="192">
        <f ca="1">IFERROR(__xludf.DUMMYFUNCTION("IMPORTRANGE(""https://docs.google.com/spreadsheets/d/1XL5vhW3sbDhbH9Cz0tuDiY8C3ctxq1tqvaCgkFb8cCA/edit?usp=sharing"",""หนองคาย!J387"")"),0)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IFERROR(__xludf.DUMMYFUNCTION("IMPORTRANGE(""https://docs.google.com/spreadsheets/d/1XL5vhW3sbDhbH9Cz0tuDiY8C3ctxq1tqvaCgkFb8cCA/edit?usp=sharing"",""หนองคาย!I388"")"),0)</f>
        <v>0</v>
      </c>
      <c r="J493" s="192">
        <f ca="1">IFERROR(__xludf.DUMMYFUNCTION("IMPORTRANGE(""https://docs.google.com/spreadsheets/d/1XL5vhW3sbDhbH9Cz0tuDiY8C3ctxq1tqvaCgkFb8cCA/edit?usp=sharing"",""หนองคาย!J388"")"),0)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IFERROR(__xludf.DUMMYFUNCTION("IMPORTRANGE(""https://docs.google.com/spreadsheets/d/1XL5vhW3sbDhbH9Cz0tuDiY8C3ctxq1tqvaCgkFb8cCA/edit?usp=sharing"",""หนองคาย!I389"")"),0)</f>
        <v>0</v>
      </c>
      <c r="J494" s="417">
        <f ca="1">IFERROR(__xludf.DUMMYFUNCTION("IMPORTRANGE(""https://docs.google.com/spreadsheets/d/1XL5vhW3sbDhbH9Cz0tuDiY8C3ctxq1tqvaCgkFb8cCA/edit?usp=sharing"",""หนองคาย!J389"")"),0)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IFERROR(__xludf.DUMMYFUNCTION("IMPORTRANGE(""https://docs.google.com/spreadsheets/d/1XL5vhW3sbDhbH9Cz0tuDiY8C3ctxq1tqvaCgkFb8cCA/edit?usp=sharing"",""หนองคาย!I390"")"),0)</f>
        <v>0</v>
      </c>
      <c r="J495" s="417">
        <f ca="1">IFERROR(__xludf.DUMMYFUNCTION("IMPORTRANGE(""https://docs.google.com/spreadsheets/d/1XL5vhW3sbDhbH9Cz0tuDiY8C3ctxq1tqvaCgkFb8cCA/edit?usp=sharing"",""หนองคาย!J390"")"),0)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IFERROR(__xludf.DUMMYFUNCTION("IMPORTRANGE(""https://docs.google.com/spreadsheets/d/1XL5vhW3sbDhbH9Cz0tuDiY8C3ctxq1tqvaCgkFb8cCA/edit?usp=sharing"",""หนองคาย!I391"")"),0)</f>
        <v>0</v>
      </c>
      <c r="J496" s="417">
        <f ca="1">IFERROR(__xludf.DUMMYFUNCTION("IMPORTRANGE(""https://docs.google.com/spreadsheets/d/1XL5vhW3sbDhbH9Cz0tuDiY8C3ctxq1tqvaCgkFb8cCA/edit?usp=sharing"",""หนองคาย!J391"")"),0)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IFERROR(__xludf.DUMMYFUNCTION("IMPORTRANGE(""https://docs.google.com/spreadsheets/d/1XL5vhW3sbDhbH9Cz0tuDiY8C3ctxq1tqvaCgkFb8cCA/edit?usp=sharing"",""หนองคาย!I392"")"),14080)</f>
        <v>14080</v>
      </c>
      <c r="J497" s="424">
        <f ca="1">IFERROR(__xludf.DUMMYFUNCTION("IMPORTRANGE(""https://docs.google.com/spreadsheets/d/1XL5vhW3sbDhbH9Cz0tuDiY8C3ctxq1tqvaCgkFb8cCA/edit?usp=sharing"",""หนองคาย!J392"")"),0)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IFERROR(__xludf.DUMMYFUNCTION("IMPORTRANGE(""https://docs.google.com/spreadsheets/d/1XL5vhW3sbDhbH9Cz0tuDiY8C3ctxq1tqvaCgkFb8cCA/edit?usp=sharing"",""หนองคาย!I393"")"),14080)</f>
        <v>14080</v>
      </c>
      <c r="J498" s="401">
        <f ca="1">IFERROR(__xludf.DUMMYFUNCTION("IMPORTRANGE(""https://docs.google.com/spreadsheets/d/1XL5vhW3sbDhbH9Cz0tuDiY8C3ctxq1tqvaCgkFb8cCA/edit?usp=sharing"",""หนองคาย!J393"")"),0)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IFERROR(__xludf.DUMMYFUNCTION("IMPORTRANGE(""https://docs.google.com/spreadsheets/d/1XL5vhW3sbDhbH9Cz0tuDiY8C3ctxq1tqvaCgkFb8cCA/edit?usp=sharing"",""หนองคาย!I394"")"),1188)</f>
        <v>1188</v>
      </c>
      <c r="J499" s="401">
        <f ca="1">IFERROR(__xludf.DUMMYFUNCTION("IMPORTRANGE(""https://docs.google.com/spreadsheets/d/1XL5vhW3sbDhbH9Cz0tuDiY8C3ctxq1tqvaCgkFb8cCA/edit?usp=sharing"",""หนองคาย!J394"")"),0)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IFERROR(__xludf.DUMMYFUNCTION("IMPORTRANGE(""https://docs.google.com/spreadsheets/d/1XL5vhW3sbDhbH9Cz0tuDiY8C3ctxq1tqvaCgkFb8cCA/edit?usp=sharing"",""หนองคาย!I395"")"),0)</f>
        <v>0</v>
      </c>
      <c r="J500" s="167">
        <f ca="1">IFERROR(__xludf.DUMMYFUNCTION("IMPORTRANGE(""https://docs.google.com/spreadsheets/d/1XL5vhW3sbDhbH9Cz0tuDiY8C3ctxq1tqvaCgkFb8cCA/edit?usp=sharing"",""หนองคาย!J395"")"),0)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IFERROR(__xludf.DUMMYFUNCTION("IMPORTRANGE(""https://docs.google.com/spreadsheets/d/1XL5vhW3sbDhbH9Cz0tuDiY8C3ctxq1tqvaCgkFb8cCA/edit?usp=sharing"",""หนองคาย!I396"")"),0)</f>
        <v>0</v>
      </c>
      <c r="J501" s="167">
        <f ca="1">IFERROR(__xludf.DUMMYFUNCTION("IMPORTRANGE(""https://docs.google.com/spreadsheets/d/1XL5vhW3sbDhbH9Cz0tuDiY8C3ctxq1tqvaCgkFb8cCA/edit?usp=sharing"",""หนองคาย!J396"")"),0)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IFERROR(__xludf.DUMMYFUNCTION("IMPORTRANGE(""https://docs.google.com/spreadsheets/d/1XL5vhW3sbDhbH9Cz0tuDiY8C3ctxq1tqvaCgkFb8cCA/edit?usp=sharing"",""หนองคาย!I397"")"),0)</f>
        <v>0</v>
      </c>
      <c r="J502" s="192">
        <f ca="1">IFERROR(__xludf.DUMMYFUNCTION("IMPORTRANGE(""https://docs.google.com/spreadsheets/d/1XL5vhW3sbDhbH9Cz0tuDiY8C3ctxq1tqvaCgkFb8cCA/edit?usp=sharing"",""หนองคาย!J397"")"),0)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IFERROR(__xludf.DUMMYFUNCTION("IMPORTRANGE(""https://docs.google.com/spreadsheets/d/1XL5vhW3sbDhbH9Cz0tuDiY8C3ctxq1tqvaCgkFb8cCA/edit?usp=sharing"",""หนองคาย!I398"")"),0)</f>
        <v>0</v>
      </c>
      <c r="J503" s="192">
        <f ca="1">IFERROR(__xludf.DUMMYFUNCTION("IMPORTRANGE(""https://docs.google.com/spreadsheets/d/1XL5vhW3sbDhbH9Cz0tuDiY8C3ctxq1tqvaCgkFb8cCA/edit?usp=sharing"",""หนองคาย!J398"")"),0)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IFERROR(__xludf.DUMMYFUNCTION("IMPORTRANGE(""https://docs.google.com/spreadsheets/d/1XL5vhW3sbDhbH9Cz0tuDiY8C3ctxq1tqvaCgkFb8cCA/edit?usp=sharing"",""หนองคาย!I399"")"),0)</f>
        <v>0</v>
      </c>
      <c r="J504" s="192">
        <f ca="1">IFERROR(__xludf.DUMMYFUNCTION("IMPORTRANGE(""https://docs.google.com/spreadsheets/d/1XL5vhW3sbDhbH9Cz0tuDiY8C3ctxq1tqvaCgkFb8cCA/edit?usp=sharing"",""หนองคาย!J399"")"),0)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IFERROR(__xludf.DUMMYFUNCTION("IMPORTRANGE(""https://docs.google.com/spreadsheets/d/1XL5vhW3sbDhbH9Cz0tuDiY8C3ctxq1tqvaCgkFb8cCA/edit?usp=sharing"",""หนองคาย!I400"")"),0)</f>
        <v>0</v>
      </c>
      <c r="J505" s="192">
        <f ca="1">IFERROR(__xludf.DUMMYFUNCTION("IMPORTRANGE(""https://docs.google.com/spreadsheets/d/1XL5vhW3sbDhbH9Cz0tuDiY8C3ctxq1tqvaCgkFb8cCA/edit?usp=sharing"",""หนองคาย!J400"")"),0)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IFERROR(__xludf.DUMMYFUNCTION("IMPORTRANGE(""https://docs.google.com/spreadsheets/d/1XL5vhW3sbDhbH9Cz0tuDiY8C3ctxq1tqvaCgkFb8cCA/edit?usp=sharing"",""หนองคาย!I401"")"),0)</f>
        <v>0</v>
      </c>
      <c r="J506" s="192">
        <f ca="1">IFERROR(__xludf.DUMMYFUNCTION("IMPORTRANGE(""https://docs.google.com/spreadsheets/d/1XL5vhW3sbDhbH9Cz0tuDiY8C3ctxq1tqvaCgkFb8cCA/edit?usp=sharing"",""หนองคาย!J401"")"),0)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IFERROR(__xludf.DUMMYFUNCTION("IMPORTRANGE(""https://docs.google.com/spreadsheets/d/1XL5vhW3sbDhbH9Cz0tuDiY8C3ctxq1tqvaCgkFb8cCA/edit?usp=sharing"",""หนองคาย!I402"")"),0)</f>
        <v>0</v>
      </c>
      <c r="J507" s="192">
        <f ca="1">IFERROR(__xludf.DUMMYFUNCTION("IMPORTRANGE(""https://docs.google.com/spreadsheets/d/1XL5vhW3sbDhbH9Cz0tuDiY8C3ctxq1tqvaCgkFb8cCA/edit?usp=sharing"",""หนองคาย!J402"")"),0)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IFERROR(__xludf.DUMMYFUNCTION("IMPORTRANGE(""https://docs.google.com/spreadsheets/d/1XL5vhW3sbDhbH9Cz0tuDiY8C3ctxq1tqvaCgkFb8cCA/edit?usp=sharing"",""หนองคาย!I403"")"),0)</f>
        <v>0</v>
      </c>
      <c r="J508" s="167">
        <f ca="1">IFERROR(__xludf.DUMMYFUNCTION("IMPORTRANGE(""https://docs.google.com/spreadsheets/d/1XL5vhW3sbDhbH9Cz0tuDiY8C3ctxq1tqvaCgkFb8cCA/edit?usp=sharing"",""หนองคาย!J403"")"),0)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IFERROR(__xludf.DUMMYFUNCTION("IMPORTRANGE(""https://docs.google.com/spreadsheets/d/1XL5vhW3sbDhbH9Cz0tuDiY8C3ctxq1tqvaCgkFb8cCA/edit?usp=sharing"",""หนองคาย!I404"")"),0)</f>
        <v>0</v>
      </c>
      <c r="J509" s="167">
        <f ca="1">IFERROR(__xludf.DUMMYFUNCTION("IMPORTRANGE(""https://docs.google.com/spreadsheets/d/1XL5vhW3sbDhbH9Cz0tuDiY8C3ctxq1tqvaCgkFb8cCA/edit?usp=sharing"",""หนองคาย!J404"")"),0)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IFERROR(__xludf.DUMMYFUNCTION("IMPORTRANGE(""https://docs.google.com/spreadsheets/d/1XL5vhW3sbDhbH9Cz0tuDiY8C3ctxq1tqvaCgkFb8cCA/edit?usp=sharing"",""หนองคาย!I405"")"),0)</f>
        <v>0</v>
      </c>
      <c r="J510" s="192">
        <f ca="1">IFERROR(__xludf.DUMMYFUNCTION("IMPORTRANGE(""https://docs.google.com/spreadsheets/d/1XL5vhW3sbDhbH9Cz0tuDiY8C3ctxq1tqvaCgkFb8cCA/edit?usp=sharing"",""หนองคาย!J405"")"),0)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IFERROR(__xludf.DUMMYFUNCTION("IMPORTRANGE(""https://docs.google.com/spreadsheets/d/1XL5vhW3sbDhbH9Cz0tuDiY8C3ctxq1tqvaCgkFb8cCA/edit?usp=sharing"",""หนองคาย!I406"")"),0)</f>
        <v>0</v>
      </c>
      <c r="J511" s="192">
        <f ca="1">IFERROR(__xludf.DUMMYFUNCTION("IMPORTRANGE(""https://docs.google.com/spreadsheets/d/1XL5vhW3sbDhbH9Cz0tuDiY8C3ctxq1tqvaCgkFb8cCA/edit?usp=sharing"",""หนองคาย!J406"")"),0)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IFERROR(__xludf.DUMMYFUNCTION("IMPORTRANGE(""https://docs.google.com/spreadsheets/d/1XL5vhW3sbDhbH9Cz0tuDiY8C3ctxq1tqvaCgkFb8cCA/edit?usp=sharing"",""หนองคาย!I407"")"),0)</f>
        <v>0</v>
      </c>
      <c r="J512" s="192">
        <f ca="1">IFERROR(__xludf.DUMMYFUNCTION("IMPORTRANGE(""https://docs.google.com/spreadsheets/d/1XL5vhW3sbDhbH9Cz0tuDiY8C3ctxq1tqvaCgkFb8cCA/edit?usp=sharing"",""หนองคาย!J407"")"),0)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IFERROR(__xludf.DUMMYFUNCTION("IMPORTRANGE(""https://docs.google.com/spreadsheets/d/1XL5vhW3sbDhbH9Cz0tuDiY8C3ctxq1tqvaCgkFb8cCA/edit?usp=sharing"",""หนองคาย!I408"")"),0)</f>
        <v>0</v>
      </c>
      <c r="J513" s="192">
        <f ca="1">IFERROR(__xludf.DUMMYFUNCTION("IMPORTRANGE(""https://docs.google.com/spreadsheets/d/1XL5vhW3sbDhbH9Cz0tuDiY8C3ctxq1tqvaCgkFb8cCA/edit?usp=sharing"",""หนองคาย!J408"")"),0)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IFERROR(__xludf.DUMMYFUNCTION("IMPORTRANGE(""https://docs.google.com/spreadsheets/d/1XL5vhW3sbDhbH9Cz0tuDiY8C3ctxq1tqvaCgkFb8cCA/edit?usp=sharing"",""หนองคาย!I409"")"),0)</f>
        <v>0</v>
      </c>
      <c r="J514" s="192">
        <f ca="1">IFERROR(__xludf.DUMMYFUNCTION("IMPORTRANGE(""https://docs.google.com/spreadsheets/d/1XL5vhW3sbDhbH9Cz0tuDiY8C3ctxq1tqvaCgkFb8cCA/edit?usp=sharing"",""หนองคาย!J409"")"),0)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IFERROR(__xludf.DUMMYFUNCTION("IMPORTRANGE(""https://docs.google.com/spreadsheets/d/1XL5vhW3sbDhbH9Cz0tuDiY8C3ctxq1tqvaCgkFb8cCA/edit?usp=sharing"",""หนองคาย!I410"")"),0)</f>
        <v>0</v>
      </c>
      <c r="J515" s="192">
        <f ca="1">IFERROR(__xludf.DUMMYFUNCTION("IMPORTRANGE(""https://docs.google.com/spreadsheets/d/1XL5vhW3sbDhbH9Cz0tuDiY8C3ctxq1tqvaCgkFb8cCA/edit?usp=sharing"",""หนองคาย!J410"")"),0)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IFERROR(__xludf.DUMMYFUNCTION("IMPORTRANGE(""https://docs.google.com/spreadsheets/d/1XL5vhW3sbDhbH9Cz0tuDiY8C3ctxq1tqvaCgkFb8cCA/edit?usp=sharing"",""หนองคาย!I411"")"),0)</f>
        <v>0</v>
      </c>
      <c r="J516" s="264">
        <f ca="1">IFERROR(__xludf.DUMMYFUNCTION("IMPORTRANGE(""https://docs.google.com/spreadsheets/d/1XL5vhW3sbDhbH9Cz0tuDiY8C3ctxq1tqvaCgkFb8cCA/edit?usp=sharing"",""หนองคาย!J411"")"),0)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IFERROR(__xludf.DUMMYFUNCTION("IMPORTRANGE(""https://docs.google.com/spreadsheets/d/1XL5vhW3sbDhbH9Cz0tuDiY8C3ctxq1tqvaCgkFb8cCA/edit?usp=sharing"",""หนองคาย!I412"")"),0)</f>
        <v>0</v>
      </c>
      <c r="J517" s="277">
        <f ca="1">IFERROR(__xludf.DUMMYFUNCTION("IMPORTRANGE(""https://docs.google.com/spreadsheets/d/1XL5vhW3sbDhbH9Cz0tuDiY8C3ctxq1tqvaCgkFb8cCA/edit?usp=sharing"",""หนองคาย!J412"")"),0)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IFERROR(__xludf.DUMMYFUNCTION("IMPORTRANGE(""https://docs.google.com/spreadsheets/d/1XL5vhW3sbDhbH9Cz0tuDiY8C3ctxq1tqvaCgkFb8cCA/edit?usp=sharing"",""หนองคาย!I413"")"),0)</f>
        <v>0</v>
      </c>
      <c r="J518" s="277">
        <f ca="1">IFERROR(__xludf.DUMMYFUNCTION("IMPORTRANGE(""https://docs.google.com/spreadsheets/d/1XL5vhW3sbDhbH9Cz0tuDiY8C3ctxq1tqvaCgkFb8cCA/edit?usp=sharing"",""หนองคาย!J413"")"),0)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IFERROR(__xludf.DUMMYFUNCTION("IMPORTRANGE(""https://docs.google.com/spreadsheets/d/1XL5vhW3sbDhbH9Cz0tuDiY8C3ctxq1tqvaCgkFb8cCA/edit?usp=sharing"",""หนองคาย!I414"")"),0)</f>
        <v>0</v>
      </c>
      <c r="J519" s="191">
        <f ca="1">IFERROR(__xludf.DUMMYFUNCTION("IMPORTRANGE(""https://docs.google.com/spreadsheets/d/1XL5vhW3sbDhbH9Cz0tuDiY8C3ctxq1tqvaCgkFb8cCA/edit?usp=sharing"",""หนองคาย!J414"")"),0)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IFERROR(__xludf.DUMMYFUNCTION("IMPORTRANGE(""https://docs.google.com/spreadsheets/d/1XL5vhW3sbDhbH9Cz0tuDiY8C3ctxq1tqvaCgkFb8cCA/edit?usp=sharing"",""หนองคาย!I415"")"),0)</f>
        <v>0</v>
      </c>
      <c r="J520" s="191">
        <f ca="1">IFERROR(__xludf.DUMMYFUNCTION("IMPORTRANGE(""https://docs.google.com/spreadsheets/d/1XL5vhW3sbDhbH9Cz0tuDiY8C3ctxq1tqvaCgkFb8cCA/edit?usp=sharing"",""หนองคาย!J415"")"),0)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IFERROR(__xludf.DUMMYFUNCTION("IMPORTRANGE(""https://docs.google.com/spreadsheets/d/1XL5vhW3sbDhbH9Cz0tuDiY8C3ctxq1tqvaCgkFb8cCA/edit?usp=sharing"",""หนองคาย!I416"")"),0)</f>
        <v>0</v>
      </c>
      <c r="J521" s="191">
        <f ca="1">IFERROR(__xludf.DUMMYFUNCTION("IMPORTRANGE(""https://docs.google.com/spreadsheets/d/1XL5vhW3sbDhbH9Cz0tuDiY8C3ctxq1tqvaCgkFb8cCA/edit?usp=sharing"",""หนองคาย!J416"")"),0)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IFERROR(__xludf.DUMMYFUNCTION("IMPORTRANGE(""https://docs.google.com/spreadsheets/d/1XL5vhW3sbDhbH9Cz0tuDiY8C3ctxq1tqvaCgkFb8cCA/edit?usp=sharing"",""หนองคาย!I417"")"),0)</f>
        <v>0</v>
      </c>
      <c r="J522" s="191">
        <f ca="1">IFERROR(__xludf.DUMMYFUNCTION("IMPORTRANGE(""https://docs.google.com/spreadsheets/d/1XL5vhW3sbDhbH9Cz0tuDiY8C3ctxq1tqvaCgkFb8cCA/edit?usp=sharing"",""หนองคาย!J417"")"),0)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IFERROR(__xludf.DUMMYFUNCTION("IMPORTRANGE(""https://docs.google.com/spreadsheets/d/1XL5vhW3sbDhbH9Cz0tuDiY8C3ctxq1tqvaCgkFb8cCA/edit?usp=sharing"",""หนองคาย!I418"")"),0)</f>
        <v>0</v>
      </c>
      <c r="J523" s="191">
        <f ca="1">IFERROR(__xludf.DUMMYFUNCTION("IMPORTRANGE(""https://docs.google.com/spreadsheets/d/1XL5vhW3sbDhbH9Cz0tuDiY8C3ctxq1tqvaCgkFb8cCA/edit?usp=sharing"",""หนองคาย!J418"")"),0)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IFERROR(__xludf.DUMMYFUNCTION("IMPORTRANGE(""https://docs.google.com/spreadsheets/d/1XL5vhW3sbDhbH9Cz0tuDiY8C3ctxq1tqvaCgkFb8cCA/edit?usp=sharing"",""หนองคาย!I419"")"),0)</f>
        <v>0</v>
      </c>
      <c r="J524" s="191">
        <f ca="1">IFERROR(__xludf.DUMMYFUNCTION("IMPORTRANGE(""https://docs.google.com/spreadsheets/d/1XL5vhW3sbDhbH9Cz0tuDiY8C3ctxq1tqvaCgkFb8cCA/edit?usp=sharing"",""หนองคาย!J419"")"),0)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IFERROR(__xludf.DUMMYFUNCTION("IMPORTRANGE(""https://docs.google.com/spreadsheets/d/1XL5vhW3sbDhbH9Cz0tuDiY8C3ctxq1tqvaCgkFb8cCA/edit?usp=sharing"",""หนองคาย!I420"")"),0)</f>
        <v>0</v>
      </c>
      <c r="J525" s="277">
        <f ca="1">IFERROR(__xludf.DUMMYFUNCTION("IMPORTRANGE(""https://docs.google.com/spreadsheets/d/1XL5vhW3sbDhbH9Cz0tuDiY8C3ctxq1tqvaCgkFb8cCA/edit?usp=sharing"",""หนองคาย!J420"")"),0)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IFERROR(__xludf.DUMMYFUNCTION("IMPORTRANGE(""https://docs.google.com/spreadsheets/d/1XL5vhW3sbDhbH9Cz0tuDiY8C3ctxq1tqvaCgkFb8cCA/edit?usp=sharing"",""หนองคาย!I421"")"),0)</f>
        <v>0</v>
      </c>
      <c r="J526" s="277">
        <f ca="1">IFERROR(__xludf.DUMMYFUNCTION("IMPORTRANGE(""https://docs.google.com/spreadsheets/d/1XL5vhW3sbDhbH9Cz0tuDiY8C3ctxq1tqvaCgkFb8cCA/edit?usp=sharing"",""หนองคาย!J421"")"),0)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IFERROR(__xludf.DUMMYFUNCTION("IMPORTRANGE(""https://docs.google.com/spreadsheets/d/1XL5vhW3sbDhbH9Cz0tuDiY8C3ctxq1tqvaCgkFb8cCA/edit?usp=sharing"",""หนองคาย!I422"")"),0)</f>
        <v>0</v>
      </c>
      <c r="J527" s="192">
        <f ca="1">IFERROR(__xludf.DUMMYFUNCTION("IMPORTRANGE(""https://docs.google.com/spreadsheets/d/1XL5vhW3sbDhbH9Cz0tuDiY8C3ctxq1tqvaCgkFb8cCA/edit?usp=sharing"",""หนองคาย!J422"")"),0)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IFERROR(__xludf.DUMMYFUNCTION("IMPORTRANGE(""https://docs.google.com/spreadsheets/d/1XL5vhW3sbDhbH9Cz0tuDiY8C3ctxq1tqvaCgkFb8cCA/edit?usp=sharing"",""หนองคาย!I423"")"),0)</f>
        <v>0</v>
      </c>
      <c r="J528" s="192">
        <f ca="1">IFERROR(__xludf.DUMMYFUNCTION("IMPORTRANGE(""https://docs.google.com/spreadsheets/d/1XL5vhW3sbDhbH9Cz0tuDiY8C3ctxq1tqvaCgkFb8cCA/edit?usp=sharing"",""หนองคาย!J423"")"),0)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IFERROR(__xludf.DUMMYFUNCTION("IMPORTRANGE(""https://docs.google.com/spreadsheets/d/1XL5vhW3sbDhbH9Cz0tuDiY8C3ctxq1tqvaCgkFb8cCA/edit?usp=sharing"",""หนองคาย!I424"")"),0)</f>
        <v>0</v>
      </c>
      <c r="J529" s="192">
        <f ca="1">IFERROR(__xludf.DUMMYFUNCTION("IMPORTRANGE(""https://docs.google.com/spreadsheets/d/1XL5vhW3sbDhbH9Cz0tuDiY8C3ctxq1tqvaCgkFb8cCA/edit?usp=sharing"",""หนองคาย!J424"")"),0)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IFERROR(__xludf.DUMMYFUNCTION("IMPORTRANGE(""https://docs.google.com/spreadsheets/d/1XL5vhW3sbDhbH9Cz0tuDiY8C3ctxq1tqvaCgkFb8cCA/edit?usp=sharing"",""หนองคาย!I425"")"),0)</f>
        <v>0</v>
      </c>
      <c r="J530" s="192">
        <f ca="1">IFERROR(__xludf.DUMMYFUNCTION("IMPORTRANGE(""https://docs.google.com/spreadsheets/d/1XL5vhW3sbDhbH9Cz0tuDiY8C3ctxq1tqvaCgkFb8cCA/edit?usp=sharing"",""หนองคาย!J425"")"),0)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IFERROR(__xludf.DUMMYFUNCTION("IMPORTRANGE(""https://docs.google.com/spreadsheets/d/1XL5vhW3sbDhbH9Cz0tuDiY8C3ctxq1tqvaCgkFb8cCA/edit?usp=sharing"",""หนองคาย!I426"")"),0)</f>
        <v>0</v>
      </c>
      <c r="J531" s="192">
        <f ca="1">IFERROR(__xludf.DUMMYFUNCTION("IMPORTRANGE(""https://docs.google.com/spreadsheets/d/1XL5vhW3sbDhbH9Cz0tuDiY8C3ctxq1tqvaCgkFb8cCA/edit?usp=sharing"",""หนองคาย!J426"")"),0)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IFERROR(__xludf.DUMMYFUNCTION("IMPORTRANGE(""https://docs.google.com/spreadsheets/d/1XL5vhW3sbDhbH9Cz0tuDiY8C3ctxq1tqvaCgkFb8cCA/edit?usp=sharing"",""หนองคาย!I427"")"),0)</f>
        <v>0</v>
      </c>
      <c r="J532" s="445">
        <f ca="1">IFERROR(__xludf.DUMMYFUNCTION("IMPORTRANGE(""https://docs.google.com/spreadsheets/d/1XL5vhW3sbDhbH9Cz0tuDiY8C3ctxq1tqvaCgkFb8cCA/edit?usp=sharing"",""หนองคาย!J427"")"),0)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IFERROR(__xludf.DUMMYFUNCTION("IMPORTRANGE(""https://docs.google.com/spreadsheets/d/1XL5vhW3sbDhbH9Cz0tuDiY8C3ctxq1tqvaCgkFb8cCA/edit?usp=sharing"",""หนองคาย!I428"")"),22)</f>
        <v>22</v>
      </c>
      <c r="J533" s="393">
        <f ca="1">IFERROR(__xludf.DUMMYFUNCTION("IMPORTRANGE(""https://docs.google.com/spreadsheets/d/1XL5vhW3sbDhbH9Cz0tuDiY8C3ctxq1tqvaCgkFb8cCA/edit?usp=sharing"",""หนองคาย!J428"")"),22)</f>
        <v>22</v>
      </c>
      <c r="K533" s="394">
        <f ca="1">IF(I533&gt;0,J533*100/I533,0)</f>
        <v>100</v>
      </c>
      <c r="L533" s="395">
        <f ca="1">IFERROR(__xludf.DUMMYFUNCTION("IMPORTRANGE(""https://docs.google.com/spreadsheets/d/1XL5vhW3sbDhbH9Cz0tuDiY8C3ctxq1tqvaCgkFb8cCA/edit?usp=sharing"",""หนองคาย!L428"")"),34340)</f>
        <v>34340</v>
      </c>
      <c r="M533" s="395"/>
      <c r="N533" s="395">
        <f ca="1">IFERROR(__xludf.DUMMYFUNCTION("IMPORTRANGE(""https://docs.google.com/spreadsheets/d/1XL5vhW3sbDhbH9Cz0tuDiY8C3ctxq1tqvaCgkFb8cCA/edit?usp=sharing"",""หนองคาย!M428"")"),24290)</f>
        <v>24290</v>
      </c>
      <c r="O533" s="395">
        <f t="shared" ref="O533:O537" ca="1" si="118">+IF(L533&gt;0,N533*100/L533,0)</f>
        <v>70.733838089691318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IFERROR(__xludf.DUMMYFUNCTION("IMPORTRANGE(""https://docs.google.com/spreadsheets/d/1XL5vhW3sbDhbH9Cz0tuDiY8C3ctxq1tqvaCgkFb8cCA/edit?usp=sharing"",""หนองคาย!L429"")"),0)</f>
        <v>0</v>
      </c>
      <c r="M534" s="169"/>
      <c r="N534" s="171">
        <f ca="1">IFERROR(__xludf.DUMMYFUNCTION("IMPORTRANGE(""https://docs.google.com/spreadsheets/d/1XL5vhW3sbDhbH9Cz0tuDiY8C3ctxq1tqvaCgkFb8cCA/edit?usp=sharing"",""หนองคาย!M429"")"),0)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IFERROR(__xludf.DUMMYFUNCTION("IMPORTRANGE(""https://docs.google.com/spreadsheets/d/1XL5vhW3sbDhbH9Cz0tuDiY8C3ctxq1tqvaCgkFb8cCA/edit?usp=sharing"",""หนองคาย!L430"")"),34340)</f>
        <v>34340</v>
      </c>
      <c r="M535" s="169"/>
      <c r="N535" s="171">
        <f ca="1">IFERROR(__xludf.DUMMYFUNCTION("IMPORTRANGE(""https://docs.google.com/spreadsheets/d/1XL5vhW3sbDhbH9Cz0tuDiY8C3ctxq1tqvaCgkFb8cCA/edit?usp=sharing"",""หนองคาย!M430"")"),24290)</f>
        <v>24290</v>
      </c>
      <c r="O535" s="171">
        <f t="shared" ca="1" si="118"/>
        <v>70.733838089691318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IFERROR(__xludf.DUMMYFUNCTION("IMPORTRANGE(""https://docs.google.com/spreadsheets/d/1XL5vhW3sbDhbH9Cz0tuDiY8C3ctxq1tqvaCgkFb8cCA/edit?usp=sharing"",""หนองคาย!L431"")"),0)</f>
        <v>0</v>
      </c>
      <c r="M536" s="171"/>
      <c r="N536" s="171">
        <f ca="1">IFERROR(__xludf.DUMMYFUNCTION("IMPORTRANGE(""https://docs.google.com/spreadsheets/d/1XL5vhW3sbDhbH9Cz0tuDiY8C3ctxq1tqvaCgkFb8cCA/edit?usp=sharing"",""หนองคาย!M431"")"),0)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IFERROR(__xludf.DUMMYFUNCTION("IMPORTRANGE(""https://docs.google.com/spreadsheets/d/1XL5vhW3sbDhbH9Cz0tuDiY8C3ctxq1tqvaCgkFb8cCA/edit?usp=sharing"",""หนองคาย!L432"")"),34340)</f>
        <v>34340</v>
      </c>
      <c r="M537" s="171"/>
      <c r="N537" s="171">
        <f ca="1">IFERROR(__xludf.DUMMYFUNCTION("IMPORTRANGE(""https://docs.google.com/spreadsheets/d/1XL5vhW3sbDhbH9Cz0tuDiY8C3ctxq1tqvaCgkFb8cCA/edit?usp=sharing"",""หนองคาย!M432"")"),24290)</f>
        <v>24290</v>
      </c>
      <c r="O537" s="171">
        <f t="shared" ca="1" si="118"/>
        <v>70.733838089691318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IFERROR(__xludf.DUMMYFUNCTION("IMPORTRANGE(""https://docs.google.com/spreadsheets/d/1XL5vhW3sbDhbH9Cz0tuDiY8C3ctxq1tqvaCgkFb8cCA/edit?usp=sharing"",""หนองคาย!M433"")"),19270)</f>
        <v>19270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IFERROR(__xludf.DUMMYFUNCTION("IMPORTRANGE(""https://docs.google.com/spreadsheets/d/1XL5vhW3sbDhbH9Cz0tuDiY8C3ctxq1tqvaCgkFb8cCA/edit?usp=sharing"",""หนองคาย!M434"")"),0)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IFERROR(__xludf.DUMMYFUNCTION("IMPORTRANGE(""https://docs.google.com/spreadsheets/d/1XL5vhW3sbDhbH9Cz0tuDiY8C3ctxq1tqvaCgkFb8cCA/edit?usp=sharing"",""หนองคาย!M435"")"),0)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IFERROR(__xludf.DUMMYFUNCTION("IMPORTRANGE(""https://docs.google.com/spreadsheets/d/1XL5vhW3sbDhbH9Cz0tuDiY8C3ctxq1tqvaCgkFb8cCA/edit?usp=sharing"",""หนองคาย!M436"")"),5020)</f>
        <v>5020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IFERROR(__xludf.DUMMYFUNCTION("IMPORTRANGE(""https://docs.google.com/spreadsheets/d/1XL5vhW3sbDhbH9Cz0tuDiY8C3ctxq1tqvaCgkFb8cCA/edit?usp=sharing"",""หนองคาย!J438"")"),0)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IFERROR(__xludf.DUMMYFUNCTION("IMPORTRANGE(""https://docs.google.com/spreadsheets/d/1XL5vhW3sbDhbH9Cz0tuDiY8C3ctxq1tqvaCgkFb8cCA/edit?usp=sharing"",""หนองคาย!J439"")"),1)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IFERROR(__xludf.DUMMYFUNCTION("IMPORTRANGE(""https://docs.google.com/spreadsheets/d/1XL5vhW3sbDhbH9Cz0tuDiY8C3ctxq1tqvaCgkFb8cCA/edit?usp=sharing"",""หนองคาย!J440"")"),1)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IFERROR(__xludf.DUMMYFUNCTION("IMPORTRANGE(""https://docs.google.com/spreadsheets/d/1XL5vhW3sbDhbH9Cz0tuDiY8C3ctxq1tqvaCgkFb8cCA/edit?usp=sharing"",""หนองคาย!J441"")"),1)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IFERROR(__xludf.DUMMYFUNCTION("IMPORTRANGE(""https://docs.google.com/spreadsheets/d/1XL5vhW3sbDhbH9Cz0tuDiY8C3ctxq1tqvaCgkFb8cCA/edit?usp=sharing"",""หนองคาย!I442"")"),22)</f>
        <v>22</v>
      </c>
      <c r="J547" s="192">
        <f ca="1">IFERROR(__xludf.DUMMYFUNCTION("IMPORTRANGE(""https://docs.google.com/spreadsheets/d/1XL5vhW3sbDhbH9Cz0tuDiY8C3ctxq1tqvaCgkFb8cCA/edit?usp=sharing"",""หนองคาย!J442"")"),22)</f>
        <v>22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IFERROR(__xludf.DUMMYFUNCTION("IMPORTRANGE(""https://docs.google.com/spreadsheets/d/1XL5vhW3sbDhbH9Cz0tuDiY8C3ctxq1tqvaCgkFb8cCA/edit?usp=sharing"",""หนองคาย!J166"")"),0)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IFERROR(__xludf.DUMMYFUNCTION("IMPORTRANGE(""https://docs.google.com/spreadsheets/d/1XL5vhW3sbDhbH9Cz0tuDiY8C3ctxq1tqvaCgkFb8cCA/edit?usp=sharing"",""หนองคาย!J444"")"),0)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IFERROR(__xludf.DUMMYFUNCTION("IMPORTRANGE(""https://docs.google.com/spreadsheets/d/1XL5vhW3sbDhbH9Cz0tuDiY8C3ctxq1tqvaCgkFb8cCA/edit?usp=sharing"",""หนองคาย!J445"")"),0)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IFERROR(__xludf.DUMMYFUNCTION("IMPORTRANGE(""https://docs.google.com/spreadsheets/d/1XL5vhW3sbDhbH9Cz0tuDiY8C3ctxq1tqvaCgkFb8cCA/edit?usp=sharing"",""หนองคาย!I446"")"),0)</f>
        <v>0</v>
      </c>
      <c r="J551" s="393">
        <f ca="1">IFERROR(__xludf.DUMMYFUNCTION("IMPORTRANGE(""https://docs.google.com/spreadsheets/d/1XL5vhW3sbDhbH9Cz0tuDiY8C3ctxq1tqvaCgkFb8cCA/edit?usp=sharing"",""หนองคาย!J446"")"),0)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IFERROR(__xludf.DUMMYFUNCTION("IMPORTRANGE(""https://docs.google.com/spreadsheets/d/1XL5vhW3sbDhbH9Cz0tuDiY8C3ctxq1tqvaCgkFb8cCA/edit?usp=sharing"",""หนองคาย!L446"")"),0)</f>
        <v>0</v>
      </c>
      <c r="M551" s="395"/>
      <c r="N551" s="395">
        <f ca="1">IFERROR(__xludf.DUMMYFUNCTION("IMPORTRANGE(""https://docs.google.com/spreadsheets/d/1XL5vhW3sbDhbH9Cz0tuDiY8C3ctxq1tqvaCgkFb8cCA/edit?usp=sharing"",""หนองคาย!M446"")"),0)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IFERROR(__xludf.DUMMYFUNCTION("IMPORTRANGE(""https://docs.google.com/spreadsheets/d/1XL5vhW3sbDhbH9Cz0tuDiY8C3ctxq1tqvaCgkFb8cCA/edit?usp=sharing"",""หนองคาย!L447"")"),0)</f>
        <v>0</v>
      </c>
      <c r="M552" s="169"/>
      <c r="N552" s="171">
        <f ca="1">IFERROR(__xludf.DUMMYFUNCTION("IMPORTRANGE(""https://docs.google.com/spreadsheets/d/1XL5vhW3sbDhbH9Cz0tuDiY8C3ctxq1tqvaCgkFb8cCA/edit?usp=sharing"",""หนองคาย!M447"")"),0)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IFERROR(__xludf.DUMMYFUNCTION("IMPORTRANGE(""https://docs.google.com/spreadsheets/d/1XL5vhW3sbDhbH9Cz0tuDiY8C3ctxq1tqvaCgkFb8cCA/edit?usp=sharing"",""หนองคาย!L448"")"),0)</f>
        <v>0</v>
      </c>
      <c r="M553" s="169"/>
      <c r="N553" s="171">
        <f ca="1">IFERROR(__xludf.DUMMYFUNCTION("IMPORTRANGE(""https://docs.google.com/spreadsheets/d/1XL5vhW3sbDhbH9Cz0tuDiY8C3ctxq1tqvaCgkFb8cCA/edit?usp=sharing"",""หนองคาย!M448"")"),0)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IFERROR(__xludf.DUMMYFUNCTION("IMPORTRANGE(""https://docs.google.com/spreadsheets/d/1XL5vhW3sbDhbH9Cz0tuDiY8C3ctxq1tqvaCgkFb8cCA/edit?usp=sharing"",""หนองคาย!L449"")"),0)</f>
        <v>0</v>
      </c>
      <c r="M554" s="171"/>
      <c r="N554" s="171">
        <f ca="1">IFERROR(__xludf.DUMMYFUNCTION("IMPORTRANGE(""https://docs.google.com/spreadsheets/d/1XL5vhW3sbDhbH9Cz0tuDiY8C3ctxq1tqvaCgkFb8cCA/edit?usp=sharing"",""หนองคาย!M449"")"),0)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IFERROR(__xludf.DUMMYFUNCTION("IMPORTRANGE(""https://docs.google.com/spreadsheets/d/1XL5vhW3sbDhbH9Cz0tuDiY8C3ctxq1tqvaCgkFb8cCA/edit?usp=sharing"",""หนองคาย!L450"")"),0)</f>
        <v>0</v>
      </c>
      <c r="M555" s="171"/>
      <c r="N555" s="171">
        <f ca="1">IFERROR(__xludf.DUMMYFUNCTION("IMPORTRANGE(""https://docs.google.com/spreadsheets/d/1XL5vhW3sbDhbH9Cz0tuDiY8C3ctxq1tqvaCgkFb8cCA/edit?usp=sharing"",""หนองคาย!M450"")"),0)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IFERROR(__xludf.DUMMYFUNCTION("IMPORTRANGE(""https://docs.google.com/spreadsheets/d/1XL5vhW3sbDhbH9Cz0tuDiY8C3ctxq1tqvaCgkFb8cCA/edit?usp=sharing"",""หนองคาย!M451"")"),0)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IFERROR(__xludf.DUMMYFUNCTION("IMPORTRANGE(""https://docs.google.com/spreadsheets/d/1XL5vhW3sbDhbH9Cz0tuDiY8C3ctxq1tqvaCgkFb8cCA/edit?usp=sharing"",""หนองคาย!M452"")"),0)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IFERROR(__xludf.DUMMYFUNCTION("IMPORTRANGE(""https://docs.google.com/spreadsheets/d/1XL5vhW3sbDhbH9Cz0tuDiY8C3ctxq1tqvaCgkFb8cCA/edit?usp=sharing"",""หนองคาย!M453"")"),0)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IFERROR(__xludf.DUMMYFUNCTION("IMPORTRANGE(""https://docs.google.com/spreadsheets/d/1XL5vhW3sbDhbH9Cz0tuDiY8C3ctxq1tqvaCgkFb8cCA/edit?usp=sharing"",""หนองคาย!M454"")"),0)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IFERROR(__xludf.DUMMYFUNCTION("IMPORTRANGE(""https://docs.google.com/spreadsheets/d/1XL5vhW3sbDhbH9Cz0tuDiY8C3ctxq1tqvaCgkFb8cCA/edit?usp=sharing"",""หนองคาย!I455"")"),0)</f>
        <v>0</v>
      </c>
      <c r="J560" s="167">
        <f ca="1">IFERROR(__xludf.DUMMYFUNCTION("IMPORTRANGE(""https://docs.google.com/spreadsheets/d/1XL5vhW3sbDhbH9Cz0tuDiY8C3ctxq1tqvaCgkFb8cCA/edit?usp=sharing"",""หนองคาย!J455"")"),0)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IFERROR(__xludf.DUMMYFUNCTION("IMPORTRANGE(""https://docs.google.com/spreadsheets/d/1XL5vhW3sbDhbH9Cz0tuDiY8C3ctxq1tqvaCgkFb8cCA/edit?usp=sharing"",""หนองคาย!I456"")"),0)</f>
        <v>0</v>
      </c>
      <c r="J561" s="191">
        <f ca="1">IFERROR(__xludf.DUMMYFUNCTION("IMPORTRANGE(""https://docs.google.com/spreadsheets/d/1XL5vhW3sbDhbH9Cz0tuDiY8C3ctxq1tqvaCgkFb8cCA/edit?usp=sharing"",""หนองคาย!J456"")"),0)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IFERROR(__xludf.DUMMYFUNCTION("IMPORTRANGE(""https://docs.google.com/spreadsheets/d/1XL5vhW3sbDhbH9Cz0tuDiY8C3ctxq1tqvaCgkFb8cCA/edit?usp=sharing"",""หนองคาย!I457"")"),"")</f>
        <v/>
      </c>
      <c r="J562" s="191" t="str">
        <f ca="1">IFERROR(__xludf.DUMMYFUNCTION("IMPORTRANGE(""https://docs.google.com/spreadsheets/d/1XL5vhW3sbDhbH9Cz0tuDiY8C3ctxq1tqvaCgkFb8cCA/edit?usp=sharing"",""หนองคาย!J457"")"),"")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IFERROR(__xludf.DUMMYFUNCTION("IMPORTRANGE(""https://docs.google.com/spreadsheets/d/1XL5vhW3sbDhbH9Cz0tuDiY8C3ctxq1tqvaCgkFb8cCA/edit?usp=sharing"",""หนองคาย!I458"")"),"")</f>
        <v/>
      </c>
      <c r="J563" s="191" t="str">
        <f ca="1">IFERROR(__xludf.DUMMYFUNCTION("IMPORTRANGE(""https://docs.google.com/spreadsheets/d/1XL5vhW3sbDhbH9Cz0tuDiY8C3ctxq1tqvaCgkFb8cCA/edit?usp=sharing"",""หนองคาย!J458"")"),"")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IFERROR(__xludf.DUMMYFUNCTION("IMPORTRANGE(""https://docs.google.com/spreadsheets/d/1XL5vhW3sbDhbH9Cz0tuDiY8C3ctxq1tqvaCgkFb8cCA/edit?usp=sharing"",""หนองคาย!I459"")"),2200)</f>
        <v>2200</v>
      </c>
      <c r="J564" s="360">
        <f ca="1">IFERROR(__xludf.DUMMYFUNCTION("IMPORTRANGE(""https://docs.google.com/spreadsheets/d/1XL5vhW3sbDhbH9Cz0tuDiY8C3ctxq1tqvaCgkFb8cCA/edit?usp=sharing"",""หนองคาย!J459"")"),0)</f>
        <v>0</v>
      </c>
      <c r="K564" s="361">
        <f t="shared" ca="1" si="121"/>
        <v>0</v>
      </c>
      <c r="L564" s="362">
        <f ca="1">IFERROR(__xludf.DUMMYFUNCTION("IMPORTRANGE(""https://docs.google.com/spreadsheets/d/1XL5vhW3sbDhbH9Cz0tuDiY8C3ctxq1tqvaCgkFb8cCA/edit?usp=sharing"",""หนองคาย!L459"")"),143040)</f>
        <v>143040</v>
      </c>
      <c r="M564" s="362"/>
      <c r="N564" s="362">
        <f ca="1">IFERROR(__xludf.DUMMYFUNCTION("IMPORTRANGE(""https://docs.google.com/spreadsheets/d/1XL5vhW3sbDhbH9Cz0tuDiY8C3ctxq1tqvaCgkFb8cCA/edit?usp=sharing"",""หนองคาย!M459"")"),51905.48)</f>
        <v>51905.48</v>
      </c>
      <c r="O564" s="362">
        <f t="shared" ref="O564:O568" ca="1" si="122">+IF(L564&gt;0,N564*100/L564,0)</f>
        <v>36.287388143176734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IFERROR(__xludf.DUMMYFUNCTION("IMPORTRANGE(""https://docs.google.com/spreadsheets/d/1XL5vhW3sbDhbH9Cz0tuDiY8C3ctxq1tqvaCgkFb8cCA/edit?usp=sharing"",""หนองคาย!L460"")"),0)</f>
        <v>0</v>
      </c>
      <c r="M565" s="169"/>
      <c r="N565" s="171">
        <f ca="1">IFERROR(__xludf.DUMMYFUNCTION("IMPORTRANGE(""https://docs.google.com/spreadsheets/d/1XL5vhW3sbDhbH9Cz0tuDiY8C3ctxq1tqvaCgkFb8cCA/edit?usp=sharing"",""หนองคาย!M460"")"),0)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IFERROR(__xludf.DUMMYFUNCTION("IMPORTRANGE(""https://docs.google.com/spreadsheets/d/1XL5vhW3sbDhbH9Cz0tuDiY8C3ctxq1tqvaCgkFb8cCA/edit?usp=sharing"",""หนองคาย!L461"")"),143040)</f>
        <v>143040</v>
      </c>
      <c r="M566" s="169"/>
      <c r="N566" s="171">
        <f ca="1">IFERROR(__xludf.DUMMYFUNCTION("IMPORTRANGE(""https://docs.google.com/spreadsheets/d/1XL5vhW3sbDhbH9Cz0tuDiY8C3ctxq1tqvaCgkFb8cCA/edit?usp=sharing"",""หนองคาย!M461"")"),51905.48)</f>
        <v>51905.48</v>
      </c>
      <c r="O566" s="171">
        <f t="shared" ca="1" si="122"/>
        <v>36.287388143176734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IFERROR(__xludf.DUMMYFUNCTION("IMPORTRANGE(""https://docs.google.com/spreadsheets/d/1XL5vhW3sbDhbH9Cz0tuDiY8C3ctxq1tqvaCgkFb8cCA/edit?usp=sharing"",""หนองคาย!L462"")"),0)</f>
        <v>0</v>
      </c>
      <c r="M567" s="171"/>
      <c r="N567" s="171">
        <f ca="1">IFERROR(__xludf.DUMMYFUNCTION("IMPORTRANGE(""https://docs.google.com/spreadsheets/d/1XL5vhW3sbDhbH9Cz0tuDiY8C3ctxq1tqvaCgkFb8cCA/edit?usp=sharing"",""หนองคาย!M462"")"),0)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IFERROR(__xludf.DUMMYFUNCTION("IMPORTRANGE(""https://docs.google.com/spreadsheets/d/1XL5vhW3sbDhbH9Cz0tuDiY8C3ctxq1tqvaCgkFb8cCA/edit?usp=sharing"",""หนองคาย!L463"")"),143040)</f>
        <v>143040</v>
      </c>
      <c r="M568" s="171"/>
      <c r="N568" s="171">
        <f ca="1">IFERROR(__xludf.DUMMYFUNCTION("IMPORTRANGE(""https://docs.google.com/spreadsheets/d/1XL5vhW3sbDhbH9Cz0tuDiY8C3ctxq1tqvaCgkFb8cCA/edit?usp=sharing"",""หนองคาย!M463"")"),51905.48)</f>
        <v>51905.48</v>
      </c>
      <c r="O568" s="171">
        <f t="shared" ca="1" si="122"/>
        <v>36.287388143176734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IFERROR(__xludf.DUMMYFUNCTION("IMPORTRANGE(""https://docs.google.com/spreadsheets/d/1XL5vhW3sbDhbH9Cz0tuDiY8C3ctxq1tqvaCgkFb8cCA/edit?usp=sharing"",""หนองคาย!M464"")"),0)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IFERROR(__xludf.DUMMYFUNCTION("IMPORTRANGE(""https://docs.google.com/spreadsheets/d/1XL5vhW3sbDhbH9Cz0tuDiY8C3ctxq1tqvaCgkFb8cCA/edit?usp=sharing"",""หนองคาย!M465"")"),0)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IFERROR(__xludf.DUMMYFUNCTION("IMPORTRANGE(""https://docs.google.com/spreadsheets/d/1XL5vhW3sbDhbH9Cz0tuDiY8C3ctxq1tqvaCgkFb8cCA/edit?usp=sharing"",""หนองคาย!M466"")"),30149.49)</f>
        <v>30149.49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IFERROR(__xludf.DUMMYFUNCTION("IMPORTRANGE(""https://docs.google.com/spreadsheets/d/1XL5vhW3sbDhbH9Cz0tuDiY8C3ctxq1tqvaCgkFb8cCA/edit?usp=sharing"",""หนองคาย!M467"")"),21755.99)</f>
        <v>21755.99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IFERROR(__xludf.DUMMYFUNCTION("IMPORTRANGE(""https://docs.google.com/spreadsheets/d/1XL5vhW3sbDhbH9Cz0tuDiY8C3ctxq1tqvaCgkFb8cCA/edit?usp=sharing"",""หนองคาย!I468"")"),2200)</f>
        <v>2200</v>
      </c>
      <c r="J573" s="401">
        <f ca="1">IFERROR(__xludf.DUMMYFUNCTION("IMPORTRANGE(""https://docs.google.com/spreadsheets/d/1XL5vhW3sbDhbH9Cz0tuDiY8C3ctxq1tqvaCgkFb8cCA/edit?usp=sharing"",""หนองคาย!J468"")"),0)</f>
        <v>0</v>
      </c>
      <c r="K573" s="204">
        <f ca="1">IF(I573&gt;0,J573*100/I573,0)</f>
        <v>0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IFERROR(__xludf.DUMMYFUNCTION("IMPORTRANGE(""https://docs.google.com/spreadsheets/d/1XL5vhW3sbDhbH9Cz0tuDiY8C3ctxq1tqvaCgkFb8cCA/edit?usp=sharing"",""หนองคาย!I470"")"),0)</f>
        <v>0</v>
      </c>
      <c r="J575" s="192">
        <f ca="1">IFERROR(__xludf.DUMMYFUNCTION("IMPORTRANGE(""https://docs.google.com/spreadsheets/d/1XL5vhW3sbDhbH9Cz0tuDiY8C3ctxq1tqvaCgkFb8cCA/edit?usp=sharing"",""หนองคาย!J470"")"),0)</f>
        <v>0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IFERROR(__xludf.DUMMYFUNCTION("IMPORTRANGE(""https://docs.google.com/spreadsheets/d/1XL5vhW3sbDhbH9Cz0tuDiY8C3ctxq1tqvaCgkFb8cCA/edit?usp=sharing"",""หนองคาย!I471"")"),0)</f>
        <v>0</v>
      </c>
      <c r="J576" s="192">
        <f ca="1">IFERROR(__xludf.DUMMYFUNCTION("IMPORTRANGE(""https://docs.google.com/spreadsheets/d/1XL5vhW3sbDhbH9Cz0tuDiY8C3ctxq1tqvaCgkFb8cCA/edit?usp=sharing"",""หนองคาย!J471"")"),0)</f>
        <v>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IFERROR(__xludf.DUMMYFUNCTION("IMPORTRANGE(""https://docs.google.com/spreadsheets/d/1XL5vhW3sbDhbH9Cz0tuDiY8C3ctxq1tqvaCgkFb8cCA/edit?usp=sharing"",""หนองคาย!I472"")"),0)</f>
        <v>0</v>
      </c>
      <c r="J577" s="192">
        <f ca="1">IFERROR(__xludf.DUMMYFUNCTION("IMPORTRANGE(""https://docs.google.com/spreadsheets/d/1XL5vhW3sbDhbH9Cz0tuDiY8C3ctxq1tqvaCgkFb8cCA/edit?usp=sharing"",""หนองคาย!J472"")"),0)</f>
        <v>0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IFERROR(__xludf.DUMMYFUNCTION("IMPORTRANGE(""https://docs.google.com/spreadsheets/d/1XL5vhW3sbDhbH9Cz0tuDiY8C3ctxq1tqvaCgkFb8cCA/edit?usp=sharing"",""หนองคาย!I473"")"),0)</f>
        <v>0</v>
      </c>
      <c r="J578" s="192">
        <f ca="1">IFERROR(__xludf.DUMMYFUNCTION("IMPORTRANGE(""https://docs.google.com/spreadsheets/d/1XL5vhW3sbDhbH9Cz0tuDiY8C3ctxq1tqvaCgkFb8cCA/edit?usp=sharing"",""หนองคาย!J473"")"),0)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IFERROR(__xludf.DUMMYFUNCTION("IMPORTRANGE(""https://docs.google.com/spreadsheets/d/1XL5vhW3sbDhbH9Cz0tuDiY8C3ctxq1tqvaCgkFb8cCA/edit?usp=sharing"",""หนองคาย!I474"")"),0)</f>
        <v>0</v>
      </c>
      <c r="J579" s="192">
        <f ca="1">IFERROR(__xludf.DUMMYFUNCTION("IMPORTRANGE(""https://docs.google.com/spreadsheets/d/1XL5vhW3sbDhbH9Cz0tuDiY8C3ctxq1tqvaCgkFb8cCA/edit?usp=sharing"",""หนองคาย!J474"")"),0)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IFERROR(__xludf.DUMMYFUNCTION("IMPORTRANGE(""https://docs.google.com/spreadsheets/d/1XL5vhW3sbDhbH9Cz0tuDiY8C3ctxq1tqvaCgkFb8cCA/edit?usp=sharing"",""หนองคาย!I475"")"),6)</f>
        <v>6</v>
      </c>
      <c r="J580" s="360">
        <f ca="1">IFERROR(__xludf.DUMMYFUNCTION("IMPORTRANGE(""https://docs.google.com/spreadsheets/d/1XL5vhW3sbDhbH9Cz0tuDiY8C3ctxq1tqvaCgkFb8cCA/edit?usp=sharing"",""หนองคาย!J475"")"),0)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IFERROR(__xludf.DUMMYFUNCTION("IMPORTRANGE(""https://docs.google.com/spreadsheets/d/1XL5vhW3sbDhbH9Cz0tuDiY8C3ctxq1tqvaCgkFb8cCA/edit?usp=sharing"",""หนองคาย!L475"")"),115706)</f>
        <v>115706</v>
      </c>
      <c r="M580" s="362"/>
      <c r="N580" s="362">
        <f ca="1">IFERROR(__xludf.DUMMYFUNCTION("IMPORTRANGE(""https://docs.google.com/spreadsheets/d/1XL5vhW3sbDhbH9Cz0tuDiY8C3ctxq1tqvaCgkFb8cCA/edit?usp=sharing"",""หนองคาย!M475"")"),800)</f>
        <v>800</v>
      </c>
      <c r="O580" s="362">
        <f t="shared" ref="O580:O584" ca="1" si="124">+IF(L580&gt;0,N580*100/L580,0)</f>
        <v>0.69140753288507073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IFERROR(__xludf.DUMMYFUNCTION("IMPORTRANGE(""https://docs.google.com/spreadsheets/d/1XL5vhW3sbDhbH9Cz0tuDiY8C3ctxq1tqvaCgkFb8cCA/edit?usp=sharing"",""หนองคาย!L476"")"),0)</f>
        <v>0</v>
      </c>
      <c r="M581" s="169"/>
      <c r="N581" s="171">
        <f ca="1">IFERROR(__xludf.DUMMYFUNCTION("IMPORTRANGE(""https://docs.google.com/spreadsheets/d/1XL5vhW3sbDhbH9Cz0tuDiY8C3ctxq1tqvaCgkFb8cCA/edit?usp=sharing"",""หนองคาย!M476"")"),0)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IFERROR(__xludf.DUMMYFUNCTION("IMPORTRANGE(""https://docs.google.com/spreadsheets/d/1XL5vhW3sbDhbH9Cz0tuDiY8C3ctxq1tqvaCgkFb8cCA/edit?usp=sharing"",""หนองคาย!L477"")"),115706)</f>
        <v>115706</v>
      </c>
      <c r="M582" s="169"/>
      <c r="N582" s="171">
        <f ca="1">IFERROR(__xludf.DUMMYFUNCTION("IMPORTRANGE(""https://docs.google.com/spreadsheets/d/1XL5vhW3sbDhbH9Cz0tuDiY8C3ctxq1tqvaCgkFb8cCA/edit?usp=sharing"",""หนองคาย!M477"")"),800)</f>
        <v>800</v>
      </c>
      <c r="O582" s="171">
        <f t="shared" ca="1" si="124"/>
        <v>0.69140753288507073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IFERROR(__xludf.DUMMYFUNCTION("IMPORTRANGE(""https://docs.google.com/spreadsheets/d/1XL5vhW3sbDhbH9Cz0tuDiY8C3ctxq1tqvaCgkFb8cCA/edit?usp=sharing"",""หนองคาย!L478"")"),0)</f>
        <v>0</v>
      </c>
      <c r="M583" s="171"/>
      <c r="N583" s="171">
        <f ca="1">IFERROR(__xludf.DUMMYFUNCTION("IMPORTRANGE(""https://docs.google.com/spreadsheets/d/1XL5vhW3sbDhbH9Cz0tuDiY8C3ctxq1tqvaCgkFb8cCA/edit?usp=sharing"",""หนองคาย!M478"")"),0)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IFERROR(__xludf.DUMMYFUNCTION("IMPORTRANGE(""https://docs.google.com/spreadsheets/d/1XL5vhW3sbDhbH9Cz0tuDiY8C3ctxq1tqvaCgkFb8cCA/edit?usp=sharing"",""หนองคาย!L479"")"),115706)</f>
        <v>115706</v>
      </c>
      <c r="M584" s="171"/>
      <c r="N584" s="171">
        <f ca="1">IFERROR(__xludf.DUMMYFUNCTION("IMPORTRANGE(""https://docs.google.com/spreadsheets/d/1XL5vhW3sbDhbH9Cz0tuDiY8C3ctxq1tqvaCgkFb8cCA/edit?usp=sharing"",""หนองคาย!M479"")"),800)</f>
        <v>800</v>
      </c>
      <c r="O584" s="171">
        <f t="shared" ca="1" si="124"/>
        <v>0.69140753288507073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IFERROR(__xludf.DUMMYFUNCTION("IMPORTRANGE(""https://docs.google.com/spreadsheets/d/1XL5vhW3sbDhbH9Cz0tuDiY8C3ctxq1tqvaCgkFb8cCA/edit?usp=sharing"",""หนองคาย!M480"")"),0)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IFERROR(__xludf.DUMMYFUNCTION("IMPORTRANGE(""https://docs.google.com/spreadsheets/d/1XL5vhW3sbDhbH9Cz0tuDiY8C3ctxq1tqvaCgkFb8cCA/edit?usp=sharing"",""หนองคาย!M481"")"),0)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IFERROR(__xludf.DUMMYFUNCTION("IMPORTRANGE(""https://docs.google.com/spreadsheets/d/1XL5vhW3sbDhbH9Cz0tuDiY8C3ctxq1tqvaCgkFb8cCA/edit?usp=sharing"",""หนองคาย!M482"")"),0)</f>
        <v>0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IFERROR(__xludf.DUMMYFUNCTION("IMPORTRANGE(""https://docs.google.com/spreadsheets/d/1XL5vhW3sbDhbH9Cz0tuDiY8C3ctxq1tqvaCgkFb8cCA/edit?usp=sharing"",""หนองคาย!M483"")"),800)</f>
        <v>800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IFERROR(__xludf.DUMMYFUNCTION("IMPORTRANGE(""https://docs.google.com/spreadsheets/d/1XL5vhW3sbDhbH9Cz0tuDiY8C3ctxq1tqvaCgkFb8cCA/edit?usp=sharing"",""หนองคาย!I484"")"),6)</f>
        <v>6</v>
      </c>
      <c r="J589" s="191">
        <f ca="1">IFERROR(__xludf.DUMMYFUNCTION("IMPORTRANGE(""https://docs.google.com/spreadsheets/d/1XL5vhW3sbDhbH9Cz0tuDiY8C3ctxq1tqvaCgkFb8cCA/edit?usp=sharing"",""หนองคาย!J484"")"),5)</f>
        <v>5</v>
      </c>
      <c r="K589" s="168">
        <f t="shared" ref="K589:K596" ca="1" si="125">IF(I589&gt;0,J589*100/I589,0)</f>
        <v>83.333333333333329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IFERROR(__xludf.DUMMYFUNCTION("IMPORTRANGE(""https://docs.google.com/spreadsheets/d/1XL5vhW3sbDhbH9Cz0tuDiY8C3ctxq1tqvaCgkFb8cCA/edit?usp=sharing"",""หนองคาย!I485"")"),0)</f>
        <v>0</v>
      </c>
      <c r="J590" s="191">
        <f ca="1">IFERROR(__xludf.DUMMYFUNCTION("IMPORTRANGE(""https://docs.google.com/spreadsheets/d/1XL5vhW3sbDhbH9Cz0tuDiY8C3ctxq1tqvaCgkFb8cCA/edit?usp=sharing"",""หนองคาย!J485"")"),4.33)</f>
        <v>4.33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IFERROR(__xludf.DUMMYFUNCTION("IMPORTRANGE(""https://docs.google.com/spreadsheets/d/1XL5vhW3sbDhbH9Cz0tuDiY8C3ctxq1tqvaCgkFb8cCA/edit?usp=sharing"",""หนองคาย!I486"")"),6)</f>
        <v>6</v>
      </c>
      <c r="J591" s="191">
        <f ca="1">IFERROR(__xludf.DUMMYFUNCTION("IMPORTRANGE(""https://docs.google.com/spreadsheets/d/1XL5vhW3sbDhbH9Cz0tuDiY8C3ctxq1tqvaCgkFb8cCA/edit?usp=sharing"",""หนองคาย!J486"")"),0)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IFERROR(__xludf.DUMMYFUNCTION("IMPORTRANGE(""https://docs.google.com/spreadsheets/d/1XL5vhW3sbDhbH9Cz0tuDiY8C3ctxq1tqvaCgkFb8cCA/edit?usp=sharing"",""หนองคาย!I487"")"),0)</f>
        <v>0</v>
      </c>
      <c r="J592" s="191">
        <f ca="1">IFERROR(__xludf.DUMMYFUNCTION("IMPORTRANGE(""https://docs.google.com/spreadsheets/d/1XL5vhW3sbDhbH9Cz0tuDiY8C3ctxq1tqvaCgkFb8cCA/edit?usp=sharing"",""หนองคาย!J487"")"),0)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IFERROR(__xludf.DUMMYFUNCTION("IMPORTRANGE(""https://docs.google.com/spreadsheets/d/1XL5vhW3sbDhbH9Cz0tuDiY8C3ctxq1tqvaCgkFb8cCA/edit?usp=sharing"",""หนองคาย!I488"")"),6)</f>
        <v>6</v>
      </c>
      <c r="J593" s="191">
        <f ca="1">IFERROR(__xludf.DUMMYFUNCTION("IMPORTRANGE(""https://docs.google.com/spreadsheets/d/1XL5vhW3sbDhbH9Cz0tuDiY8C3ctxq1tqvaCgkFb8cCA/edit?usp=sharing"",""หนองคาย!J488"")"),0)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IFERROR(__xludf.DUMMYFUNCTION("IMPORTRANGE(""https://docs.google.com/spreadsheets/d/1XL5vhW3sbDhbH9Cz0tuDiY8C3ctxq1tqvaCgkFb8cCA/edit?usp=sharing"",""หนองคาย!I489"")"),0)</f>
        <v>0</v>
      </c>
      <c r="J594" s="191">
        <f ca="1">IFERROR(__xludf.DUMMYFUNCTION("IMPORTRANGE(""https://docs.google.com/spreadsheets/d/1XL5vhW3sbDhbH9Cz0tuDiY8C3ctxq1tqvaCgkFb8cCA/edit?usp=sharing"",""หนองคาย!J489"")"),0)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IFERROR(__xludf.DUMMYFUNCTION("IMPORTRANGE(""https://docs.google.com/spreadsheets/d/1XL5vhW3sbDhbH9Cz0tuDiY8C3ctxq1tqvaCgkFb8cCA/edit?usp=sharing"",""หนองคาย!I490"")"),6)</f>
        <v>6</v>
      </c>
      <c r="J595" s="191">
        <f ca="1">IFERROR(__xludf.DUMMYFUNCTION("IMPORTRANGE(""https://docs.google.com/spreadsheets/d/1XL5vhW3sbDhbH9Cz0tuDiY8C3ctxq1tqvaCgkFb8cCA/edit?usp=sharing"",""หนองคาย!J490"")"),0)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IFERROR(__xludf.DUMMYFUNCTION("IMPORTRANGE(""https://docs.google.com/spreadsheets/d/1XL5vhW3sbDhbH9Cz0tuDiY8C3ctxq1tqvaCgkFb8cCA/edit?usp=sharing"",""หนองคาย!I491"")"),0)</f>
        <v>0</v>
      </c>
      <c r="J596" s="238">
        <f ca="1">IFERROR(__xludf.DUMMYFUNCTION("IMPORTRANGE(""https://docs.google.com/spreadsheets/d/1XL5vhW3sbDhbH9Cz0tuDiY8C3ctxq1tqvaCgkFb8cCA/edit?usp=sharing"",""หนองคาย!J491"")"),0)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IFERROR(__xludf.DUMMYFUNCTION("IMPORTRANGE(""https://docs.google.com/spreadsheets/d/1XL5vhW3sbDhbH9Cz0tuDiY8C3ctxq1tqvaCgkFb8cCA/edit?usp=sharing"",""หนองคาย!I492"")"),100)</f>
        <v>100</v>
      </c>
      <c r="J597" s="464">
        <f ca="1">IFERROR(__xludf.DUMMYFUNCTION("IMPORTRANGE(""https://docs.google.com/spreadsheets/d/1XL5vhW3sbDhbH9Cz0tuDiY8C3ctxq1tqvaCgkFb8cCA/edit?usp=sharing"",""หนองคาย!J492"")"),0)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IFERROR(__xludf.DUMMYFUNCTION("IMPORTRANGE(""https://docs.google.com/spreadsheets/d/1XL5vhW3sbDhbH9Cz0tuDiY8C3ctxq1tqvaCgkFb8cCA/edit?usp=sharing"",""หนองคาย!L492"")"),11300)</f>
        <v>11300</v>
      </c>
      <c r="M597" s="395"/>
      <c r="N597" s="395">
        <f ca="1">IFERROR(__xludf.DUMMYFUNCTION("IMPORTRANGE(""https://docs.google.com/spreadsheets/d/1XL5vhW3sbDhbH9Cz0tuDiY8C3ctxq1tqvaCgkFb8cCA/edit?usp=sharing"",""หนองคาย!M492"")"),2220)</f>
        <v>2220</v>
      </c>
      <c r="O597" s="395">
        <f t="shared" ref="O597:O601" ca="1" si="126">+IF(L597&gt;0,N597*100/L597,0)</f>
        <v>19.646017699115045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IFERROR(__xludf.DUMMYFUNCTION("IMPORTRANGE(""https://docs.google.com/spreadsheets/d/1XL5vhW3sbDhbH9Cz0tuDiY8C3ctxq1tqvaCgkFb8cCA/edit?usp=sharing"",""หนองคาย!L493"")"),0)</f>
        <v>0</v>
      </c>
      <c r="M598" s="169"/>
      <c r="N598" s="171">
        <f ca="1">IFERROR(__xludf.DUMMYFUNCTION("IMPORTRANGE(""https://docs.google.com/spreadsheets/d/1XL5vhW3sbDhbH9Cz0tuDiY8C3ctxq1tqvaCgkFb8cCA/edit?usp=sharing"",""หนองคาย!M493"")"),0)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IFERROR(__xludf.DUMMYFUNCTION("IMPORTRANGE(""https://docs.google.com/spreadsheets/d/1XL5vhW3sbDhbH9Cz0tuDiY8C3ctxq1tqvaCgkFb8cCA/edit?usp=sharing"",""หนองคาย!L494"")"),11300)</f>
        <v>11300</v>
      </c>
      <c r="M599" s="169"/>
      <c r="N599" s="171">
        <f ca="1">IFERROR(__xludf.DUMMYFUNCTION("IMPORTRANGE(""https://docs.google.com/spreadsheets/d/1XL5vhW3sbDhbH9Cz0tuDiY8C3ctxq1tqvaCgkFb8cCA/edit?usp=sharing"",""หนองคาย!M494"")"),2220)</f>
        <v>2220</v>
      </c>
      <c r="O599" s="171">
        <f t="shared" ca="1" si="126"/>
        <v>19.646017699115045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IFERROR(__xludf.DUMMYFUNCTION("IMPORTRANGE(""https://docs.google.com/spreadsheets/d/1XL5vhW3sbDhbH9Cz0tuDiY8C3ctxq1tqvaCgkFb8cCA/edit?usp=sharing"",""หนองคาย!L495"")"),0)</f>
        <v>0</v>
      </c>
      <c r="M600" s="171"/>
      <c r="N600" s="171">
        <f ca="1">IFERROR(__xludf.DUMMYFUNCTION("IMPORTRANGE(""https://docs.google.com/spreadsheets/d/1XL5vhW3sbDhbH9Cz0tuDiY8C3ctxq1tqvaCgkFb8cCA/edit?usp=sharing"",""หนองคาย!M495"")"),0)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IFERROR(__xludf.DUMMYFUNCTION("IMPORTRANGE(""https://docs.google.com/spreadsheets/d/1XL5vhW3sbDhbH9Cz0tuDiY8C3ctxq1tqvaCgkFb8cCA/edit?usp=sharing"",""หนองคาย!L496"")"),11300)</f>
        <v>11300</v>
      </c>
      <c r="M601" s="171"/>
      <c r="N601" s="171">
        <f ca="1">IFERROR(__xludf.DUMMYFUNCTION("IMPORTRANGE(""https://docs.google.com/spreadsheets/d/1XL5vhW3sbDhbH9Cz0tuDiY8C3ctxq1tqvaCgkFb8cCA/edit?usp=sharing"",""หนองคาย!M496"")"),2220)</f>
        <v>2220</v>
      </c>
      <c r="O601" s="171">
        <f t="shared" ca="1" si="126"/>
        <v>19.646017699115045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IFERROR(__xludf.DUMMYFUNCTION("IMPORTRANGE(""https://docs.google.com/spreadsheets/d/1XL5vhW3sbDhbH9Cz0tuDiY8C3ctxq1tqvaCgkFb8cCA/edit?usp=sharing"",""หนองคาย!M497"")"),0)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IFERROR(__xludf.DUMMYFUNCTION("IMPORTRANGE(""https://docs.google.com/spreadsheets/d/1XL5vhW3sbDhbH9Cz0tuDiY8C3ctxq1tqvaCgkFb8cCA/edit?usp=sharing"",""หนองคาย!M498"")"),0)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IFERROR(__xludf.DUMMYFUNCTION("IMPORTRANGE(""https://docs.google.com/spreadsheets/d/1XL5vhW3sbDhbH9Cz0tuDiY8C3ctxq1tqvaCgkFb8cCA/edit?usp=sharing"",""หนองคาย!M499"")"),0)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IFERROR(__xludf.DUMMYFUNCTION("IMPORTRANGE(""https://docs.google.com/spreadsheets/d/1XL5vhW3sbDhbH9Cz0tuDiY8C3ctxq1tqvaCgkFb8cCA/edit?usp=sharing"",""หนองคาย!M500"")"),2220)</f>
        <v>2220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IFERROR(__xludf.DUMMYFUNCTION("IMPORTRANGE(""https://docs.google.com/spreadsheets/d/1XL5vhW3sbDhbH9Cz0tuDiY8C3ctxq1tqvaCgkFb8cCA/edit?usp=sharing"",""หนองคาย!J502"")"),0)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IFERROR(__xludf.DUMMYFUNCTION("IMPORTRANGE(""https://docs.google.com/spreadsheets/d/1XL5vhW3sbDhbH9Cz0tuDiY8C3ctxq1tqvaCgkFb8cCA/edit?usp=sharing"",""หนองคาย!J503"")"),1)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IFERROR(__xludf.DUMMYFUNCTION("IMPORTRANGE(""https://docs.google.com/spreadsheets/d/1XL5vhW3sbDhbH9Cz0tuDiY8C3ctxq1tqvaCgkFb8cCA/edit?usp=sharing"",""หนองคาย!J166"")"),0)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IFERROR(__xludf.DUMMYFUNCTION("IMPORTRANGE(""https://docs.google.com/spreadsheets/d/1XL5vhW3sbDhbH9Cz0tuDiY8C3ctxq1tqvaCgkFb8cCA/edit?usp=sharing"",""หนองคาย!J166"")"),0)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IFERROR(__xludf.DUMMYFUNCTION("IMPORTRANGE(""https://docs.google.com/spreadsheets/d/1XL5vhW3sbDhbH9Cz0tuDiY8C3ctxq1tqvaCgkFb8cCA/edit?usp=sharing"",""หนองคาย!I506"")"),100)</f>
        <v>100</v>
      </c>
      <c r="J611" s="167">
        <f ca="1">IFERROR(__xludf.DUMMYFUNCTION("IMPORTRANGE(""https://docs.google.com/spreadsheets/d/1XL5vhW3sbDhbH9Cz0tuDiY8C3ctxq1tqvaCgkFb8cCA/edit?usp=sharing"",""หนองคาย!J506"")"),0)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IFERROR(__xludf.DUMMYFUNCTION("IMPORTRANGE(""https://docs.google.com/spreadsheets/d/1XL5vhW3sbDhbH9Cz0tuDiY8C3ctxq1tqvaCgkFb8cCA/edit?usp=sharing"",""หนองคาย!I507"")"),0)</f>
        <v>0</v>
      </c>
      <c r="J612" s="192">
        <f ca="1">IFERROR(__xludf.DUMMYFUNCTION("IMPORTRANGE(""https://docs.google.com/spreadsheets/d/1XL5vhW3sbDhbH9Cz0tuDiY8C3ctxq1tqvaCgkFb8cCA/edit?usp=sharing"",""หนองคาย!J507"")"),0)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IFERROR(__xludf.DUMMYFUNCTION("IMPORTRANGE(""https://docs.google.com/spreadsheets/d/1XL5vhW3sbDhbH9Cz0tuDiY8C3ctxq1tqvaCgkFb8cCA/edit?usp=sharing"",""หนองคาย!I508"")"),0)</f>
        <v>0</v>
      </c>
      <c r="J613" s="192">
        <f ca="1">IFERROR(__xludf.DUMMYFUNCTION("IMPORTRANGE(""https://docs.google.com/spreadsheets/d/1XL5vhW3sbDhbH9Cz0tuDiY8C3ctxq1tqvaCgkFb8cCA/edit?usp=sharing"",""หนองคาย!J508"")"),0)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IFERROR(__xludf.DUMMYFUNCTION("IMPORTRANGE(""https://docs.google.com/spreadsheets/d/1XL5vhW3sbDhbH9Cz0tuDiY8C3ctxq1tqvaCgkFb8cCA/edit?usp=sharing"",""หนองคาย!I509"")"),0)</f>
        <v>0</v>
      </c>
      <c r="J614" s="192">
        <f ca="1">IFERROR(__xludf.DUMMYFUNCTION("IMPORTRANGE(""https://docs.google.com/spreadsheets/d/1XL5vhW3sbDhbH9Cz0tuDiY8C3ctxq1tqvaCgkFb8cCA/edit?usp=sharing"",""หนองคาย!J509"")"),0)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IFERROR(__xludf.DUMMYFUNCTION("IMPORTRANGE(""https://docs.google.com/spreadsheets/d/1XL5vhW3sbDhbH9Cz0tuDiY8C3ctxq1tqvaCgkFb8cCA/edit?usp=sharing"",""หนองคาย!I510"")"),0)</f>
        <v>0</v>
      </c>
      <c r="J615" s="192">
        <f ca="1">IFERROR(__xludf.DUMMYFUNCTION("IMPORTRANGE(""https://docs.google.com/spreadsheets/d/1XL5vhW3sbDhbH9Cz0tuDiY8C3ctxq1tqvaCgkFb8cCA/edit?usp=sharing"",""หนองคาย!J510"")"),0)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IFERROR(__xludf.DUMMYFUNCTION("IMPORTRANGE(""https://docs.google.com/spreadsheets/d/1XL5vhW3sbDhbH9Cz0tuDiY8C3ctxq1tqvaCgkFb8cCA/edit?usp=sharing"",""หนองคาย!I511"")"),0)</f>
        <v>0</v>
      </c>
      <c r="J616" s="192">
        <f ca="1">IFERROR(__xludf.DUMMYFUNCTION("IMPORTRANGE(""https://docs.google.com/spreadsheets/d/1XL5vhW3sbDhbH9Cz0tuDiY8C3ctxq1tqvaCgkFb8cCA/edit?usp=sharing"",""หนองคาย!J511"")"),0)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IFERROR(__xludf.DUMMYFUNCTION("IMPORTRANGE(""https://docs.google.com/spreadsheets/d/1XL5vhW3sbDhbH9Cz0tuDiY8C3ctxq1tqvaCgkFb8cCA/edit?usp=sharing"",""หนองคาย!I512"")"),0)</f>
        <v>0</v>
      </c>
      <c r="J617" s="191">
        <f ca="1">IFERROR(__xludf.DUMMYFUNCTION("IMPORTRANGE(""https://docs.google.com/spreadsheets/d/1XL5vhW3sbDhbH9Cz0tuDiY8C3ctxq1tqvaCgkFb8cCA/edit?usp=sharing"",""หนองคาย!J512"")"),0)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IFERROR(__xludf.DUMMYFUNCTION("IMPORTRANGE(""https://docs.google.com/spreadsheets/d/1XL5vhW3sbDhbH9Cz0tuDiY8C3ctxq1tqvaCgkFb8cCA/edit?usp=sharing"",""หนองคาย!I513"")"),0)</f>
        <v>0</v>
      </c>
      <c r="J618" s="192">
        <f ca="1">IFERROR(__xludf.DUMMYFUNCTION("IMPORTRANGE(""https://docs.google.com/spreadsheets/d/1XL5vhW3sbDhbH9Cz0tuDiY8C3ctxq1tqvaCgkFb8cCA/edit?usp=sharing"",""หนองคาย!J513"")"),0)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IFERROR(__xludf.DUMMYFUNCTION("IMPORTRANGE(""https://docs.google.com/spreadsheets/d/1XL5vhW3sbDhbH9Cz0tuDiY8C3ctxq1tqvaCgkFb8cCA/edit?usp=sharing"",""หนองคาย!I514"")"),0)</f>
        <v>0</v>
      </c>
      <c r="J619" s="192">
        <f ca="1">IFERROR(__xludf.DUMMYFUNCTION("IMPORTRANGE(""https://docs.google.com/spreadsheets/d/1XL5vhW3sbDhbH9Cz0tuDiY8C3ctxq1tqvaCgkFb8cCA/edit?usp=sharing"",""หนองคาย!J514"")"),0)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IFERROR(__xludf.DUMMYFUNCTION("IMPORTRANGE(""https://docs.google.com/spreadsheets/d/1XL5vhW3sbDhbH9Cz0tuDiY8C3ctxq1tqvaCgkFb8cCA/edit?usp=sharing"",""หนองคาย!I515"")"),0)</f>
        <v>0</v>
      </c>
      <c r="J620" s="167">
        <f ca="1">IFERROR(__xludf.DUMMYFUNCTION("IMPORTRANGE(""https://docs.google.com/spreadsheets/d/1XL5vhW3sbDhbH9Cz0tuDiY8C3ctxq1tqvaCgkFb8cCA/edit?usp=sharing"",""หนองคาย!J515"")"),0)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IFERROR(__xludf.DUMMYFUNCTION("IMPORTRANGE(""https://docs.google.com/spreadsheets/d/1XL5vhW3sbDhbH9Cz0tuDiY8C3ctxq1tqvaCgkFb8cCA/edit?usp=sharing"",""หนองคาย!I516"")"),0)</f>
        <v>0</v>
      </c>
      <c r="J621" s="167">
        <f ca="1">IFERROR(__xludf.DUMMYFUNCTION("IMPORTRANGE(""https://docs.google.com/spreadsheets/d/1XL5vhW3sbDhbH9Cz0tuDiY8C3ctxq1tqvaCgkFb8cCA/edit?usp=sharing"",""หนองคาย!J516"")"),0)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IFERROR(__xludf.DUMMYFUNCTION("IMPORTRANGE(""https://docs.google.com/spreadsheets/d/1XL5vhW3sbDhbH9Cz0tuDiY8C3ctxq1tqvaCgkFb8cCA/edit?usp=sharing"",""หนองคาย!I517"")"),0)</f>
        <v>0</v>
      </c>
      <c r="J622" s="192">
        <f ca="1">IFERROR(__xludf.DUMMYFUNCTION("IMPORTRANGE(""https://docs.google.com/spreadsheets/d/1XL5vhW3sbDhbH9Cz0tuDiY8C3ctxq1tqvaCgkFb8cCA/edit?usp=sharing"",""หนองคาย!J517"")"),0)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IFERROR(__xludf.DUMMYFUNCTION("IMPORTRANGE(""https://docs.google.com/spreadsheets/d/1XL5vhW3sbDhbH9Cz0tuDiY8C3ctxq1tqvaCgkFb8cCA/edit?usp=sharing"",""หนองคาย!I518"")"),0)</f>
        <v>0</v>
      </c>
      <c r="J623" s="192">
        <f ca="1">IFERROR(__xludf.DUMMYFUNCTION("IMPORTRANGE(""https://docs.google.com/spreadsheets/d/1XL5vhW3sbDhbH9Cz0tuDiY8C3ctxq1tqvaCgkFb8cCA/edit?usp=sharing"",""หนองคาย!J518"")"),0)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IFERROR(__xludf.DUMMYFUNCTION("IMPORTRANGE(""https://docs.google.com/spreadsheets/d/1XL5vhW3sbDhbH9Cz0tuDiY8C3ctxq1tqvaCgkFb8cCA/edit?usp=sharing"",""หนองคาย!I519"")"),0)</f>
        <v>0</v>
      </c>
      <c r="J624" s="191">
        <f ca="1">IFERROR(__xludf.DUMMYFUNCTION("IMPORTRANGE(""https://docs.google.com/spreadsheets/d/1XL5vhW3sbDhbH9Cz0tuDiY8C3ctxq1tqvaCgkFb8cCA/edit?usp=sharing"",""หนองคาย!J519"")"),0)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IFERROR(__xludf.DUMMYFUNCTION("IMPORTRANGE(""https://docs.google.com/spreadsheets/d/1XL5vhW3sbDhbH9Cz0tuDiY8C3ctxq1tqvaCgkFb8cCA/edit?usp=sharing"",""หนองคาย!I520"")"),0)</f>
        <v>0</v>
      </c>
      <c r="J625" s="192">
        <f ca="1">IFERROR(__xludf.DUMMYFUNCTION("IMPORTRANGE(""https://docs.google.com/spreadsheets/d/1XL5vhW3sbDhbH9Cz0tuDiY8C3ctxq1tqvaCgkFb8cCA/edit?usp=sharing"",""หนองคาย!J520"")"),0)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IFERROR(__xludf.DUMMYFUNCTION("IMPORTRANGE(""https://docs.google.com/spreadsheets/d/1XL5vhW3sbDhbH9Cz0tuDiY8C3ctxq1tqvaCgkFb8cCA/edit?usp=sharing"",""หนองคาย!I521"")"),0)</f>
        <v>0</v>
      </c>
      <c r="J626" s="192">
        <f ca="1">IFERROR(__xludf.DUMMYFUNCTION("IMPORTRANGE(""https://docs.google.com/spreadsheets/d/1XL5vhW3sbDhbH9Cz0tuDiY8C3ctxq1tqvaCgkFb8cCA/edit?usp=sharing"",""หนองคาย!J521"")"),0)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IFERROR(__xludf.DUMMYFUNCTION("IMPORTRANGE(""https://docs.google.com/spreadsheets/d/1XL5vhW3sbDhbH9Cz0tuDiY8C3ctxq1tqvaCgkFb8cCA/edit?usp=sharing"",""หนองคาย!I523"")"),3580376.56)</f>
        <v>3580376.56</v>
      </c>
      <c r="J628" s="332">
        <f ca="1">IFERROR(__xludf.DUMMYFUNCTION("IMPORTRANGE(""https://docs.google.com/spreadsheets/d/1XL5vhW3sbDhbH9Cz0tuDiY8C3ctxq1tqvaCgkFb8cCA/edit?usp=sharing"",""หนองคาย!J523"")"),10000)</f>
        <v>10000</v>
      </c>
      <c r="K628" s="333">
        <f t="shared" ref="K628:K635" ca="1" si="129">IF(I628&gt;0,J628*100/I628,0)</f>
        <v>0.2793002309231965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IFERROR(__xludf.DUMMYFUNCTION("IMPORTRANGE(""https://docs.google.com/spreadsheets/d/1XL5vhW3sbDhbH9Cz0tuDiY8C3ctxq1tqvaCgkFb8cCA/edit?usp=sharing"",""หนองคาย!I524"")"),357)</f>
        <v>357</v>
      </c>
      <c r="J629" s="332">
        <f ca="1">IFERROR(__xludf.DUMMYFUNCTION("IMPORTRANGE(""https://docs.google.com/spreadsheets/d/1XL5vhW3sbDhbH9Cz0tuDiY8C3ctxq1tqvaCgkFb8cCA/edit?usp=sharing"",""หนองคาย!J524"")"),1)</f>
        <v>1</v>
      </c>
      <c r="K629" s="333">
        <f t="shared" ca="1" si="129"/>
        <v>0.28011204481792717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IFERROR(__xludf.DUMMYFUNCTION("IMPORTRANGE(""https://docs.google.com/spreadsheets/d/1XL5vhW3sbDhbH9Cz0tuDiY8C3ctxq1tqvaCgkFb8cCA/edit?usp=sharing"",""หนองคาย!I525"")"),550608.41)</f>
        <v>550608.41</v>
      </c>
      <c r="J630" s="332">
        <f ca="1">IFERROR(__xludf.DUMMYFUNCTION("IMPORTRANGE(""https://docs.google.com/spreadsheets/d/1XL5vhW3sbDhbH9Cz0tuDiY8C3ctxq1tqvaCgkFb8cCA/edit?usp=sharing"",""หนองคาย!J525"")"),25857.37)</f>
        <v>25857.37</v>
      </c>
      <c r="K630" s="333">
        <f t="shared" ca="1" si="129"/>
        <v>4.6961451242635395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IFERROR(__xludf.DUMMYFUNCTION("IMPORTRANGE(""https://docs.google.com/spreadsheets/d/1XL5vhW3sbDhbH9Cz0tuDiY8C3ctxq1tqvaCgkFb8cCA/edit?usp=sharing"",""หนองคาย!I526"")"),39)</f>
        <v>39</v>
      </c>
      <c r="J631" s="332">
        <f ca="1">IFERROR(__xludf.DUMMYFUNCTION("IMPORTRANGE(""https://docs.google.com/spreadsheets/d/1XL5vhW3sbDhbH9Cz0tuDiY8C3ctxq1tqvaCgkFb8cCA/edit?usp=sharing"",""หนองคาย!J526"")"),9)</f>
        <v>9</v>
      </c>
      <c r="K631" s="333">
        <f t="shared" ca="1" si="129"/>
        <v>23.076923076923077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IFERROR(__xludf.DUMMYFUNCTION("IMPORTRANGE(""https://docs.google.com/spreadsheets/d/1XL5vhW3sbDhbH9Cz0tuDiY8C3ctxq1tqvaCgkFb8cCA/edit?usp=sharing"",""หนองคาย!I527"")"),584267.58)</f>
        <v>584267.57999999996</v>
      </c>
      <c r="J632" s="332">
        <f ca="1">IFERROR(__xludf.DUMMYFUNCTION("IMPORTRANGE(""https://docs.google.com/spreadsheets/d/1XL5vhW3sbDhbH9Cz0tuDiY8C3ctxq1tqvaCgkFb8cCA/edit?usp=sharing"",""หนองคาย!J527"")"),108009.79)</f>
        <v>108009.79</v>
      </c>
      <c r="K632" s="333">
        <f t="shared" ca="1" si="129"/>
        <v>18.486356884631526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IFERROR(__xludf.DUMMYFUNCTION("IMPORTRANGE(""https://docs.google.com/spreadsheets/d/1XL5vhW3sbDhbH9Cz0tuDiY8C3ctxq1tqvaCgkFb8cCA/edit?usp=sharing"",""หนองคาย!I528"")"),56)</f>
        <v>56</v>
      </c>
      <c r="J633" s="332">
        <f ca="1">IFERROR(__xludf.DUMMYFUNCTION("IMPORTRANGE(""https://docs.google.com/spreadsheets/d/1XL5vhW3sbDhbH9Cz0tuDiY8C3ctxq1tqvaCgkFb8cCA/edit?usp=sharing"",""หนองคาย!J528"")"),22)</f>
        <v>22</v>
      </c>
      <c r="K633" s="333">
        <f t="shared" ca="1" si="129"/>
        <v>39.285714285714285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IFERROR(__xludf.DUMMYFUNCTION("IMPORTRANGE(""https://docs.google.com/spreadsheets/d/1XL5vhW3sbDhbH9Cz0tuDiY8C3ctxq1tqvaCgkFb8cCA/edit?usp=sharing"",""หนองคาย!I529"")"),1800000)</f>
        <v>1800000</v>
      </c>
      <c r="J634" s="332">
        <f ca="1">IFERROR(__xludf.DUMMYFUNCTION("IMPORTRANGE(""https://docs.google.com/spreadsheets/d/1XL5vhW3sbDhbH9Cz0tuDiY8C3ctxq1tqvaCgkFb8cCA/edit?usp=sharing"",""หนองคาย!J529"")"),0)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IFERROR(__xludf.DUMMYFUNCTION("IMPORTRANGE(""https://docs.google.com/spreadsheets/d/1XL5vhW3sbDhbH9Cz0tuDiY8C3ctxq1tqvaCgkFb8cCA/edit?usp=sharing"",""หนองคาย!I530"")"),45)</f>
        <v>45</v>
      </c>
      <c r="J635" s="462">
        <f ca="1">IFERROR(__xludf.DUMMYFUNCTION("IMPORTRANGE(""https://docs.google.com/spreadsheets/d/1XL5vhW3sbDhbH9Cz0tuDiY8C3ctxq1tqvaCgkFb8cCA/edit?usp=sharing"",""หนองคาย!J530"")"),0)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zoomScale="70" zoomScaleNormal="70" workbookViewId="0">
      <pane ySplit="6" topLeftCell="A403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55000000000000004">
      <c r="A2" s="509" t="s">
        <v>253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55000000000000004">
      <c r="A3" s="509" t="s">
        <v>258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5500000000000000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7610441</v>
      </c>
      <c r="M8" s="25">
        <f t="shared" ca="1" si="0"/>
        <v>1729815</v>
      </c>
      <c r="N8" s="25">
        <f t="shared" ca="1" si="0"/>
        <v>1532477.08</v>
      </c>
      <c r="O8" s="24">
        <f t="shared" ref="O8:O16" ca="1" si="1">IF(L8&gt;0,N8*100/L8,0)</f>
        <v>20.136508252281306</v>
      </c>
      <c r="P8" s="24">
        <f t="shared" ref="P8:P16" ca="1" si="2">IF(M8&gt;0,N8*100/M8,0)</f>
        <v>88.591963880530571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7610441</v>
      </c>
      <c r="M10" s="32">
        <f t="shared" ca="1" si="4"/>
        <v>1729815</v>
      </c>
      <c r="N10" s="32">
        <f t="shared" ca="1" si="4"/>
        <v>1532477.08</v>
      </c>
      <c r="O10" s="31">
        <f t="shared" ca="1" si="1"/>
        <v>20.136508252281306</v>
      </c>
      <c r="P10" s="31">
        <f t="shared" ca="1" si="2"/>
        <v>88.591963880530571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6591341</v>
      </c>
      <c r="M12" s="40">
        <f t="shared" ca="1" si="6"/>
        <v>1729815</v>
      </c>
      <c r="N12" s="40">
        <f t="shared" ca="1" si="6"/>
        <v>1367377.08</v>
      </c>
      <c r="O12" s="40">
        <f t="shared" ca="1" si="1"/>
        <v>20.745051424285286</v>
      </c>
      <c r="P12" s="40">
        <f t="shared" ca="1" si="2"/>
        <v>79.047590638305252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1887000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4704341</v>
      </c>
      <c r="M14" s="40">
        <f t="shared" si="8"/>
        <v>0</v>
      </c>
      <c r="N14" s="40">
        <f t="shared" ca="1" si="8"/>
        <v>443565.07999999996</v>
      </c>
      <c r="O14" s="43">
        <f t="shared" ca="1" si="1"/>
        <v>9.4288462507288457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1019100</v>
      </c>
      <c r="M16" s="40">
        <f t="shared" si="10"/>
        <v>0</v>
      </c>
      <c r="N16" s="40">
        <f t="shared" ca="1" si="10"/>
        <v>165100</v>
      </c>
      <c r="O16" s="52">
        <f t="shared" ca="1" si="1"/>
        <v>16.200569129624178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4154805</v>
      </c>
      <c r="M18" s="25">
        <f t="shared" ca="1" si="11"/>
        <v>1729815</v>
      </c>
      <c r="N18" s="25">
        <f t="shared" ca="1" si="11"/>
        <v>1088912</v>
      </c>
      <c r="O18" s="24">
        <f t="shared" ref="O18:O20" ca="1" si="12">IF(L18&gt;0,N18*100/L18,0)</f>
        <v>26.208498353111636</v>
      </c>
      <c r="P18" s="24">
        <f t="shared" ref="P18:P26" ca="1" si="13">IF(M18&gt;0,N18*100/M18,0)</f>
        <v>62.949621780363799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4154805</v>
      </c>
      <c r="M20" s="32">
        <f t="shared" ca="1" si="15"/>
        <v>1729815</v>
      </c>
      <c r="N20" s="32">
        <f t="shared" ca="1" si="15"/>
        <v>1088912</v>
      </c>
      <c r="O20" s="31">
        <f t="shared" ca="1" si="12"/>
        <v>26.208498353111636</v>
      </c>
      <c r="P20" s="31">
        <f t="shared" ca="1" si="13"/>
        <v>62.949621780363799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3135705</v>
      </c>
      <c r="M22" s="44">
        <f t="shared" ca="1" si="18"/>
        <v>1729815</v>
      </c>
      <c r="N22" s="43">
        <f t="shared" ca="1" si="18"/>
        <v>923812</v>
      </c>
      <c r="O22" s="43">
        <f t="shared" ca="1" si="17"/>
        <v>29.46106218537777</v>
      </c>
      <c r="P22" s="43">
        <f t="shared" ca="1" si="13"/>
        <v>53.405248538138473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1887000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1248705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1019100</v>
      </c>
      <c r="M26" s="52">
        <f t="shared" si="22"/>
        <v>0</v>
      </c>
      <c r="N26" s="52">
        <f t="shared" ca="1" si="22"/>
        <v>165100</v>
      </c>
      <c r="O26" s="52">
        <f t="shared" ca="1" si="17"/>
        <v>16.200569129624178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3455636</v>
      </c>
      <c r="M28" s="25">
        <f t="shared" si="23"/>
        <v>0</v>
      </c>
      <c r="N28" s="25">
        <f t="shared" ca="1" si="23"/>
        <v>443565.07999999996</v>
      </c>
      <c r="O28" s="24">
        <f t="shared" ref="O28:O30" ca="1" si="24">IF(L28&gt;0,N28*100/L28,0)</f>
        <v>12.835989670208319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3455636</v>
      </c>
      <c r="M30" s="32">
        <f t="shared" si="27"/>
        <v>0</v>
      </c>
      <c r="N30" s="32">
        <f t="shared" ca="1" si="27"/>
        <v>443565.07999999996</v>
      </c>
      <c r="O30" s="31">
        <f t="shared" ca="1" si="24"/>
        <v>12.835989670208319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3455636</v>
      </c>
      <c r="M32" s="43">
        <f t="shared" si="30"/>
        <v>0</v>
      </c>
      <c r="N32" s="43">
        <f t="shared" ca="1" si="30"/>
        <v>443565.07999999996</v>
      </c>
      <c r="O32" s="43">
        <f t="shared" ca="1" si="29"/>
        <v>12.835989670208319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3455636</v>
      </c>
      <c r="M34" s="43">
        <f t="shared" si="32"/>
        <v>0</v>
      </c>
      <c r="N34" s="43">
        <f t="shared" ca="1" si="32"/>
        <v>443565.07999999996</v>
      </c>
      <c r="O34" s="43">
        <f t="shared" ca="1" si="29"/>
        <v>12.835989670208319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4154805</v>
      </c>
      <c r="M37" s="55">
        <f t="shared" ca="1" si="33"/>
        <v>1729815</v>
      </c>
      <c r="N37" s="55">
        <f t="shared" ca="1" si="33"/>
        <v>1088912</v>
      </c>
      <c r="O37" s="56">
        <f t="shared" ca="1" si="29"/>
        <v>26.208498353111636</v>
      </c>
      <c r="P37" s="56">
        <f t="shared" ca="1" si="25"/>
        <v>62.949621780363799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1619300</v>
      </c>
      <c r="M41" s="79">
        <f t="shared" ca="1" si="34"/>
        <v>324500</v>
      </c>
      <c r="N41" s="79">
        <f t="shared" ca="1" si="34"/>
        <v>249040</v>
      </c>
      <c r="O41" s="78">
        <f t="shared" ref="O41:O43" ca="1" si="35">IF(L41&gt;0,N41*100/L41,0)</f>
        <v>15.379484962638177</v>
      </c>
      <c r="P41" s="78">
        <f t="shared" ref="P41:P43" ca="1" si="36">IF(M41&gt;0,N41*100/M41,0)</f>
        <v>76.745762711864401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1619300</v>
      </c>
      <c r="M43" s="79">
        <f t="shared" ca="1" si="38"/>
        <v>324500</v>
      </c>
      <c r="N43" s="79">
        <f t="shared" ca="1" si="38"/>
        <v>249040</v>
      </c>
      <c r="O43" s="78">
        <f t="shared" ca="1" si="35"/>
        <v>15.379484962638177</v>
      </c>
      <c r="P43" s="78">
        <f t="shared" ca="1" si="36"/>
        <v>76.745762711864401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649100</v>
      </c>
      <c r="M45" s="91">
        <f ca="1">IFERROR(__xludf.DUMMYFUNCTION("IMPORTRANGE(""https://docs.google.com/spreadsheets/d/1Yj_ptqi66GCucihVvJfMjLAmec39IyEx_6qawtMGysU/edit?usp=sharing"",""สบก!Q54"")"),324500)</f>
        <v>324500</v>
      </c>
      <c r="N45" s="91">
        <f ca="1">IFERROR(__xludf.DUMMYFUNCTION("IMPORTRANGE(""https://docs.google.com/spreadsheets/d/1Yj_ptqi66GCucihVvJfMjLAmec39IyEx_6qawtMGysU/edit?usp=sharing"",""สบก!R54"")"),132840)</f>
        <v>132840</v>
      </c>
      <c r="O45" s="92">
        <f ca="1">IF(L45&gt;0,N45*100/L45,0)</f>
        <v>20.465259590201818</v>
      </c>
      <c r="P45" s="92">
        <f ca="1">IF(M45&gt;0,N45*100/M45,0)</f>
        <v>40.936825885978429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IFERROR(__xludf.DUMMYFUNCTION("IMPORTRANGE(""https://docs.google.com/spreadsheets/d/1Yj_ptqi66GCucihVvJfMjLAmec39IyEx_6qawtMGysU/edit?usp=sharing"",""สบก!M54"")"),649100)</f>
        <v>649100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IFERROR(__xludf.DUMMYFUNCTION("IMPORTRANGE(""https://docs.google.com/spreadsheets/d/1Yj_ptqi66GCucihVvJfMjLAmec39IyEx_6qawtMGysU/edit?usp=sharing"",""สบก!N54"")"),0)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IFERROR(__xludf.DUMMYFUNCTION("IMPORTRANGE(""https://docs.google.com/spreadsheets/d/1Yj_ptqi66GCucihVvJfMjLAmec39IyEx_6qawtMGysU/edit?usp=sharing"",""สบก!O54"")"),970200)</f>
        <v>970200</v>
      </c>
      <c r="M49" s="101"/>
      <c r="N49" s="91">
        <f ca="1">IFERROR(__xludf.DUMMYFUNCTION("IMPORTRANGE(""https://docs.google.com/spreadsheets/d/1Yj_ptqi66GCucihVvJfMjLAmec39IyEx_6qawtMGysU/edit?usp=sharing"",""สบก!S54"")"),116200)</f>
        <v>116200</v>
      </c>
      <c r="O49" s="101">
        <f ca="1">IF(L49&gt;0,N49*100/L49,0)</f>
        <v>11.976911976911977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604800</v>
      </c>
      <c r="M53" s="125">
        <f t="shared" ca="1" si="39"/>
        <v>315540</v>
      </c>
      <c r="N53" s="125">
        <f t="shared" ca="1" si="39"/>
        <v>218078</v>
      </c>
      <c r="O53" s="124">
        <f t="shared" ref="O53:O55" ca="1" si="40">IF(L53&gt;0,N53*100/L53,0)</f>
        <v>36.057870370370374</v>
      </c>
      <c r="P53" s="124">
        <f t="shared" ref="P53:P55" ca="1" si="41">IF(M53&gt;0,N53*100/M53,0)</f>
        <v>69.112632312860498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604800</v>
      </c>
      <c r="M55" s="125">
        <f t="shared" ca="1" si="43"/>
        <v>315540</v>
      </c>
      <c r="N55" s="125">
        <f t="shared" ca="1" si="43"/>
        <v>218078</v>
      </c>
      <c r="O55" s="124">
        <f t="shared" ca="1" si="40"/>
        <v>36.057870370370374</v>
      </c>
      <c r="P55" s="124">
        <f t="shared" ca="1" si="41"/>
        <v>69.112632312860498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604800</v>
      </c>
      <c r="M57" s="91">
        <f ca="1">IFERROR(__xludf.DUMMYFUNCTION("IMPORTRANGE(""https://docs.google.com/spreadsheets/d/1Yj_ptqi66GCucihVvJfMjLAmec39IyEx_6qawtMGysU/edit?usp=sharing"",""สบก!Z54"")"),315540)</f>
        <v>315540</v>
      </c>
      <c r="N57" s="91">
        <f ca="1">IFERROR(__xludf.DUMMYFUNCTION("IMPORTRANGE(""https://docs.google.com/spreadsheets/d/1Yj_ptqi66GCucihVvJfMjLAmec39IyEx_6qawtMGysU/edit?usp=sharing"",""สบก!AA54"")"),218078)</f>
        <v>218078</v>
      </c>
      <c r="O57" s="92">
        <f ca="1">IF(L57&gt;0,N57*100/L57,0)</f>
        <v>36.057870370370374</v>
      </c>
      <c r="P57" s="92">
        <f ca="1">IF(M57&gt;0,N57*100/M57,0)</f>
        <v>69.112632312860498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IFERROR(__xludf.DUMMYFUNCTION("IMPORTRANGE(""https://docs.google.com/spreadsheets/d/1Yj_ptqi66GCucihVvJfMjLAmec39IyEx_6qawtMGysU/edit?usp=sharing"",""สบก!V54"")"),604800)</f>
        <v>604800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IFERROR(__xludf.DUMMYFUNCTION("IMPORTRANGE(""https://docs.google.com/spreadsheets/d/1Yj_ptqi66GCucihVvJfMjLAmec39IyEx_6qawtMGysU/edit?usp=sharing"",""สบก!W54"")"),0)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IFERROR(__xludf.DUMMYFUNCTION("IMPORTRANGE(""https://docs.google.com/spreadsheets/d/1Yj_ptqi66GCucihVvJfMjLAmec39IyEx_6qawtMGysU/edit?usp=sharing"",""สบก!X54"")"),0)</f>
        <v>0</v>
      </c>
      <c r="M61" s="101"/>
      <c r="N61" s="91">
        <f ca="1">IFERROR(__xludf.DUMMYFUNCTION("IMPORTRANGE(""https://docs.google.com/spreadsheets/d/1Yj_ptqi66GCucihVvJfMjLAmec39IyEx_6qawtMGysU/edit?usp=sharing"",""สบก!AB54"")"),0)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IFERROR(__xludf.DUMMYFUNCTION("IMPORTRANGE(""https://docs.google.com/spreadsheets/d/1XL5vhW3sbDhbH9Cz0tuDiY8C3ctxq1tqvaCgkFb8cCA/edit?usp=sharing"",""หนองบัวลำภู!I9"")"),1)</f>
        <v>1</v>
      </c>
      <c r="J64" s="146">
        <f ca="1">IFERROR(__xludf.DUMMYFUNCTION("IMPORTRANGE(""https://docs.google.com/spreadsheets/d/1XL5vhW3sbDhbH9Cz0tuDiY8C3ctxq1tqvaCgkFb8cCA/edit?usp=sharing"",""หนองบัวลำภู!J9"")"),1)</f>
        <v>1</v>
      </c>
      <c r="K64" s="147">
        <f t="shared" ref="K64:K65" ca="1" si="44">IF(I64&gt;0,J64*100/I64,0)</f>
        <v>100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IFERROR(__xludf.DUMMYFUNCTION("IMPORTRANGE(""https://docs.google.com/spreadsheets/d/1XL5vhW3sbDhbH9Cz0tuDiY8C3ctxq1tqvaCgkFb8cCA/edit?usp=sharing"",""หนองบัวลำภู!I10"")"),30)</f>
        <v>30</v>
      </c>
      <c r="J65" s="146">
        <f ca="1">IFERROR(__xludf.DUMMYFUNCTION("IMPORTRANGE(""https://docs.google.com/spreadsheets/d/1XL5vhW3sbDhbH9Cz0tuDiY8C3ctxq1tqvaCgkFb8cCA/edit?usp=sharing"",""หนองบัวลำภู!J10"")"),30)</f>
        <v>30</v>
      </c>
      <c r="K65" s="147">
        <f t="shared" ca="1" si="44"/>
        <v>100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614000</v>
      </c>
      <c r="M66" s="155">
        <f t="shared" ca="1" si="45"/>
        <v>343620</v>
      </c>
      <c r="N66" s="155">
        <f t="shared" ca="1" si="45"/>
        <v>211851</v>
      </c>
      <c r="O66" s="154">
        <f t="shared" ref="O66:O68" ca="1" si="46">IF(L66&gt;0,N66*100/L66,0)</f>
        <v>34.503420195439737</v>
      </c>
      <c r="P66" s="154">
        <f t="shared" ref="P66:P68" ca="1" si="47">IF(M66&gt;0,N66*100/M66,0)</f>
        <v>61.652697747511787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614000</v>
      </c>
      <c r="M68" s="160">
        <f t="shared" ca="1" si="49"/>
        <v>343620</v>
      </c>
      <c r="N68" s="160">
        <f t="shared" ca="1" si="49"/>
        <v>211851</v>
      </c>
      <c r="O68" s="159">
        <f t="shared" ca="1" si="46"/>
        <v>34.503420195439737</v>
      </c>
      <c r="P68" s="159">
        <f t="shared" ca="1" si="47"/>
        <v>61.652697747511787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614000</v>
      </c>
      <c r="M70" s="172">
        <f ca="1">IFERROR(__xludf.DUMMYFUNCTION("IMPORTRANGE(""https://docs.google.com/spreadsheets/d/1Yj_ptqi66GCucihVvJfMjLAmec39IyEx_6qawtMGysU/edit?usp=sharing"",""สบก!AI54"")"),343620)</f>
        <v>343620</v>
      </c>
      <c r="N70" s="172">
        <f ca="1">IFERROR(__xludf.DUMMYFUNCTION("IMPORTRANGE(""https://docs.google.com/spreadsheets/d/1Yj_ptqi66GCucihVvJfMjLAmec39IyEx_6qawtMGysU/edit?usp=sharing"",""สบก!AJ54"")"),211851)</f>
        <v>211851</v>
      </c>
      <c r="O70" s="171">
        <f ca="1">IF(L70&gt;0,N70*100/L70,0)</f>
        <v>34.503420195439737</v>
      </c>
      <c r="P70" s="171">
        <f ca="1">IF(M70&gt;0,N70*100/M70,0)</f>
        <v>61.652697747511787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IFERROR(__xludf.DUMMYFUNCTION("IMPORTRANGE(""https://docs.google.com/spreadsheets/d/1Yj_ptqi66GCucihVvJfMjLAmec39IyEx_6qawtMGysU/edit?usp=sharing"",""สบก!AE54"")"),232000)</f>
        <v>232000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IFERROR(__xludf.DUMMYFUNCTION("IMPORTRANGE(""https://docs.google.com/spreadsheets/d/1Yj_ptqi66GCucihVvJfMjLAmec39IyEx_6qawtMGysU/edit?usp=sharing"",""สบก!AF54"")"),382000)</f>
        <v>382000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IFERROR(__xludf.DUMMYFUNCTION("IMPORTRANGE(""https://docs.google.com/spreadsheets/d/1Yj_ptqi66GCucihVvJfMjLAmec39IyEx_6qawtMGysU/edit?usp=sharing"",""สบก!AG54"")"),0)</f>
        <v>0</v>
      </c>
      <c r="M74" s="101"/>
      <c r="N74" s="91">
        <f ca="1">IFERROR(__xludf.DUMMYFUNCTION("IMPORTRANGE(""https://docs.google.com/spreadsheets/d/1Yj_ptqi66GCucihVvJfMjLAmec39IyEx_6qawtMGysU/edit?usp=sharing"",""สบก!AK54"")"),0)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IFERROR(__xludf.DUMMYFUNCTION("IMPORTRANGE(""https://docs.google.com/spreadsheets/d/1XL5vhW3sbDhbH9Cz0tuDiY8C3ctxq1tqvaCgkFb8cCA/edit?usp=sharing"",""หนองบัวลำภู!J16"")"),0)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IFERROR(__xludf.DUMMYFUNCTION("IMPORTRANGE(""https://docs.google.com/spreadsheets/d/1XL5vhW3sbDhbH9Cz0tuDiY8C3ctxq1tqvaCgkFb8cCA/edit?usp=sharing"",""หนองบัวลำภู!J17"")"),1)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IFERROR(__xludf.DUMMYFUNCTION("IMPORTRANGE(""https://docs.google.com/spreadsheets/d/1XL5vhW3sbDhbH9Cz0tuDiY8C3ctxq1tqvaCgkFb8cCA/edit?usp=sharing"",""หนองบัวลำภู!J18"")"),1)</f>
        <v>1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IFERROR(__xludf.DUMMYFUNCTION("IMPORTRANGE(""https://docs.google.com/spreadsheets/d/1XL5vhW3sbDhbH9Cz0tuDiY8C3ctxq1tqvaCgkFb8cCA/edit?usp=sharing"",""หนองบัวลำภู!J19"")"),1)</f>
        <v>1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IFERROR(__xludf.DUMMYFUNCTION("IMPORTRANGE(""https://docs.google.com/spreadsheets/d/1XL5vhW3sbDhbH9Cz0tuDiY8C3ctxq1tqvaCgkFb8cCA/edit?usp=sharing"",""หนองบัวลำภู!I20"")"),1)</f>
        <v>1</v>
      </c>
      <c r="J80" s="203">
        <f ca="1">IFERROR(__xludf.DUMMYFUNCTION("IMPORTRANGE(""https://docs.google.com/spreadsheets/d/1XL5vhW3sbDhbH9Cz0tuDiY8C3ctxq1tqvaCgkFb8cCA/edit?usp=sharing"",""หนองบัวลำภู!J20"")"),1)</f>
        <v>1</v>
      </c>
      <c r="K80" s="204">
        <f t="shared" ref="K80:K88" ca="1" si="50">IF(I80&gt;0,J80*100/I80,0)</f>
        <v>100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IFERROR(__xludf.DUMMYFUNCTION("IMPORTRANGE(""https://docs.google.com/spreadsheets/d/1XL5vhW3sbDhbH9Cz0tuDiY8C3ctxq1tqvaCgkFb8cCA/edit?usp=sharing"",""หนองบัวลำภู!I21"")"),30)</f>
        <v>30</v>
      </c>
      <c r="J81" s="203">
        <f ca="1">IFERROR(__xludf.DUMMYFUNCTION("IMPORTRANGE(""https://docs.google.com/spreadsheets/d/1XL5vhW3sbDhbH9Cz0tuDiY8C3ctxq1tqvaCgkFb8cCA/edit?usp=sharing"",""หนองบัวลำภู!J21"")"),30)</f>
        <v>30</v>
      </c>
      <c r="K81" s="204">
        <f t="shared" ca="1" si="50"/>
        <v>100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IFERROR(__xludf.DUMMYFUNCTION("IMPORTRANGE(""https://docs.google.com/spreadsheets/d/1XL5vhW3sbDhbH9Cz0tuDiY8C3ctxq1tqvaCgkFb8cCA/edit?usp=sharing"",""หนองบัวลำภู!I22"")"),1)</f>
        <v>1</v>
      </c>
      <c r="J82" s="191">
        <f ca="1">IFERROR(__xludf.DUMMYFUNCTION("IMPORTRANGE(""https://docs.google.com/spreadsheets/d/1XL5vhW3sbDhbH9Cz0tuDiY8C3ctxq1tqvaCgkFb8cCA/edit?usp=sharing"",""หนองบัวลำภู!J22"")"),1)</f>
        <v>1</v>
      </c>
      <c r="K82" s="168">
        <f t="shared" ca="1" si="50"/>
        <v>100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IFERROR(__xludf.DUMMYFUNCTION("IMPORTRANGE(""https://docs.google.com/spreadsheets/d/1XL5vhW3sbDhbH9Cz0tuDiY8C3ctxq1tqvaCgkFb8cCA/edit?usp=sharing"",""หนองบัวลำภู!I23"")"),30)</f>
        <v>30</v>
      </c>
      <c r="J83" s="191">
        <f ca="1">IFERROR(__xludf.DUMMYFUNCTION("IMPORTRANGE(""https://docs.google.com/spreadsheets/d/1XL5vhW3sbDhbH9Cz0tuDiY8C3ctxq1tqvaCgkFb8cCA/edit?usp=sharing"",""หนองบัวลำภู!J23"")"),30)</f>
        <v>30</v>
      </c>
      <c r="K83" s="168">
        <f t="shared" ca="1" si="50"/>
        <v>100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IFERROR(__xludf.DUMMYFUNCTION("IMPORTRANGE(""https://docs.google.com/spreadsheets/d/1XL5vhW3sbDhbH9Cz0tuDiY8C3ctxq1tqvaCgkFb8cCA/edit?usp=sharing"",""หนองบัวลำภู!I24"")"),0)</f>
        <v>0</v>
      </c>
      <c r="J84" s="192">
        <f ca="1">IFERROR(__xludf.DUMMYFUNCTION("IMPORTRANGE(""https://docs.google.com/spreadsheets/d/1XL5vhW3sbDhbH9Cz0tuDiY8C3ctxq1tqvaCgkFb8cCA/edit?usp=sharing"",""หนองบัวลำภู!J24"")"),0)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IFERROR(__xludf.DUMMYFUNCTION("IMPORTRANGE(""https://docs.google.com/spreadsheets/d/1XL5vhW3sbDhbH9Cz0tuDiY8C3ctxq1tqvaCgkFb8cCA/edit?usp=sharing"",""หนองบัวลำภู!I25"")"),0)</f>
        <v>0</v>
      </c>
      <c r="J85" s="192">
        <f ca="1">IFERROR(__xludf.DUMMYFUNCTION("IMPORTRANGE(""https://docs.google.com/spreadsheets/d/1XL5vhW3sbDhbH9Cz0tuDiY8C3ctxq1tqvaCgkFb8cCA/edit?usp=sharing"",""หนองบัวลำภู!J25"")"),0)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IFERROR(__xludf.DUMMYFUNCTION("IMPORTRANGE(""https://docs.google.com/spreadsheets/d/1XL5vhW3sbDhbH9Cz0tuDiY8C3ctxq1tqvaCgkFb8cCA/edit?usp=sharing"",""หนองบัวลำภู!I26"")"),0)</f>
        <v>0</v>
      </c>
      <c r="J86" s="191">
        <f ca="1">IFERROR(__xludf.DUMMYFUNCTION("IMPORTRANGE(""https://docs.google.com/spreadsheets/d/1XL5vhW3sbDhbH9Cz0tuDiY8C3ctxq1tqvaCgkFb8cCA/edit?usp=sharing"",""หนองบัวลำภู!J26"")"),0)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IFERROR(__xludf.DUMMYFUNCTION("IMPORTRANGE(""https://docs.google.com/spreadsheets/d/1XL5vhW3sbDhbH9Cz0tuDiY8C3ctxq1tqvaCgkFb8cCA/edit?usp=sharing"",""หนองบัวลำภู!I27"")"),0)</f>
        <v>0</v>
      </c>
      <c r="J87" s="191">
        <f ca="1">IFERROR(__xludf.DUMMYFUNCTION("IMPORTRANGE(""https://docs.google.com/spreadsheets/d/1XL5vhW3sbDhbH9Cz0tuDiY8C3ctxq1tqvaCgkFb8cCA/edit?usp=sharing"",""หนองบัวลำภู!J27"")"),0)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IFERROR(__xludf.DUMMYFUNCTION("IMPORTRANGE(""https://docs.google.com/spreadsheets/d/1XL5vhW3sbDhbH9Cz0tuDiY8C3ctxq1tqvaCgkFb8cCA/edit?usp=sharing"",""หนองบัวลำภู!I28"")"),30)</f>
        <v>30</v>
      </c>
      <c r="J88" s="191">
        <f ca="1">IFERROR(__xludf.DUMMYFUNCTION("IMPORTRANGE(""https://docs.google.com/spreadsheets/d/1XL5vhW3sbDhbH9Cz0tuDiY8C3ctxq1tqvaCgkFb8cCA/edit?usp=sharing"",""หนองบัวลำภู!J28"")"),0)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IFERROR(__xludf.DUMMYFUNCTION("IMPORTRANGE(""https://docs.google.com/spreadsheets/d/1XL5vhW3sbDhbH9Cz0tuDiY8C3ctxq1tqvaCgkFb8cCA/edit?usp=sharing"",""หนองบัวลำภู!J29"")"),0)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IFERROR(__xludf.DUMMYFUNCTION("IMPORTRANGE(""https://docs.google.com/spreadsheets/d/1XL5vhW3sbDhbH9Cz0tuDiY8C3ctxq1tqvaCgkFb8cCA/edit?usp=sharing"",""หนองบัวลำภู!J30"")"),0)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IFERROR(__xludf.DUMMYFUNCTION("IMPORTRANGE(""https://docs.google.com/spreadsheets/d/1XL5vhW3sbDhbH9Cz0tuDiY8C3ctxq1tqvaCgkFb8cCA/edit?usp=sharing"",""หนองบัวลำภู!I32"")"),0)</f>
        <v>0</v>
      </c>
      <c r="J92" s="146">
        <f ca="1">IFERROR(__xludf.DUMMYFUNCTION("IMPORTRANGE(""https://docs.google.com/spreadsheets/d/1XL5vhW3sbDhbH9Cz0tuDiY8C3ctxq1tqvaCgkFb8cCA/edit?usp=sharing"",""หนองบัวลำภู!J32"")"),0)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IFERROR(__xludf.DUMMYFUNCTION("IMPORTRANGE(""https://docs.google.com/spreadsheets/d/1XL5vhW3sbDhbH9Cz0tuDiY8C3ctxq1tqvaCgkFb8cCA/edit?usp=sharing"",""หนองบัวลำภู!I33"")"),0)</f>
        <v>0</v>
      </c>
      <c r="J93" s="146">
        <f ca="1">IFERROR(__xludf.DUMMYFUNCTION("IMPORTRANGE(""https://docs.google.com/spreadsheets/d/1XL5vhW3sbDhbH9Cz0tuDiY8C3ctxq1tqvaCgkFb8cCA/edit?usp=sharing"",""หนองบัวลำภู!J33"")"),0)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IFERROR(__xludf.DUMMYFUNCTION("IMPORTRANGE(""https://docs.google.com/spreadsheets/d/1Yj_ptqi66GCucihVvJfMjLAmec39IyEx_6qawtMGysU/edit?usp=sharing"",""สบก!AR54"")"),0)</f>
        <v>0</v>
      </c>
      <c r="N98" s="172">
        <f ca="1">IFERROR(__xludf.DUMMYFUNCTION("IMPORTRANGE(""https://docs.google.com/spreadsheets/d/1Yj_ptqi66GCucihVvJfMjLAmec39IyEx_6qawtMGysU/edit?usp=sharing"",""สบก!AS54"")"),0)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IFERROR(__xludf.DUMMYFUNCTION("IMPORTRANGE(""https://docs.google.com/spreadsheets/d/1Yj_ptqi66GCucihVvJfMjLAmec39IyEx_6qawtMGysU/edit?usp=sharing"",""สบก!AN54"")"),0)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IFERROR(__xludf.DUMMYFUNCTION("IMPORTRANGE(""https://docs.google.com/spreadsheets/d/1Yj_ptqi66GCucihVvJfMjLAmec39IyEx_6qawtMGysU/edit?usp=sharing"",""สบก!AO54"")"),0)</f>
        <v>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IFERROR(__xludf.DUMMYFUNCTION("IMPORTRANGE(""https://docs.google.com/spreadsheets/d/1Yj_ptqi66GCucihVvJfMjLAmec39IyEx_6qawtMGysU/edit?usp=sharing"",""สบก!AP54"")"),0)</f>
        <v>0</v>
      </c>
      <c r="M102" s="101"/>
      <c r="N102" s="91">
        <f ca="1">IFERROR(__xludf.DUMMYFUNCTION("IMPORTRANGE(""https://docs.google.com/spreadsheets/d/1Yj_ptqi66GCucihVvJfMjLAmec39IyEx_6qawtMGysU/edit?usp=sharing"",""สบก!AT54"")"),0)</f>
        <v>0</v>
      </c>
      <c r="O102" s="101">
        <f ca="1">IF(L102&gt;0,N102*100/L102,0)</f>
        <v>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IFERROR(__xludf.DUMMYFUNCTION("IMPORTRANGE(""https://docs.google.com/spreadsheets/d/1XL5vhW3sbDhbH9Cz0tuDiY8C3ctxq1tqvaCgkFb8cCA/edit?usp=sharing"",""หนองบัวลำภู!J39"")"),0)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IFERROR(__xludf.DUMMYFUNCTION("IMPORTRANGE(""https://docs.google.com/spreadsheets/d/1XL5vhW3sbDhbH9Cz0tuDiY8C3ctxq1tqvaCgkFb8cCA/edit?usp=sharing"",""หนองบัวลำภู!J40"")"),0)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IFERROR(__xludf.DUMMYFUNCTION("IMPORTRANGE(""https://docs.google.com/spreadsheets/d/1XL5vhW3sbDhbH9Cz0tuDiY8C3ctxq1tqvaCgkFb8cCA/edit?usp=sharing"",""หนองบัวลำภู!J41"")"),0)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IFERROR(__xludf.DUMMYFUNCTION("IMPORTRANGE(""https://docs.google.com/spreadsheets/d/1XL5vhW3sbDhbH9Cz0tuDiY8C3ctxq1tqvaCgkFb8cCA/edit?usp=sharing"",""หนองบัวลำภู!J42"")"),0)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IFERROR(__xludf.DUMMYFUNCTION("IMPORTRANGE(""https://docs.google.com/spreadsheets/d/1XL5vhW3sbDhbH9Cz0tuDiY8C3ctxq1tqvaCgkFb8cCA/edit?usp=sharing"",""หนองบัวลำภู!I43"")"),0)</f>
        <v>0</v>
      </c>
      <c r="J108" s="191">
        <f ca="1">IFERROR(__xludf.DUMMYFUNCTION("IMPORTRANGE(""https://docs.google.com/spreadsheets/d/1XL5vhW3sbDhbH9Cz0tuDiY8C3ctxq1tqvaCgkFb8cCA/edit?usp=sharing"",""หนองบัวลำภู!J43"")"),0)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IFERROR(__xludf.DUMMYFUNCTION("IMPORTRANGE(""https://docs.google.com/spreadsheets/d/1XL5vhW3sbDhbH9Cz0tuDiY8C3ctxq1tqvaCgkFb8cCA/edit?usp=sharing"",""หนองบัวลำภู!I44"")"),0)</f>
        <v>0</v>
      </c>
      <c r="J109" s="191">
        <f ca="1">IFERROR(__xludf.DUMMYFUNCTION("IMPORTRANGE(""https://docs.google.com/spreadsheets/d/1XL5vhW3sbDhbH9Cz0tuDiY8C3ctxq1tqvaCgkFb8cCA/edit?usp=sharing"",""หนองบัวลำภู!J44"")"),0)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IFERROR(__xludf.DUMMYFUNCTION("IMPORTRANGE(""https://docs.google.com/spreadsheets/d/1XL5vhW3sbDhbH9Cz0tuDiY8C3ctxq1tqvaCgkFb8cCA/edit?usp=sharing"",""หนองบัวลำภู!I45"")"),0)</f>
        <v>0</v>
      </c>
      <c r="J110" s="191">
        <f ca="1">IFERROR(__xludf.DUMMYFUNCTION("IMPORTRANGE(""https://docs.google.com/spreadsheets/d/1XL5vhW3sbDhbH9Cz0tuDiY8C3ctxq1tqvaCgkFb8cCA/edit?usp=sharing"",""หนองบัวลำภู!J45"")"),0)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IFERROR(__xludf.DUMMYFUNCTION("IMPORTRANGE(""https://docs.google.com/spreadsheets/d/1XL5vhW3sbDhbH9Cz0tuDiY8C3ctxq1tqvaCgkFb8cCA/edit?usp=sharing"",""หนองบัวลำภู!I46"")"),0)</f>
        <v>0</v>
      </c>
      <c r="J111" s="191">
        <f ca="1">IFERROR(__xludf.DUMMYFUNCTION("IMPORTRANGE(""https://docs.google.com/spreadsheets/d/1XL5vhW3sbDhbH9Cz0tuDiY8C3ctxq1tqvaCgkFb8cCA/edit?usp=sharing"",""หนองบัวลำภู!J46"")"),0)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IFERROR(__xludf.DUMMYFUNCTION("IMPORTRANGE(""https://docs.google.com/spreadsheets/d/1XL5vhW3sbDhbH9Cz0tuDiY8C3ctxq1tqvaCgkFb8cCA/edit?usp=sharing"",""หนองบัวลำภู!I47"")"),0)</f>
        <v>0</v>
      </c>
      <c r="J112" s="191">
        <f ca="1">IFERROR(__xludf.DUMMYFUNCTION("IMPORTRANGE(""https://docs.google.com/spreadsheets/d/1XL5vhW3sbDhbH9Cz0tuDiY8C3ctxq1tqvaCgkFb8cCA/edit?usp=sharing"",""หนองบัวลำภู!J47"")"),0)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IFERROR(__xludf.DUMMYFUNCTION("IMPORTRANGE(""https://docs.google.com/spreadsheets/d/1XL5vhW3sbDhbH9Cz0tuDiY8C3ctxq1tqvaCgkFb8cCA/edit?usp=sharing"",""หนองบัวลำภู!I48"")"),0)</f>
        <v>0</v>
      </c>
      <c r="J113" s="191">
        <f ca="1">IFERROR(__xludf.DUMMYFUNCTION("IMPORTRANGE(""https://docs.google.com/spreadsheets/d/1XL5vhW3sbDhbH9Cz0tuDiY8C3ctxq1tqvaCgkFb8cCA/edit?usp=sharing"",""หนองบัวลำภู!J48"")"),0)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IFERROR(__xludf.DUMMYFUNCTION("IMPORTRANGE(""https://docs.google.com/spreadsheets/d/1XL5vhW3sbDhbH9Cz0tuDiY8C3ctxq1tqvaCgkFb8cCA/edit?usp=sharing"",""หนองบัวลำภู!J49"")"),0)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IFERROR(__xludf.DUMMYFUNCTION("IMPORTRANGE(""https://docs.google.com/spreadsheets/d/1XL5vhW3sbDhbH9Cz0tuDiY8C3ctxq1tqvaCgkFb8cCA/edit?usp=sharing"",""หนองบัวลำภู!J50"")"),0)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IFERROR(__xludf.DUMMYFUNCTION("IMPORTRANGE(""https://docs.google.com/spreadsheets/d/1XL5vhW3sbDhbH9Cz0tuDiY8C3ctxq1tqvaCgkFb8cCA/edit?usp=sharing"",""หนองบัวลำภู!I52"")"),0)</f>
        <v>0</v>
      </c>
      <c r="J117" s="146">
        <f ca="1">IFERROR(__xludf.DUMMYFUNCTION("IMPORTRANGE(""https://docs.google.com/spreadsheets/d/1XL5vhW3sbDhbH9Cz0tuDiY8C3ctxq1tqvaCgkFb8cCA/edit?usp=sharing"",""หนองบัวลำภู!J52"")"),0)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IFERROR(__xludf.DUMMYFUNCTION("IMPORTRANGE(""https://docs.google.com/spreadsheets/d/1Yj_ptqi66GCucihVvJfMjLAmec39IyEx_6qawtMGysU/edit?usp=sharing"",""สบก!BA54"")"),0)</f>
        <v>0</v>
      </c>
      <c r="N122" s="172">
        <f ca="1">IFERROR(__xludf.DUMMYFUNCTION("IMPORTRANGE(""https://docs.google.com/spreadsheets/d/1Yj_ptqi66GCucihVvJfMjLAmec39IyEx_6qawtMGysU/edit?usp=sharing"",""สบก!BB54"")"),0)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IFERROR(__xludf.DUMMYFUNCTION("IMPORTRANGE(""https://docs.google.com/spreadsheets/d/1Yj_ptqi66GCucihVvJfMjLAmec39IyEx_6qawtMGysU/edit?usp=sharing"",""สบก!AW54"")"),0)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IFERROR(__xludf.DUMMYFUNCTION("IMPORTRANGE(""https://docs.google.com/spreadsheets/d/1Yj_ptqi66GCucihVvJfMjLAmec39IyEx_6qawtMGysU/edit?usp=sharing"",""สบก!AX54"")"),0)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IFERROR(__xludf.DUMMYFUNCTION("IMPORTRANGE(""https://docs.google.com/spreadsheets/d/1Yj_ptqi66GCucihVvJfMjLAmec39IyEx_6qawtMGysU/edit?usp=sharing"",""สบก!AY54"")"),0)</f>
        <v>0</v>
      </c>
      <c r="M126" s="101"/>
      <c r="N126" s="91">
        <f ca="1">IFERROR(__xludf.DUMMYFUNCTION("IMPORTRANGE(""https://docs.google.com/spreadsheets/d/1Yj_ptqi66GCucihVvJfMjLAmec39IyEx_6qawtMGysU/edit?usp=sharing"",""สบก!BC54"")"),0)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257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IFERROR(__xludf.DUMMYFUNCTION("IMPORTRANGE(""https://docs.google.com/spreadsheets/d/1XL5vhW3sbDhbH9Cz0tuDiY8C3ctxq1tqvaCgkFb8cCA/edit?usp=sharing"",""หนองบัวลำภู!J58"")"),0)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IFERROR(__xludf.DUMMYFUNCTION("IMPORTRANGE(""https://docs.google.com/spreadsheets/d/1XL5vhW3sbDhbH9Cz0tuDiY8C3ctxq1tqvaCgkFb8cCA/edit?usp=sharing"",""หนองบัวลำภู!J59"")"),0)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IFERROR(__xludf.DUMMYFUNCTION("IMPORTRANGE(""https://docs.google.com/spreadsheets/d/1XL5vhW3sbDhbH9Cz0tuDiY8C3ctxq1tqvaCgkFb8cCA/edit?usp=sharing"",""หนองบัวลำภู!J60"")"),0)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IFERROR(__xludf.DUMMYFUNCTION("IMPORTRANGE(""https://docs.google.com/spreadsheets/d/1XL5vhW3sbDhbH9Cz0tuDiY8C3ctxq1tqvaCgkFb8cCA/edit?usp=sharing"",""หนองบัวลำภู!J61"")"),0)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IFERROR(__xludf.DUMMYFUNCTION("IMPORTRANGE(""https://docs.google.com/spreadsheets/d/1XL5vhW3sbDhbH9Cz0tuDiY8C3ctxq1tqvaCgkFb8cCA/edit?usp=sharing"",""หนองบัวลำภู!I62"")"),0)</f>
        <v>0</v>
      </c>
      <c r="J132" s="191">
        <f ca="1">IFERROR(__xludf.DUMMYFUNCTION("IMPORTRANGE(""https://docs.google.com/spreadsheets/d/1XL5vhW3sbDhbH9Cz0tuDiY8C3ctxq1tqvaCgkFb8cCA/edit?usp=sharing"",""หนองบัวลำภู!J62"")"),0)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IFERROR(__xludf.DUMMYFUNCTION("IMPORTRANGE(""https://docs.google.com/spreadsheets/d/1XL5vhW3sbDhbH9Cz0tuDiY8C3ctxq1tqvaCgkFb8cCA/edit?usp=sharing"",""หนองบัวลำภู!I63"")"),0)</f>
        <v>0</v>
      </c>
      <c r="J133" s="191">
        <f ca="1">IFERROR(__xludf.DUMMYFUNCTION("IMPORTRANGE(""https://docs.google.com/spreadsheets/d/1XL5vhW3sbDhbH9Cz0tuDiY8C3ctxq1tqvaCgkFb8cCA/edit?usp=sharing"",""หนองบัวลำภู!J63"")"),0)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IFERROR(__xludf.DUMMYFUNCTION("IMPORTRANGE(""https://docs.google.com/spreadsheets/d/1XL5vhW3sbDhbH9Cz0tuDiY8C3ctxq1tqvaCgkFb8cCA/edit?usp=sharing"",""หนองบัวลำภู!J64"")"),0)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IFERROR(__xludf.DUMMYFUNCTION("IMPORTRANGE(""https://docs.google.com/spreadsheets/d/1XL5vhW3sbDhbH9Cz0tuDiY8C3ctxq1tqvaCgkFb8cCA/edit?usp=sharing"",""หนองบัวลำภู!J65"")"),0)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IFERROR(__xludf.DUMMYFUNCTION("IMPORTRANGE(""https://docs.google.com/spreadsheets/d/1XL5vhW3sbDhbH9Cz0tuDiY8C3ctxq1tqvaCgkFb8cCA/edit?usp=sharing"",""หนองบัวลำภู!I68"")"),15)</f>
        <v>15</v>
      </c>
      <c r="J138" s="264">
        <f ca="1">IFERROR(__xludf.DUMMYFUNCTION("IMPORTRANGE(""https://docs.google.com/spreadsheets/d/1XL5vhW3sbDhbH9Cz0tuDiY8C3ctxq1tqvaCgkFb8cCA/edit?usp=sharing"",""หนองบัวลำภู!J68"")"),0)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212100</v>
      </c>
      <c r="M140" s="155">
        <f t="shared" ca="1" si="64"/>
        <v>138250</v>
      </c>
      <c r="N140" s="155">
        <f t="shared" ca="1" si="64"/>
        <v>68178</v>
      </c>
      <c r="O140" s="154">
        <f t="shared" ref="O140:O142" ca="1" si="65">IF(L140&gt;0,N140*100/L140,0)</f>
        <v>32.144271570014148</v>
      </c>
      <c r="P140" s="154">
        <f t="shared" ref="P140:P142" ca="1" si="66">IF(M140&gt;0,N140*100/M140,0)</f>
        <v>49.315009041591317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212100</v>
      </c>
      <c r="M142" s="160">
        <f t="shared" ca="1" si="68"/>
        <v>138250</v>
      </c>
      <c r="N142" s="160">
        <f t="shared" ca="1" si="68"/>
        <v>68178</v>
      </c>
      <c r="O142" s="159">
        <f t="shared" ca="1" si="65"/>
        <v>32.144271570014148</v>
      </c>
      <c r="P142" s="159">
        <f t="shared" ca="1" si="66"/>
        <v>49.315009041591317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212100</v>
      </c>
      <c r="M144" s="172">
        <f ca="1">IFERROR(__xludf.DUMMYFUNCTION("IMPORTRANGE(""https://docs.google.com/spreadsheets/d/1Yj_ptqi66GCucihVvJfMjLAmec39IyEx_6qawtMGysU/edit?usp=sharing"",""สบก!BJ54"")"),138250)</f>
        <v>138250</v>
      </c>
      <c r="N144" s="172">
        <f ca="1">IFERROR(__xludf.DUMMYFUNCTION("IMPORTRANGE(""https://docs.google.com/spreadsheets/d/1Yj_ptqi66GCucihVvJfMjLAmec39IyEx_6qawtMGysU/edit?usp=sharing"",""สบก!BK54"")"),68178)</f>
        <v>68178</v>
      </c>
      <c r="O144" s="171">
        <f ca="1">IF(L144&gt;0,N144*100/L144,0)</f>
        <v>32.144271570014148</v>
      </c>
      <c r="P144" s="171">
        <f ca="1">IF(M144&gt;0,N144*100/M144,0)</f>
        <v>49.315009041591317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IFERROR(__xludf.DUMMYFUNCTION("IMPORTRANGE(""https://docs.google.com/spreadsheets/d/1Yj_ptqi66GCucihVvJfMjLAmec39IyEx_6qawtMGysU/edit?usp=sharing"",""สบก!BF54"")"),95100)</f>
        <v>95100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IFERROR(__xludf.DUMMYFUNCTION("IMPORTRANGE(""https://docs.google.com/spreadsheets/d/1Yj_ptqi66GCucihVvJfMjLAmec39IyEx_6qawtMGysU/edit?usp=sharing"",""สบก!BG54"")"),117000)</f>
        <v>117000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IFERROR(__xludf.DUMMYFUNCTION("IMPORTRANGE(""https://docs.google.com/spreadsheets/d/1Yj_ptqi66GCucihVvJfMjLAmec39IyEx_6qawtMGysU/edit?usp=sharing"",""สบก!BH54"")"),0)</f>
        <v>0</v>
      </c>
      <c r="M148" s="101"/>
      <c r="N148" s="91">
        <f ca="1">IFERROR(__xludf.DUMMYFUNCTION("IMPORTRANGE(""https://docs.google.com/spreadsheets/d/1Yj_ptqi66GCucihVvJfMjLAmec39IyEx_6qawtMGysU/edit?usp=sharing"",""สบก!BL54"")"),0)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IFERROR(__xludf.DUMMYFUNCTION("IMPORTRANGE(""https://docs.google.com/spreadsheets/d/1XL5vhW3sbDhbH9Cz0tuDiY8C3ctxq1tqvaCgkFb8cCA/edit?usp=sharing"",""หนองบัวลำภู!I74"")"),4)</f>
        <v>4</v>
      </c>
      <c r="J149" s="272">
        <f ca="1">IFERROR(__xludf.DUMMYFUNCTION("IMPORTRANGE(""https://docs.google.com/spreadsheets/d/1XL5vhW3sbDhbH9Cz0tuDiY8C3ctxq1tqvaCgkFb8cCA/edit?usp=sharing"",""หนองบัวลำภู!J74"")"),0)</f>
        <v>0</v>
      </c>
      <c r="K149" s="273">
        <f ca="1">IF(I149&gt;0,J149*100/I149,0)</f>
        <v>0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IFERROR(__xludf.DUMMYFUNCTION("IMPORTRANGE(""https://docs.google.com/spreadsheets/d/1XL5vhW3sbDhbH9Cz0tuDiY8C3ctxq1tqvaCgkFb8cCA/edit?usp=sharing"",""หนองบัวลำภู!J79"")"),1)</f>
        <v>1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IFERROR(__xludf.DUMMYFUNCTION("IMPORTRANGE(""https://docs.google.com/spreadsheets/d/1XL5vhW3sbDhbH9Cz0tuDiY8C3ctxq1tqvaCgkFb8cCA/edit?usp=sharing"",""หนองบัวลำภู!J80"")"),0)</f>
        <v>0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IFERROR(__xludf.DUMMYFUNCTION("IMPORTRANGE(""https://docs.google.com/spreadsheets/d/1XL5vhW3sbDhbH9Cz0tuDiY8C3ctxq1tqvaCgkFb8cCA/edit?usp=sharing"",""หนองบัวลำภู!J81"")"),0)</f>
        <v>0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IFERROR(__xludf.DUMMYFUNCTION("IMPORTRANGE(""https://docs.google.com/spreadsheets/d/1XL5vhW3sbDhbH9Cz0tuDiY8C3ctxq1tqvaCgkFb8cCA/edit?usp=sharing"",""หนองบัวลำภู!J82"")"),0)</f>
        <v>0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IFERROR(__xludf.DUMMYFUNCTION("IMPORTRANGE(""https://docs.google.com/spreadsheets/d/1XL5vhW3sbDhbH9Cz0tuDiY8C3ctxq1tqvaCgkFb8cCA/edit?usp=sharing"",""หนองบัวลำภู!I83"")"),4)</f>
        <v>4</v>
      </c>
      <c r="J158" s="192">
        <f ca="1">IFERROR(__xludf.DUMMYFUNCTION("IMPORTRANGE(""https://docs.google.com/spreadsheets/d/1XL5vhW3sbDhbH9Cz0tuDiY8C3ctxq1tqvaCgkFb8cCA/edit?usp=sharing"",""หนองบัวลำภู!J83"")"),0)</f>
        <v>0</v>
      </c>
      <c r="K158" s="168">
        <f ca="1">IF(I158&gt;0,J158*100/I158,0)</f>
        <v>0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IFERROR(__xludf.DUMMYFUNCTION("IMPORTRANGE(""https://docs.google.com/spreadsheets/d/1XL5vhW3sbDhbH9Cz0tuDiY8C3ctxq1tqvaCgkFb8cCA/edit?usp=sharing"",""หนองบัวลำภู!J84"")"),0)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IFERROR(__xludf.DUMMYFUNCTION("IMPORTRANGE(""https://docs.google.com/spreadsheets/d/1XL5vhW3sbDhbH9Cz0tuDiY8C3ctxq1tqvaCgkFb8cCA/edit?usp=sharing"",""หนองบัวลำภู!J85"")"),0)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IFERROR(__xludf.DUMMYFUNCTION("IMPORTRANGE(""https://docs.google.com/spreadsheets/d/1XL5vhW3sbDhbH9Cz0tuDiY8C3ctxq1tqvaCgkFb8cCA/edit?usp=sharing"",""หนองบัวลำภู!J86"")"),0)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IFERROR(__xludf.DUMMYFUNCTION("IMPORTRANGE(""https://docs.google.com/spreadsheets/d/1XL5vhW3sbDhbH9Cz0tuDiY8C3ctxq1tqvaCgkFb8cCA/edit?usp=sharing"",""หนองบัวลำภู!J87"")"),0)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IFERROR(__xludf.DUMMYFUNCTION("IMPORTRANGE(""https://docs.google.com/spreadsheets/d/1XL5vhW3sbDhbH9Cz0tuDiY8C3ctxq1tqvaCgkFb8cCA/edit?usp=sharing"",""หนองบัวลำภู!J88"")"),0)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IFERROR(__xludf.DUMMYFUNCTION("IMPORTRANGE(""https://docs.google.com/spreadsheets/d/1XL5vhW3sbDhbH9Cz0tuDiY8C3ctxq1tqvaCgkFb8cCA/edit?usp=sharing"",""หนองบัวลำภู!I89"")"),3)</f>
        <v>3</v>
      </c>
      <c r="J164" s="277">
        <f ca="1">IFERROR(__xludf.DUMMYFUNCTION("IMPORTRANGE(""https://docs.google.com/spreadsheets/d/1XL5vhW3sbDhbH9Cz0tuDiY8C3ctxq1tqvaCgkFb8cCA/edit?usp=sharing"",""หนองบัวลำภู!J89"")"),0)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IFERROR(__xludf.DUMMYFUNCTION("IMPORTRANGE(""https://docs.google.com/spreadsheets/d/1XL5vhW3sbDhbH9Cz0tuDiY8C3ctxq1tqvaCgkFb8cCA/edit?usp=sharing"",""หนองบัวลำภู!J94"")"),0)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IFERROR(__xludf.DUMMYFUNCTION("IMPORTRANGE(""https://docs.google.com/spreadsheets/d/1XL5vhW3sbDhbH9Cz0tuDiY8C3ctxq1tqvaCgkFb8cCA/edit?usp=sharing"",""หนองบัวลำภู!J95"")"),1)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IFERROR(__xludf.DUMMYFUNCTION("IMPORTRANGE(""https://docs.google.com/spreadsheets/d/1XL5vhW3sbDhbH9Cz0tuDiY8C3ctxq1tqvaCgkFb8cCA/edit?usp=sharing"",""หนองบัวลำภู!J96"")"),1)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IFERROR(__xludf.DUMMYFUNCTION("IMPORTRANGE(""https://docs.google.com/spreadsheets/d/1XL5vhW3sbDhbH9Cz0tuDiY8C3ctxq1tqvaCgkFb8cCA/edit?usp=sharing"",""หนองบัวลำภู!J97"")"),1)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IFERROR(__xludf.DUMMYFUNCTION("IMPORTRANGE(""https://docs.google.com/spreadsheets/d/1XL5vhW3sbDhbH9Cz0tuDiY8C3ctxq1tqvaCgkFb8cCA/edit?usp=sharing"",""หนองบัวลำภู!I98"")"),3)</f>
        <v>3</v>
      </c>
      <c r="J173" s="192">
        <f ca="1">IFERROR(__xludf.DUMMYFUNCTION("IMPORTRANGE(""https://docs.google.com/spreadsheets/d/1XL5vhW3sbDhbH9Cz0tuDiY8C3ctxq1tqvaCgkFb8cCA/edit?usp=sharing"",""หนองบัวลำภู!J98"")"),0)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IFERROR(__xludf.DUMMYFUNCTION("IMPORTRANGE(""https://docs.google.com/spreadsheets/d/1XL5vhW3sbDhbH9Cz0tuDiY8C3ctxq1tqvaCgkFb8cCA/edit?usp=sharing"",""หนองบัวลำภู!J99"")"),0)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IFERROR(__xludf.DUMMYFUNCTION("IMPORTRANGE(""https://docs.google.com/spreadsheets/d/1XL5vhW3sbDhbH9Cz0tuDiY8C3ctxq1tqvaCgkFb8cCA/edit?usp=sharing"",""หนองบัวลำภู!J100"")"),0)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IFERROR(__xludf.DUMMYFUNCTION("IMPORTRANGE(""https://docs.google.com/spreadsheets/d/1XL5vhW3sbDhbH9Cz0tuDiY8C3ctxq1tqvaCgkFb8cCA/edit?usp=sharing"",""หนองบัวลำภู!I101"")"),3)</f>
        <v>3</v>
      </c>
      <c r="J176" s="277">
        <f ca="1">IFERROR(__xludf.DUMMYFUNCTION("IMPORTRANGE(""https://docs.google.com/spreadsheets/d/1XL5vhW3sbDhbH9Cz0tuDiY8C3ctxq1tqvaCgkFb8cCA/edit?usp=sharing"",""หนองบัวลำภู!J101"")"),0)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IFERROR(__xludf.DUMMYFUNCTION("IMPORTRANGE(""https://docs.google.com/spreadsheets/d/1XL5vhW3sbDhbH9Cz0tuDiY8C3ctxq1tqvaCgkFb8cCA/edit?usp=sharing"",""หนองบัวลำภู!J106"")"),0)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IFERROR(__xludf.DUMMYFUNCTION("IMPORTRANGE(""https://docs.google.com/spreadsheets/d/1XL5vhW3sbDhbH9Cz0tuDiY8C3ctxq1tqvaCgkFb8cCA/edit?usp=sharing"",""หนองบัวลำภู!J107"")"),1)</f>
        <v>1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IFERROR(__xludf.DUMMYFUNCTION("IMPORTRANGE(""https://docs.google.com/spreadsheets/d/1XL5vhW3sbDhbH9Cz0tuDiY8C3ctxq1tqvaCgkFb8cCA/edit?usp=sharing"",""หนองบัวลำภู!J108"")"),1)</f>
        <v>1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IFERROR(__xludf.DUMMYFUNCTION("IMPORTRANGE(""https://docs.google.com/spreadsheets/d/1XL5vhW3sbDhbH9Cz0tuDiY8C3ctxq1tqvaCgkFb8cCA/edit?usp=sharing"",""หนองบัวลำภู!J109"")"),1)</f>
        <v>1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IFERROR(__xludf.DUMMYFUNCTION("IMPORTRANGE(""https://docs.google.com/spreadsheets/d/1XL5vhW3sbDhbH9Cz0tuDiY8C3ctxq1tqvaCgkFb8cCA/edit?usp=sharing"",""หนองบัวลำภู!I110"")"),3)</f>
        <v>3</v>
      </c>
      <c r="J185" s="191">
        <f ca="1">IFERROR(__xludf.DUMMYFUNCTION("IMPORTRANGE(""https://docs.google.com/spreadsheets/d/1XL5vhW3sbDhbH9Cz0tuDiY8C3ctxq1tqvaCgkFb8cCA/edit?usp=sharing"",""หนองบัวลำภู!J110"")"),0)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IFERROR(__xludf.DUMMYFUNCTION("IMPORTRANGE(""https://docs.google.com/spreadsheets/d/1XL5vhW3sbDhbH9Cz0tuDiY8C3ctxq1tqvaCgkFb8cCA/edit?usp=sharing"",""หนองบัวลำภู!I111"")"),3)</f>
        <v>3</v>
      </c>
      <c r="J186" s="191">
        <f ca="1">IFERROR(__xludf.DUMMYFUNCTION("IMPORTRANGE(""https://docs.google.com/spreadsheets/d/1XL5vhW3sbDhbH9Cz0tuDiY8C3ctxq1tqvaCgkFb8cCA/edit?usp=sharing"",""หนองบัวลำภู!J111"")"),0)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IFERROR(__xludf.DUMMYFUNCTION("IMPORTRANGE(""https://docs.google.com/spreadsheets/d/1XL5vhW3sbDhbH9Cz0tuDiY8C3ctxq1tqvaCgkFb8cCA/edit?usp=sharing"",""หนองบัวลำภู!J112"")"),0)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IFERROR(__xludf.DUMMYFUNCTION("IMPORTRANGE(""https://docs.google.com/spreadsheets/d/1XL5vhW3sbDhbH9Cz0tuDiY8C3ctxq1tqvaCgkFb8cCA/edit?usp=sharing"",""หนองบัวลำภู!J113"")"),0)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IFERROR(__xludf.DUMMYFUNCTION("IMPORTRANGE(""https://docs.google.com/spreadsheets/d/1XL5vhW3sbDhbH9Cz0tuDiY8C3ctxq1tqvaCgkFb8cCA/edit?usp=sharing"",""หนองบัวลำภู!I114"")"),10000)</f>
        <v>10000</v>
      </c>
      <c r="J189" s="277">
        <f ca="1">IFERROR(__xludf.DUMMYFUNCTION("IMPORTRANGE(""https://docs.google.com/spreadsheets/d/1XL5vhW3sbDhbH9Cz0tuDiY8C3ctxq1tqvaCgkFb8cCA/edit?usp=sharing"",""หนองบัวลำภู!J114"")"),0)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IFERROR(__xludf.DUMMYFUNCTION("IMPORTRANGE(""https://docs.google.com/spreadsheets/d/1XL5vhW3sbDhbH9Cz0tuDiY8C3ctxq1tqvaCgkFb8cCA/edit?usp=sharing"",""หนองบัวลำภู!J119"")"),0)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IFERROR(__xludf.DUMMYFUNCTION("IMPORTRANGE(""https://docs.google.com/spreadsheets/d/1XL5vhW3sbDhbH9Cz0tuDiY8C3ctxq1tqvaCgkFb8cCA/edit?usp=sharing"",""หนองบัวลำภู!J120"")"),1)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IFERROR(__xludf.DUMMYFUNCTION("IMPORTRANGE(""https://docs.google.com/spreadsheets/d/1XL5vhW3sbDhbH9Cz0tuDiY8C3ctxq1tqvaCgkFb8cCA/edit?usp=sharing"",""หนองบัวลำภู!J121"")"),1)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IFERROR(__xludf.DUMMYFUNCTION("IMPORTRANGE(""https://docs.google.com/spreadsheets/d/1XL5vhW3sbDhbH9Cz0tuDiY8C3ctxq1tqvaCgkFb8cCA/edit?usp=sharing"",""หนองบัวลำภู!J122"")"),1)</f>
        <v>1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IFERROR(__xludf.DUMMYFUNCTION("IMPORTRANGE(""https://docs.google.com/spreadsheets/d/1XL5vhW3sbDhbH9Cz0tuDiY8C3ctxq1tqvaCgkFb8cCA/edit?usp=sharing"",""หนองบัวลำภู!I124"")"),10000)</f>
        <v>10000</v>
      </c>
      <c r="J199" s="192">
        <f ca="1">IFERROR(__xludf.DUMMYFUNCTION("IMPORTRANGE(""https://docs.google.com/spreadsheets/d/1XL5vhW3sbDhbH9Cz0tuDiY8C3ctxq1tqvaCgkFb8cCA/edit?usp=sharing"",""หนองบัวลำภู!J124"")"),0)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IFERROR(__xludf.DUMMYFUNCTION("IMPORTRANGE(""https://docs.google.com/spreadsheets/d/1XL5vhW3sbDhbH9Cz0tuDiY8C3ctxq1tqvaCgkFb8cCA/edit?usp=sharing"",""หนองบัวลำภู!I125"")"),10000)</f>
        <v>10000</v>
      </c>
      <c r="J200" s="192">
        <f ca="1">IFERROR(__xludf.DUMMYFUNCTION("IMPORTRANGE(""https://docs.google.com/spreadsheets/d/1XL5vhW3sbDhbH9Cz0tuDiY8C3ctxq1tqvaCgkFb8cCA/edit?usp=sharing"",""หนองบัวลำภู!J125"")"),0)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IFERROR(__xludf.DUMMYFUNCTION("IMPORTRANGE(""https://docs.google.com/spreadsheets/d/1XL5vhW3sbDhbH9Cz0tuDiY8C3ctxq1tqvaCgkFb8cCA/edit?usp=sharing"",""หนองบัวลำภู!I126"")"),15)</f>
        <v>15</v>
      </c>
      <c r="J201" s="192">
        <f ca="1">IFERROR(__xludf.DUMMYFUNCTION("IMPORTRANGE(""https://docs.google.com/spreadsheets/d/1XL5vhW3sbDhbH9Cz0tuDiY8C3ctxq1tqvaCgkFb8cCA/edit?usp=sharing"",""หนองบัวลำภู!J126"")"),0)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IFERROR(__xludf.DUMMYFUNCTION("IMPORTRANGE(""https://docs.google.com/spreadsheets/d/1XL5vhW3sbDhbH9Cz0tuDiY8C3ctxq1tqvaCgkFb8cCA/edit?usp=sharing"",""หนองบัวลำภู!J127"")"),0)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IFERROR(__xludf.DUMMYFUNCTION("IMPORTRANGE(""https://docs.google.com/spreadsheets/d/1XL5vhW3sbDhbH9Cz0tuDiY8C3ctxq1tqvaCgkFb8cCA/edit?usp=sharing"",""หนองบัวลำภู!J128"")"),0)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IFERROR(__xludf.DUMMYFUNCTION("IMPORTRANGE(""https://docs.google.com/spreadsheets/d/1XL5vhW3sbDhbH9Cz0tuDiY8C3ctxq1tqvaCgkFb8cCA/edit?usp=sharing"",""หนองบัวลำภู!I129"")"),0)</f>
        <v>0</v>
      </c>
      <c r="J204" s="277">
        <f ca="1">IFERROR(__xludf.DUMMYFUNCTION("IMPORTRANGE(""https://docs.google.com/spreadsheets/d/1XL5vhW3sbDhbH9Cz0tuDiY8C3ctxq1tqvaCgkFb8cCA/edit?usp=sharing"",""หนองบัวลำภู!J129"")"),0)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IFERROR(__xludf.DUMMYFUNCTION("IMPORTRANGE(""https://docs.google.com/spreadsheets/d/1XL5vhW3sbDhbH9Cz0tuDiY8C3ctxq1tqvaCgkFb8cCA/edit?usp=sharing"",""หนองบัวลำภู!J134"")"),0)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IFERROR(__xludf.DUMMYFUNCTION("IMPORTRANGE(""https://docs.google.com/spreadsheets/d/1XL5vhW3sbDhbH9Cz0tuDiY8C3ctxq1tqvaCgkFb8cCA/edit?usp=sharing"",""หนองบัวลำภู!J135"")"),0)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IFERROR(__xludf.DUMMYFUNCTION("IMPORTRANGE(""https://docs.google.com/spreadsheets/d/1XL5vhW3sbDhbH9Cz0tuDiY8C3ctxq1tqvaCgkFb8cCA/edit?usp=sharing"",""หนองบัวลำภู!J136"")"),0)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IFERROR(__xludf.DUMMYFUNCTION("IMPORTRANGE(""https://docs.google.com/spreadsheets/d/1XL5vhW3sbDhbH9Cz0tuDiY8C3ctxq1tqvaCgkFb8cCA/edit?usp=sharing"",""หนองบัวลำภู!J137"")"),0)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IFERROR(__xludf.DUMMYFUNCTION("IMPORTRANGE(""https://docs.google.com/spreadsheets/d/1XL5vhW3sbDhbH9Cz0tuDiY8C3ctxq1tqvaCgkFb8cCA/edit?usp=sharing"",""หนองบัวลำภู!I138"")"),0)</f>
        <v>0</v>
      </c>
      <c r="J213" s="191">
        <f ca="1">IFERROR(__xludf.DUMMYFUNCTION("IMPORTRANGE(""https://docs.google.com/spreadsheets/d/1XL5vhW3sbDhbH9Cz0tuDiY8C3ctxq1tqvaCgkFb8cCA/edit?usp=sharing"",""หนองบัวลำภู!J138"")"),0)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IFERROR(__xludf.DUMMYFUNCTION("IMPORTRANGE(""https://docs.google.com/spreadsheets/d/1XL5vhW3sbDhbH9Cz0tuDiY8C3ctxq1tqvaCgkFb8cCA/edit?usp=sharing"",""หนองบัวลำภู!I140"")"),0)</f>
        <v>0</v>
      </c>
      <c r="J215" s="191">
        <f ca="1">IFERROR(__xludf.DUMMYFUNCTION("IMPORTRANGE(""https://docs.google.com/spreadsheets/d/1XL5vhW3sbDhbH9Cz0tuDiY8C3ctxq1tqvaCgkFb8cCA/edit?usp=sharing"",""หนองบัวลำภู!J140"")"),0)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IFERROR(__xludf.DUMMYFUNCTION("IMPORTRANGE(""https://docs.google.com/spreadsheets/d/1XL5vhW3sbDhbH9Cz0tuDiY8C3ctxq1tqvaCgkFb8cCA/edit?usp=sharing"",""หนองบัวลำภู!I141"")"),0)</f>
        <v>0</v>
      </c>
      <c r="J216" s="191">
        <f ca="1">IFERROR(__xludf.DUMMYFUNCTION("IMPORTRANGE(""https://docs.google.com/spreadsheets/d/1XL5vhW3sbDhbH9Cz0tuDiY8C3ctxq1tqvaCgkFb8cCA/edit?usp=sharing"",""หนองบัวลำภู!J141"")"),0)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IFERROR(__xludf.DUMMYFUNCTION("IMPORTRANGE(""https://docs.google.com/spreadsheets/d/1XL5vhW3sbDhbH9Cz0tuDiY8C3ctxq1tqvaCgkFb8cCA/edit?usp=sharing"",""หนองบัวลำภู!J142"")"),0)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IFERROR(__xludf.DUMMYFUNCTION("IMPORTRANGE(""https://docs.google.com/spreadsheets/d/1XL5vhW3sbDhbH9Cz0tuDiY8C3ctxq1tqvaCgkFb8cCA/edit?usp=sharing"",""หนองบัวลำภู!J143"")"),0)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IFERROR(__xludf.DUMMYFUNCTION("IMPORTRANGE(""https://docs.google.com/spreadsheets/d/1XL5vhW3sbDhbH9Cz0tuDiY8C3ctxq1tqvaCgkFb8cCA/edit?usp=sharing"",""หนองบัวลำภู!I144"")"),13)</f>
        <v>13</v>
      </c>
      <c r="J219" s="264">
        <f ca="1">IFERROR(__xludf.DUMMYFUNCTION("IMPORTRANGE(""https://docs.google.com/spreadsheets/d/1XL5vhW3sbDhbH9Cz0tuDiY8C3ctxq1tqvaCgkFb8cCA/edit?usp=sharing"",""หนองบัวลำภู!J144"")"),13)</f>
        <v>13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19295</v>
      </c>
      <c r="M220" s="155">
        <f t="shared" ca="1" si="72"/>
        <v>19295</v>
      </c>
      <c r="N220" s="155">
        <f t="shared" ca="1" si="72"/>
        <v>19295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19295</v>
      </c>
      <c r="M222" s="160">
        <f t="shared" ca="1" si="76"/>
        <v>19295</v>
      </c>
      <c r="N222" s="160">
        <f t="shared" ca="1" si="76"/>
        <v>19295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19295</v>
      </c>
      <c r="M224" s="172">
        <f ca="1">IFERROR(__xludf.DUMMYFUNCTION("IMPORTRANGE(""https://docs.google.com/spreadsheets/d/1Yj_ptqi66GCucihVvJfMjLAmec39IyEx_6qawtMGysU/edit?usp=sharing"",""สบก!BS54"")"),19295)</f>
        <v>19295</v>
      </c>
      <c r="N224" s="172">
        <f ca="1">IFERROR(__xludf.DUMMYFUNCTION("IMPORTRANGE(""https://docs.google.com/spreadsheets/d/1Yj_ptqi66GCucihVvJfMjLAmec39IyEx_6qawtMGysU/edit?usp=sharing"",""สบก!BT54"")"),19295)</f>
        <v>19295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IFERROR(__xludf.DUMMYFUNCTION("IMPORTRANGE(""https://docs.google.com/spreadsheets/d/1Yj_ptqi66GCucihVvJfMjLAmec39IyEx_6qawtMGysU/edit?usp=sharing"",""สบก!BO54"")"),0)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IFERROR(__xludf.DUMMYFUNCTION("IMPORTRANGE(""https://docs.google.com/spreadsheets/d/1Yj_ptqi66GCucihVvJfMjLAmec39IyEx_6qawtMGysU/edit?usp=sharing"",""สบก!BP54"")"),19295)</f>
        <v>19295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IFERROR(__xludf.DUMMYFUNCTION("IMPORTRANGE(""https://docs.google.com/spreadsheets/d/1Yj_ptqi66GCucihVvJfMjLAmec39IyEx_6qawtMGysU/edit?usp=sharing"",""สบก!BQ54"")"),0)</f>
        <v>0</v>
      </c>
      <c r="M228" s="101"/>
      <c r="N228" s="91">
        <f ca="1">IFERROR(__xludf.DUMMYFUNCTION("IMPORTRANGE(""https://docs.google.com/spreadsheets/d/1Yj_ptqi66GCucihVvJfMjLAmec39IyEx_6qawtMGysU/edit?usp=sharing"",""สบก!BU54"")"),0)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IFERROR(__xludf.DUMMYFUNCTION("IMPORTRANGE(""https://docs.google.com/spreadsheets/d/1XL5vhW3sbDhbH9Cz0tuDiY8C3ctxq1tqvaCgkFb8cCA/edit?usp=sharing"",""หนองบัวลำภู!I149"")"),13)</f>
        <v>13</v>
      </c>
      <c r="J229" s="264">
        <f ca="1">IFERROR(__xludf.DUMMYFUNCTION("IMPORTRANGE(""https://docs.google.com/spreadsheets/d/1XL5vhW3sbDhbH9Cz0tuDiY8C3ctxq1tqvaCgkFb8cCA/edit?usp=sharing"",""หนองบัวลำภู!J149"")"),13)</f>
        <v>13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IFERROR(__xludf.DUMMYFUNCTION("IMPORTRANGE(""https://docs.google.com/spreadsheets/d/1XL5vhW3sbDhbH9Cz0tuDiY8C3ctxq1tqvaCgkFb8cCA/edit?usp=sharing"",""หนองบัวลำภู!J151"")"),0)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IFERROR(__xludf.DUMMYFUNCTION("IMPORTRANGE(""https://docs.google.com/spreadsheets/d/1XL5vhW3sbDhbH9Cz0tuDiY8C3ctxq1tqvaCgkFb8cCA/edit?usp=sharing"",""หนองบัวลำภู!J152"")"),1)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IFERROR(__xludf.DUMMYFUNCTION("IMPORTRANGE(""https://docs.google.com/spreadsheets/d/1XL5vhW3sbDhbH9Cz0tuDiY8C3ctxq1tqvaCgkFb8cCA/edit?usp=sharing"",""หนองบัวลำภู!J153"")"),1)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IFERROR(__xludf.DUMMYFUNCTION("IMPORTRANGE(""https://docs.google.com/spreadsheets/d/1XL5vhW3sbDhbH9Cz0tuDiY8C3ctxq1tqvaCgkFb8cCA/edit?usp=sharing"",""หนองบัวลำภู!J154"")"),1)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IFERROR(__xludf.DUMMYFUNCTION("IMPORTRANGE(""https://docs.google.com/spreadsheets/d/1XL5vhW3sbDhbH9Cz0tuDiY8C3ctxq1tqvaCgkFb8cCA/edit?usp=sharing"",""หนองบัวลำภู!I155"")"),13)</f>
        <v>13</v>
      </c>
      <c r="J235" s="192">
        <f ca="1">IFERROR(__xludf.DUMMYFUNCTION("IMPORTRANGE(""https://docs.google.com/spreadsheets/d/1XL5vhW3sbDhbH9Cz0tuDiY8C3ctxq1tqvaCgkFb8cCA/edit?usp=sharing"",""หนองบัวลำภู!J155"")"),13)</f>
        <v>13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IFERROR(__xludf.DUMMYFUNCTION("IMPORTRANGE(""https://docs.google.com/spreadsheets/d/1XL5vhW3sbDhbH9Cz0tuDiY8C3ctxq1tqvaCgkFb8cCA/edit?usp=sharing"",""หนองบัวลำภู!J156"")"),0)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IFERROR(__xludf.DUMMYFUNCTION("IMPORTRANGE(""https://docs.google.com/spreadsheets/d/1XL5vhW3sbDhbH9Cz0tuDiY8C3ctxq1tqvaCgkFb8cCA/edit?usp=sharing"",""หนองบัวลำภู!J157"")"),0)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IFERROR(__xludf.DUMMYFUNCTION("IMPORTRANGE(""https://docs.google.com/spreadsheets/d/1XL5vhW3sbDhbH9Cz0tuDiY8C3ctxq1tqvaCgkFb8cCA/edit?usp=sharing"",""หนองบัวลำภู!I158"")"),0)</f>
        <v>0</v>
      </c>
      <c r="J238" s="264">
        <f ca="1">IFERROR(__xludf.DUMMYFUNCTION("IMPORTRANGE(""https://docs.google.com/spreadsheets/d/1XL5vhW3sbDhbH9Cz0tuDiY8C3ctxq1tqvaCgkFb8cCA/edit?usp=sharing"",""หนองบัวลำภู!J158"")"),0)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IFERROR(__xludf.DUMMYFUNCTION("IMPORTRANGE(""https://docs.google.com/spreadsheets/d/1XL5vhW3sbDhbH9Cz0tuDiY8C3ctxq1tqvaCgkFb8cCA/edit?usp=sharing"",""หนองบัวลำภู!J159"")"),"")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IFERROR(__xludf.DUMMYFUNCTION("IMPORTRANGE(""https://docs.google.com/spreadsheets/d/1XL5vhW3sbDhbH9Cz0tuDiY8C3ctxq1tqvaCgkFb8cCA/edit?usp=sharing"",""หนองบัวลำภู!J161"")"),0)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IFERROR(__xludf.DUMMYFUNCTION("IMPORTRANGE(""https://docs.google.com/spreadsheets/d/1XL5vhW3sbDhbH9Cz0tuDiY8C3ctxq1tqvaCgkFb8cCA/edit?usp=sharing"",""หนองบัวลำภู!J162"")"),0)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IFERROR(__xludf.DUMMYFUNCTION("IMPORTRANGE(""https://docs.google.com/spreadsheets/d/1XL5vhW3sbDhbH9Cz0tuDiY8C3ctxq1tqvaCgkFb8cCA/edit?usp=sharing"",""หนองบัวลำภู!J163"")"),0)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IFERROR(__xludf.DUMMYFUNCTION("IMPORTRANGE(""https://docs.google.com/spreadsheets/d/1XL5vhW3sbDhbH9Cz0tuDiY8C3ctxq1tqvaCgkFb8cCA/edit?usp=sharing"",""หนองบัวลำภู!I164"")"),0)</f>
        <v>0</v>
      </c>
      <c r="J244" s="191">
        <f ca="1">IFERROR(__xludf.DUMMYFUNCTION("IMPORTRANGE(""https://docs.google.com/spreadsheets/d/1XL5vhW3sbDhbH9Cz0tuDiY8C3ctxq1tqvaCgkFb8cCA/edit?usp=sharing"",""หนองบัวลำภู!J164"")"),0)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IFERROR(__xludf.DUMMYFUNCTION("IMPORTRANGE(""https://docs.google.com/spreadsheets/d/1XL5vhW3sbDhbH9Cz0tuDiY8C3ctxq1tqvaCgkFb8cCA/edit?usp=sharing"",""หนองบัวลำภู!J165"")"),0)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IFERROR(__xludf.DUMMYFUNCTION("IMPORTRANGE(""https://docs.google.com/spreadsheets/d/1XL5vhW3sbDhbH9Cz0tuDiY8C3ctxq1tqvaCgkFb8cCA/edit?usp=sharing"",""หนองบัวลำภู!J166"")"),0)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IFERROR(__xludf.DUMMYFUNCTION("IMPORTRANGE(""https://docs.google.com/spreadsheets/d/1XL5vhW3sbDhbH9Cz0tuDiY8C3ctxq1tqvaCgkFb8cCA/edit?usp=sharing"",""หนองบัวลำภู!I169"")"),0)</f>
        <v>0</v>
      </c>
      <c r="J249" s="308">
        <f ca="1">IFERROR(__xludf.DUMMYFUNCTION("IMPORTRANGE(""https://docs.google.com/spreadsheets/d/1XL5vhW3sbDhbH9Cz0tuDiY8C3ctxq1tqvaCgkFb8cCA/edit?usp=sharing"",""หนองบัวลำภู!J169"")"),0)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IFERROR(__xludf.DUMMYFUNCTION("IMPORTRANGE(""https://docs.google.com/spreadsheets/d/1Yj_ptqi66GCucihVvJfMjLAmec39IyEx_6qawtMGysU/edit?usp=sharing"",""สบก!CB54"")"),0)</f>
        <v>0</v>
      </c>
      <c r="N254" s="172">
        <f ca="1">IFERROR(__xludf.DUMMYFUNCTION("IMPORTRANGE(""https://docs.google.com/spreadsheets/d/1Yj_ptqi66GCucihVvJfMjLAmec39IyEx_6qawtMGysU/edit?usp=sharing"",""สบก!CC54"")"),0)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IFERROR(__xludf.DUMMYFUNCTION("IMPORTRANGE(""https://docs.google.com/spreadsheets/d/1Yj_ptqi66GCucihVvJfMjLAmec39IyEx_6qawtMGysU/edit?usp=sharing"",""สบก!BX54"")"),0)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IFERROR(__xludf.DUMMYFUNCTION("IMPORTRANGE(""https://docs.google.com/spreadsheets/d/1Yj_ptqi66GCucihVvJfMjLAmec39IyEx_6qawtMGysU/edit?usp=sharing"",""สบก!BY54"")"),0)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IFERROR(__xludf.DUMMYFUNCTION("IMPORTRANGE(""https://docs.google.com/spreadsheets/d/1Yj_ptqi66GCucihVvJfMjLAmec39IyEx_6qawtMGysU/edit?usp=sharing"",""สบก!BZ54"")"),0)</f>
        <v>0</v>
      </c>
      <c r="M258" s="101"/>
      <c r="N258" s="91">
        <f ca="1">IFERROR(__xludf.DUMMYFUNCTION("IMPORTRANGE(""https://docs.google.com/spreadsheets/d/1Yj_ptqi66GCucihVvJfMjLAmec39IyEx_6qawtMGysU/edit?usp=sharing"",""สบก!CD54"")"),0)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IFERROR(__xludf.DUMMYFUNCTION("IMPORTRANGE(""https://docs.google.com/spreadsheets/d/1XL5vhW3sbDhbH9Cz0tuDiY8C3ctxq1tqvaCgkFb8cCA/edit?usp=sharing"",""หนองบัวลำภู!J175"")"),0)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IFERROR(__xludf.DUMMYFUNCTION("IMPORTRANGE(""https://docs.google.com/spreadsheets/d/1XL5vhW3sbDhbH9Cz0tuDiY8C3ctxq1tqvaCgkFb8cCA/edit?usp=sharing"",""หนองบัวลำภู!J176"")"),0)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IFERROR(__xludf.DUMMYFUNCTION("IMPORTRANGE(""https://docs.google.com/spreadsheets/d/1XL5vhW3sbDhbH9Cz0tuDiY8C3ctxq1tqvaCgkFb8cCA/edit?usp=sharing"",""หนองบัวลำภู!J177"")"),0)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IFERROR(__xludf.DUMMYFUNCTION("IMPORTRANGE(""https://docs.google.com/spreadsheets/d/1XL5vhW3sbDhbH9Cz0tuDiY8C3ctxq1tqvaCgkFb8cCA/edit?usp=sharing"",""หนองบัวลำภู!J178"")"),0)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IFERROR(__xludf.DUMMYFUNCTION("IMPORTRANGE(""https://docs.google.com/spreadsheets/d/1XL5vhW3sbDhbH9Cz0tuDiY8C3ctxq1tqvaCgkFb8cCA/edit?usp=sharing"",""หนองบัวลำภู!I179"")"),0)</f>
        <v>0</v>
      </c>
      <c r="J264" s="192">
        <f ca="1">IFERROR(__xludf.DUMMYFUNCTION("IMPORTRANGE(""https://docs.google.com/spreadsheets/d/1XL5vhW3sbDhbH9Cz0tuDiY8C3ctxq1tqvaCgkFb8cCA/edit?usp=sharing"",""หนองบัวลำภู!J179"")"),0)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IFERROR(__xludf.DUMMYFUNCTION("IMPORTRANGE(""https://docs.google.com/spreadsheets/d/1XL5vhW3sbDhbH9Cz0tuDiY8C3ctxq1tqvaCgkFb8cCA/edit?usp=sharing"",""หนองบัวลำภู!I180"")"),0)</f>
        <v>0</v>
      </c>
      <c r="J265" s="192">
        <f ca="1">IFERROR(__xludf.DUMMYFUNCTION("IMPORTRANGE(""https://docs.google.com/spreadsheets/d/1XL5vhW3sbDhbH9Cz0tuDiY8C3ctxq1tqvaCgkFb8cCA/edit?usp=sharing"",""หนองบัวลำภู!J180"")"),0)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IFERROR(__xludf.DUMMYFUNCTION("IMPORTRANGE(""https://docs.google.com/spreadsheets/d/1XL5vhW3sbDhbH9Cz0tuDiY8C3ctxq1tqvaCgkFb8cCA/edit?usp=sharing"",""หนองบัวลำภู!I181"")"),0)</f>
        <v>0</v>
      </c>
      <c r="J266" s="192">
        <f ca="1">IFERROR(__xludf.DUMMYFUNCTION("IMPORTRANGE(""https://docs.google.com/spreadsheets/d/1XL5vhW3sbDhbH9Cz0tuDiY8C3ctxq1tqvaCgkFb8cCA/edit?usp=sharing"",""หนองบัวลำภู!J181"")"),0)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IFERROR(__xludf.DUMMYFUNCTION("IMPORTRANGE(""https://docs.google.com/spreadsheets/d/1XL5vhW3sbDhbH9Cz0tuDiY8C3ctxq1tqvaCgkFb8cCA/edit?usp=sharing"",""หนองบัวลำภู!I182"")"),0)</f>
        <v>0</v>
      </c>
      <c r="J267" s="192">
        <f ca="1">IFERROR(__xludf.DUMMYFUNCTION("IMPORTRANGE(""https://docs.google.com/spreadsheets/d/1XL5vhW3sbDhbH9Cz0tuDiY8C3ctxq1tqvaCgkFb8cCA/edit?usp=sharing"",""หนองบัวลำภู!J182"")"),0)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IFERROR(__xludf.DUMMYFUNCTION("IMPORTRANGE(""https://docs.google.com/spreadsheets/d/1XL5vhW3sbDhbH9Cz0tuDiY8C3ctxq1tqvaCgkFb8cCA/edit?usp=sharing"",""หนองบัวลำภู!J183"")"),0)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IFERROR(__xludf.DUMMYFUNCTION("IMPORTRANGE(""https://docs.google.com/spreadsheets/d/1XL5vhW3sbDhbH9Cz0tuDiY8C3ctxq1tqvaCgkFb8cCA/edit?usp=sharing"",""หนองบัวลำภู!J184"")"),0)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IFERROR(__xludf.DUMMYFUNCTION("IMPORTRANGE(""https://docs.google.com/spreadsheets/d/1XL5vhW3sbDhbH9Cz0tuDiY8C3ctxq1tqvaCgkFb8cCA/edit?usp=sharing"",""หนองบัวลำภู!I185"")"),0)</f>
        <v>0</v>
      </c>
      <c r="J270" s="308">
        <f ca="1">IFERROR(__xludf.DUMMYFUNCTION("IMPORTRANGE(""https://docs.google.com/spreadsheets/d/1XL5vhW3sbDhbH9Cz0tuDiY8C3ctxq1tqvaCgkFb8cCA/edit?usp=sharing"",""หนองบัวลำภู!J185"")"),0)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0</v>
      </c>
      <c r="M271" s="155">
        <f t="shared" ca="1" si="83"/>
        <v>0</v>
      </c>
      <c r="N271" s="155">
        <f t="shared" ca="1" si="83"/>
        <v>0</v>
      </c>
      <c r="O271" s="154">
        <f t="shared" ref="O271:O273" ca="1" si="84">IF(L271&gt;0,N271*100/L271,0)</f>
        <v>0</v>
      </c>
      <c r="P271" s="154">
        <f t="shared" ref="P271:P273" ca="1" si="85">IF(M271&gt;0,N271*100/M271,0)</f>
        <v>0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0</v>
      </c>
      <c r="M273" s="160">
        <f t="shared" ca="1" si="87"/>
        <v>0</v>
      </c>
      <c r="N273" s="160">
        <f t="shared" ca="1" si="87"/>
        <v>0</v>
      </c>
      <c r="O273" s="159">
        <f t="shared" ca="1" si="84"/>
        <v>0</v>
      </c>
      <c r="P273" s="159">
        <f t="shared" ca="1" si="85"/>
        <v>0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0</v>
      </c>
      <c r="M275" s="172">
        <f ca="1">IFERROR(__xludf.DUMMYFUNCTION("IMPORTRANGE(""https://docs.google.com/spreadsheets/d/1Yj_ptqi66GCucihVvJfMjLAmec39IyEx_6qawtMGysU/edit?usp=sharing"",""สบก!CK54"")"),0)</f>
        <v>0</v>
      </c>
      <c r="N275" s="172">
        <f ca="1">IFERROR(__xludf.DUMMYFUNCTION("IMPORTRANGE(""https://docs.google.com/spreadsheets/d/1Yj_ptqi66GCucihVvJfMjLAmec39IyEx_6qawtMGysU/edit?usp=sharing"",""สบก!CL54"")"),0)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IFERROR(__xludf.DUMMYFUNCTION("IMPORTRANGE(""https://docs.google.com/spreadsheets/d/1Yj_ptqi66GCucihVvJfMjLAmec39IyEx_6qawtMGysU/edit?usp=sharing"",""สบก!CG54"")"),0)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IFERROR(__xludf.DUMMYFUNCTION("IMPORTRANGE(""https://docs.google.com/spreadsheets/d/1Yj_ptqi66GCucihVvJfMjLAmec39IyEx_6qawtMGysU/edit?usp=sharing"",""สบก!CH54"")"),0)</f>
        <v>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IFERROR(__xludf.DUMMYFUNCTION("IMPORTRANGE(""https://docs.google.com/spreadsheets/d/1Yj_ptqi66GCucihVvJfMjLAmec39IyEx_6qawtMGysU/edit?usp=sharing"",""สบก!CI54"")"),0)</f>
        <v>0</v>
      </c>
      <c r="M279" s="101"/>
      <c r="N279" s="91">
        <f ca="1">IFERROR(__xludf.DUMMYFUNCTION("IMPORTRANGE(""https://docs.google.com/spreadsheets/d/1Yj_ptqi66GCucihVvJfMjLAmec39IyEx_6qawtMGysU/edit?usp=sharing"",""สบก!CM54"")"),0)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IFERROR(__xludf.DUMMYFUNCTION("IMPORTRANGE(""https://docs.google.com/spreadsheets/d/1XL5vhW3sbDhbH9Cz0tuDiY8C3ctxq1tqvaCgkFb8cCA/edit?usp=sharing"",""หนองบัวลำภู!J191"")"),0)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IFERROR(__xludf.DUMMYFUNCTION("IMPORTRANGE(""https://docs.google.com/spreadsheets/d/1XL5vhW3sbDhbH9Cz0tuDiY8C3ctxq1tqvaCgkFb8cCA/edit?usp=sharing"",""หนองบัวลำภู!J192"")"),0)</f>
        <v>0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IFERROR(__xludf.DUMMYFUNCTION("IMPORTRANGE(""https://docs.google.com/spreadsheets/d/1XL5vhW3sbDhbH9Cz0tuDiY8C3ctxq1tqvaCgkFb8cCA/edit?usp=sharing"",""หนองบัวลำภู!J193"")"),0)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IFERROR(__xludf.DUMMYFUNCTION("IMPORTRANGE(""https://docs.google.com/spreadsheets/d/1XL5vhW3sbDhbH9Cz0tuDiY8C3ctxq1tqvaCgkFb8cCA/edit?usp=sharing"",""หนองบัวลำภู!J194"")"),0)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IFERROR(__xludf.DUMMYFUNCTION("IMPORTRANGE(""https://docs.google.com/spreadsheets/d/1XL5vhW3sbDhbH9Cz0tuDiY8C3ctxq1tqvaCgkFb8cCA/edit?usp=sharing"",""หนองบัวลำภู!I195"")"),0)</f>
        <v>0</v>
      </c>
      <c r="J285" s="192">
        <f ca="1">IFERROR(__xludf.DUMMYFUNCTION("IMPORTRANGE(""https://docs.google.com/spreadsheets/d/1XL5vhW3sbDhbH9Cz0tuDiY8C3ctxq1tqvaCgkFb8cCA/edit?usp=sharing"",""หนองบัวลำภู!J195"")"),0)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IFERROR(__xludf.DUMMYFUNCTION("IMPORTRANGE(""https://docs.google.com/spreadsheets/d/1XL5vhW3sbDhbH9Cz0tuDiY8C3ctxq1tqvaCgkFb8cCA/edit?usp=sharing"",""หนองบัวลำภู!J196"")"),0)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IFERROR(__xludf.DUMMYFUNCTION("IMPORTRANGE(""https://docs.google.com/spreadsheets/d/1XL5vhW3sbDhbH9Cz0tuDiY8C3ctxq1tqvaCgkFb8cCA/edit?usp=sharing"",""หนองบัวลำภู!J197"")"),0)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IFERROR(__xludf.DUMMYFUNCTION("IMPORTRANGE(""https://docs.google.com/spreadsheets/d/1XL5vhW3sbDhbH9Cz0tuDiY8C3ctxq1tqvaCgkFb8cCA/edit?usp=sharing"",""หนองบัวลำภู!I199"")"),0)</f>
        <v>0</v>
      </c>
      <c r="J289" s="308">
        <f ca="1">IFERROR(__xludf.DUMMYFUNCTION("IMPORTRANGE(""https://docs.google.com/spreadsheets/d/1XL5vhW3sbDhbH9Cz0tuDiY8C3ctxq1tqvaCgkFb8cCA/edit?usp=sharing"",""หนองบัวลำภู!J199"")"),0)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IFERROR(__xludf.DUMMYFUNCTION("IMPORTRANGE(""https://docs.google.com/spreadsheets/d/1Yj_ptqi66GCucihVvJfMjLAmec39IyEx_6qawtMGysU/edit?usp=sharing"",""สบก!CT54"")"),0)</f>
        <v>0</v>
      </c>
      <c r="N294" s="172">
        <f ca="1">IFERROR(__xludf.DUMMYFUNCTION("IMPORTRANGE(""https://docs.google.com/spreadsheets/d/1Yj_ptqi66GCucihVvJfMjLAmec39IyEx_6qawtMGysU/edit?usp=sharing"",""สบก!CU54"")"),0)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IFERROR(__xludf.DUMMYFUNCTION("IMPORTRANGE(""https://docs.google.com/spreadsheets/d/1Yj_ptqi66GCucihVvJfMjLAmec39IyEx_6qawtMGysU/edit?usp=sharing"",""สบก!CP54"")"),0)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IFERROR(__xludf.DUMMYFUNCTION("IMPORTRANGE(""https://docs.google.com/spreadsheets/d/1Yj_ptqi66GCucihVvJfMjLAmec39IyEx_6qawtMGysU/edit?usp=sharing"",""สบก!CQ54"")"),0)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IFERROR(__xludf.DUMMYFUNCTION("IMPORTRANGE(""https://docs.google.com/spreadsheets/d/1Yj_ptqi66GCucihVvJfMjLAmec39IyEx_6qawtMGysU/edit?usp=sharing"",""สบก!CR54"")"),0)</f>
        <v>0</v>
      </c>
      <c r="M298" s="101"/>
      <c r="N298" s="91">
        <f ca="1">IFERROR(__xludf.DUMMYFUNCTION("IMPORTRANGE(""https://docs.google.com/spreadsheets/d/1Yj_ptqi66GCucihVvJfMjLAmec39IyEx_6qawtMGysU/edit?usp=sharing"",""สบก!CV54"")"),0)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IFERROR(__xludf.DUMMYFUNCTION("IMPORTRANGE(""https://docs.google.com/spreadsheets/d/1XL5vhW3sbDhbH9Cz0tuDiY8C3ctxq1tqvaCgkFb8cCA/edit?usp=sharing"",""หนองบัวลำภู!J205"")"),0)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IFERROR(__xludf.DUMMYFUNCTION("IMPORTRANGE(""https://docs.google.com/spreadsheets/d/1XL5vhW3sbDhbH9Cz0tuDiY8C3ctxq1tqvaCgkFb8cCA/edit?usp=sharing"",""หนองบัวลำภู!J206"")"),0)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IFERROR(__xludf.DUMMYFUNCTION("IMPORTRANGE(""https://docs.google.com/spreadsheets/d/1XL5vhW3sbDhbH9Cz0tuDiY8C3ctxq1tqvaCgkFb8cCA/edit?usp=sharing"",""หนองบัวลำภู!J207"")"),0)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IFERROR(__xludf.DUMMYFUNCTION("IMPORTRANGE(""https://docs.google.com/spreadsheets/d/1XL5vhW3sbDhbH9Cz0tuDiY8C3ctxq1tqvaCgkFb8cCA/edit?usp=sharing"",""หนองบัวลำภู!J208"")"),0)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IFERROR(__xludf.DUMMYFUNCTION("IMPORTRANGE(""https://docs.google.com/spreadsheets/d/1XL5vhW3sbDhbH9Cz0tuDiY8C3ctxq1tqvaCgkFb8cCA/edit?usp=sharing"",""หนองบัวลำภู!I209"")"),0)</f>
        <v>0</v>
      </c>
      <c r="J304" s="191">
        <f ca="1">IFERROR(__xludf.DUMMYFUNCTION("IMPORTRANGE(""https://docs.google.com/spreadsheets/d/1XL5vhW3sbDhbH9Cz0tuDiY8C3ctxq1tqvaCgkFb8cCA/edit?usp=sharing"",""หนองบัวลำภู!J209"")"),0)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IFERROR(__xludf.DUMMYFUNCTION("IMPORTRANGE(""https://docs.google.com/spreadsheets/d/1XL5vhW3sbDhbH9Cz0tuDiY8C3ctxq1tqvaCgkFb8cCA/edit?usp=sharing"",""หนองบัวลำภู!I211"")"),0)</f>
        <v>0</v>
      </c>
      <c r="J306" s="191">
        <f ca="1">IFERROR(__xludf.DUMMYFUNCTION("IMPORTRANGE(""https://docs.google.com/spreadsheets/d/1XL5vhW3sbDhbH9Cz0tuDiY8C3ctxq1tqvaCgkFb8cCA/edit?usp=sharing"",""หนองบัวลำภู!J211"")"),0)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IFERROR(__xludf.DUMMYFUNCTION("IMPORTRANGE(""https://docs.google.com/spreadsheets/d/1XL5vhW3sbDhbH9Cz0tuDiY8C3ctxq1tqvaCgkFb8cCA/edit?usp=sharing"",""หนองบัวลำภู!J212"")"),0)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IFERROR(__xludf.DUMMYFUNCTION("IMPORTRANGE(""https://docs.google.com/spreadsheets/d/1XL5vhW3sbDhbH9Cz0tuDiY8C3ctxq1tqvaCgkFb8cCA/edit?usp=sharing"",""หนองบัวลำภู!J213"")"),0)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IFERROR(__xludf.DUMMYFUNCTION("IMPORTRANGE(""https://docs.google.com/spreadsheets/d/1XL5vhW3sbDhbH9Cz0tuDiY8C3ctxq1tqvaCgkFb8cCA/edit?usp=sharing"",""หนองบัวลำภู!I214"")"),0)</f>
        <v>0</v>
      </c>
      <c r="J309" s="325">
        <f ca="1">IFERROR(__xludf.DUMMYFUNCTION("IMPORTRANGE(""https://docs.google.com/spreadsheets/d/1XL5vhW3sbDhbH9Cz0tuDiY8C3ctxq1tqvaCgkFb8cCA/edit?usp=sharing"",""หนองบัวลำภู!J214"")"),0)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IFERROR(__xludf.DUMMYFUNCTION("IMPORTRANGE(""https://docs.google.com/spreadsheets/d/1Yj_ptqi66GCucihVvJfMjLAmec39IyEx_6qawtMGysU/edit?usp=sharing"",""สบก!DC54"")"),0)</f>
        <v>0</v>
      </c>
      <c r="N314" s="172">
        <f ca="1">IFERROR(__xludf.DUMMYFUNCTION("IMPORTRANGE(""https://docs.google.com/spreadsheets/d/1Yj_ptqi66GCucihVvJfMjLAmec39IyEx_6qawtMGysU/edit?usp=sharing"",""สบก!DD54"")"),0)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IFERROR(__xludf.DUMMYFUNCTION("IMPORTRANGE(""https://docs.google.com/spreadsheets/d/1Yj_ptqi66GCucihVvJfMjLAmec39IyEx_6qawtMGysU/edit?usp=sharing"",""สบก!CY54"")"),0)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IFERROR(__xludf.DUMMYFUNCTION("IMPORTRANGE(""https://docs.google.com/spreadsheets/d/1Yj_ptqi66GCucihVvJfMjLAmec39IyEx_6qawtMGysU/edit?usp=sharing"",""สบก!CZ54"")"),0)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IFERROR(__xludf.DUMMYFUNCTION("IMPORTRANGE(""https://docs.google.com/spreadsheets/d/1Yj_ptqi66GCucihVvJfMjLAmec39IyEx_6qawtMGysU/edit?usp=sharing"",""สบก!DA54"")"),0)</f>
        <v>0</v>
      </c>
      <c r="M318" s="101"/>
      <c r="N318" s="91">
        <f ca="1">IFERROR(__xludf.DUMMYFUNCTION("IMPORTRANGE(""https://docs.google.com/spreadsheets/d/1Yj_ptqi66GCucihVvJfMjLAmec39IyEx_6qawtMGysU/edit?usp=sharing"",""สบก!DE54"")"),0)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IFERROR(__xludf.DUMMYFUNCTION("IMPORTRANGE(""https://docs.google.com/spreadsheets/d/1XL5vhW3sbDhbH9Cz0tuDiY8C3ctxq1tqvaCgkFb8cCA/edit?usp=sharing"",""หนองบัวลำภู!J220"")"),0)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IFERROR(__xludf.DUMMYFUNCTION("IMPORTRANGE(""https://docs.google.com/spreadsheets/d/1XL5vhW3sbDhbH9Cz0tuDiY8C3ctxq1tqvaCgkFb8cCA/edit?usp=sharing"",""หนองบัวลำภู!J221"")"),0)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IFERROR(__xludf.DUMMYFUNCTION("IMPORTRANGE(""https://docs.google.com/spreadsheets/d/1XL5vhW3sbDhbH9Cz0tuDiY8C3ctxq1tqvaCgkFb8cCA/edit?usp=sharing"",""หนองบัวลำภู!J222"")"),0)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IFERROR(__xludf.DUMMYFUNCTION("IMPORTRANGE(""https://docs.google.com/spreadsheets/d/1XL5vhW3sbDhbH9Cz0tuDiY8C3ctxq1tqvaCgkFb8cCA/edit?usp=sharing"",""หนองบัวลำภู!J223"")"),0)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IFERROR(__xludf.DUMMYFUNCTION("IMPORTRANGE(""https://docs.google.com/spreadsheets/d/1XL5vhW3sbDhbH9Cz0tuDiY8C3ctxq1tqvaCgkFb8cCA/edit?usp=sharing"",""หนองบัวลำภู!I224"")"),0)</f>
        <v>0</v>
      </c>
      <c r="J324" s="191">
        <f ca="1">IFERROR(__xludf.DUMMYFUNCTION("IMPORTRANGE(""https://docs.google.com/spreadsheets/d/1XL5vhW3sbDhbH9Cz0tuDiY8C3ctxq1tqvaCgkFb8cCA/edit?usp=sharing"",""หนองบัวลำภู!J224"")"),0)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IFERROR(__xludf.DUMMYFUNCTION("IMPORTRANGE(""https://docs.google.com/spreadsheets/d/1XL5vhW3sbDhbH9Cz0tuDiY8C3ctxq1tqvaCgkFb8cCA/edit?usp=sharing"",""หนองบัวลำภู!J225"")"),0)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IFERROR(__xludf.DUMMYFUNCTION("IMPORTRANGE(""https://docs.google.com/spreadsheets/d/1XL5vhW3sbDhbH9Cz0tuDiY8C3ctxq1tqvaCgkFb8cCA/edit?usp=sharing"",""หนองบัวลำภู!J226"")"),0)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IFERROR(__xludf.DUMMYFUNCTION("IMPORTRANGE(""https://docs.google.com/spreadsheets/d/1XL5vhW3sbDhbH9Cz0tuDiY8C3ctxq1tqvaCgkFb8cCA/edit?usp=sharing"",""หนองบัวลำภู!I228"")"),440)</f>
        <v>440</v>
      </c>
      <c r="J328" s="330">
        <f ca="1">IFERROR(__xludf.DUMMYFUNCTION("IMPORTRANGE(""https://docs.google.com/spreadsheets/d/1XL5vhW3sbDhbH9Cz0tuDiY8C3ctxq1tqvaCgkFb8cCA/edit?usp=sharing"",""หนองบัวลำภู!J228"")"),0)</f>
        <v>0</v>
      </c>
      <c r="K328" s="309">
        <f ca="1">IF(I328&gt;0,J328*100/I328,0)</f>
        <v>0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1085310</v>
      </c>
      <c r="M329" s="155">
        <f t="shared" ca="1" si="98"/>
        <v>588610</v>
      </c>
      <c r="N329" s="155">
        <f t="shared" ca="1" si="98"/>
        <v>322470</v>
      </c>
      <c r="O329" s="154">
        <f t="shared" ref="O329:O331" ca="1" si="99">IF(L329&gt;0,N329*100/L329,0)</f>
        <v>29.712248113442243</v>
      </c>
      <c r="P329" s="154">
        <f t="shared" ref="P329:P331" ca="1" si="100">IF(M329&gt;0,N329*100/M329,0)</f>
        <v>54.785001953755454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1085310</v>
      </c>
      <c r="M331" s="160">
        <f t="shared" ca="1" si="102"/>
        <v>588610</v>
      </c>
      <c r="N331" s="160">
        <f t="shared" ca="1" si="102"/>
        <v>322470</v>
      </c>
      <c r="O331" s="159">
        <f t="shared" ca="1" si="99"/>
        <v>29.712248113442243</v>
      </c>
      <c r="P331" s="159">
        <f t="shared" ca="1" si="100"/>
        <v>54.785001953755454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1036410</v>
      </c>
      <c r="M333" s="172">
        <f ca="1">IFERROR(__xludf.DUMMYFUNCTION("IMPORTRANGE(""https://docs.google.com/spreadsheets/d/1Yj_ptqi66GCucihVvJfMjLAmec39IyEx_6qawtMGysU/edit?usp=sharing"",""สบก!DL54"")"),588610)</f>
        <v>588610</v>
      </c>
      <c r="N333" s="172">
        <f ca="1">IFERROR(__xludf.DUMMYFUNCTION("IMPORTRANGE(""https://docs.google.com/spreadsheets/d/1Yj_ptqi66GCucihVvJfMjLAmec39IyEx_6qawtMGysU/edit?usp=sharing"",""สบก!DM54"")"),273570)</f>
        <v>273570</v>
      </c>
      <c r="O333" s="171">
        <f ca="1">IF(L333&gt;0,N333*100/L333,0)</f>
        <v>26.395924392856109</v>
      </c>
      <c r="P333" s="171">
        <f ca="1">IF(M333&gt;0,N333*100/M333,0)</f>
        <v>46.477293963745097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IFERROR(__xludf.DUMMYFUNCTION("IMPORTRANGE(""https://docs.google.com/spreadsheets/d/1Yj_ptqi66GCucihVvJfMjLAmec39IyEx_6qawtMGysU/edit?usp=sharing"",""สบก!DH54"")"),306000)</f>
        <v>306000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IFERROR(__xludf.DUMMYFUNCTION("IMPORTRANGE(""https://docs.google.com/spreadsheets/d/1Yj_ptqi66GCucihVvJfMjLAmec39IyEx_6qawtMGysU/edit?usp=sharing"",""สบก!DI54"")"),730410)</f>
        <v>730410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IFERROR(__xludf.DUMMYFUNCTION("IMPORTRANGE(""https://docs.google.com/spreadsheets/d/1Yj_ptqi66GCucihVvJfMjLAmec39IyEx_6qawtMGysU/edit?usp=sharing"",""สบก!DJ54"")"),48900)</f>
        <v>48900</v>
      </c>
      <c r="M337" s="101"/>
      <c r="N337" s="91">
        <f ca="1">IFERROR(__xludf.DUMMYFUNCTION("IMPORTRANGE(""https://docs.google.com/spreadsheets/d/1Yj_ptqi66GCucihVvJfMjLAmec39IyEx_6qawtMGysU/edit?usp=sharing"",""สบก!DN54"")"),48900)</f>
        <v>48900</v>
      </c>
      <c r="O337" s="101">
        <f ca="1">IF(L337&gt;0,N337*100/L337,0)</f>
        <v>100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IFERROR(__xludf.DUMMYFUNCTION("IMPORTRANGE(""https://docs.google.com/spreadsheets/d/1XL5vhW3sbDhbH9Cz0tuDiY8C3ctxq1tqvaCgkFb8cCA/edit?usp=sharing"",""หนองบัวลำภู!I234"")"),0)</f>
        <v>0</v>
      </c>
      <c r="J339" s="191">
        <f ca="1">IFERROR(__xludf.DUMMYFUNCTION("IMPORTRANGE(""https://docs.google.com/spreadsheets/d/1XL5vhW3sbDhbH9Cz0tuDiY8C3ctxq1tqvaCgkFb8cCA/edit?usp=sharing"",""หนองบัวลำภู!J234"")"),43)</f>
        <v>43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IFERROR(__xludf.DUMMYFUNCTION("IMPORTRANGE(""https://docs.google.com/spreadsheets/d/1XL5vhW3sbDhbH9Cz0tuDiY8C3ctxq1tqvaCgkFb8cCA/edit?usp=sharing"",""หนองบัวลำภู!I235"")"),4400)</f>
        <v>4400</v>
      </c>
      <c r="J340" s="191">
        <f ca="1">IFERROR(__xludf.DUMMYFUNCTION("IMPORTRANGE(""https://docs.google.com/spreadsheets/d/1XL5vhW3sbDhbH9Cz0tuDiY8C3ctxq1tqvaCgkFb8cCA/edit?usp=sharing"",""หนองบัวลำภู!J235"")"),286.45)</f>
        <v>286.45</v>
      </c>
      <c r="K340" s="333">
        <f t="shared" ca="1" si="103"/>
        <v>6.5102272727272723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IFERROR(__xludf.DUMMYFUNCTION("IMPORTRANGE(""https://docs.google.com/spreadsheets/d/1XL5vhW3sbDhbH9Cz0tuDiY8C3ctxq1tqvaCgkFb8cCA/edit?usp=sharing"",""หนองบัวลำภู!I236"")"),440)</f>
        <v>440</v>
      </c>
      <c r="J341" s="191">
        <f ca="1">IFERROR(__xludf.DUMMYFUNCTION("IMPORTRANGE(""https://docs.google.com/spreadsheets/d/1XL5vhW3sbDhbH9Cz0tuDiY8C3ctxq1tqvaCgkFb8cCA/edit?usp=sharing"",""หนองบัวลำภู!J236"")"),0)</f>
        <v>0</v>
      </c>
      <c r="K341" s="333">
        <f t="shared" ca="1" si="103"/>
        <v>0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IFERROR(__xludf.DUMMYFUNCTION("IMPORTRANGE(""https://docs.google.com/spreadsheets/d/1XL5vhW3sbDhbH9Cz0tuDiY8C3ctxq1tqvaCgkFb8cCA/edit?usp=sharing"",""หนองบัวลำภู!I237"")"),0)</f>
        <v>0</v>
      </c>
      <c r="J342" s="191">
        <f ca="1">IFERROR(__xludf.DUMMYFUNCTION("IMPORTRANGE(""https://docs.google.com/spreadsheets/d/1XL5vhW3sbDhbH9Cz0tuDiY8C3ctxq1tqvaCgkFb8cCA/edit?usp=sharing"",""หนองบัวลำภู!J237"")"),0)</f>
        <v>0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IFERROR(__xludf.DUMMYFUNCTION("IMPORTRANGE(""https://docs.google.com/spreadsheets/d/1XL5vhW3sbDhbH9Cz0tuDiY8C3ctxq1tqvaCgkFb8cCA/edit?usp=sharing"",""หนองบัวลำภู!I238"")"),440)</f>
        <v>440</v>
      </c>
      <c r="J343" s="191">
        <f ca="1">IFERROR(__xludf.DUMMYFUNCTION("IMPORTRANGE(""https://docs.google.com/spreadsheets/d/1XL5vhW3sbDhbH9Cz0tuDiY8C3ctxq1tqvaCgkFb8cCA/edit?usp=sharing"",""หนองบัวลำภู!J238"")"),0)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IFERROR(__xludf.DUMMYFUNCTION("IMPORTRANGE(""https://docs.google.com/spreadsheets/d/1XL5vhW3sbDhbH9Cz0tuDiY8C3ctxq1tqvaCgkFb8cCA/edit?usp=sharing"",""หนองบัวลำภู!I239"")"),0)</f>
        <v>0</v>
      </c>
      <c r="J344" s="191">
        <f ca="1">IFERROR(__xludf.DUMMYFUNCTION("IMPORTRANGE(""https://docs.google.com/spreadsheets/d/1XL5vhW3sbDhbH9Cz0tuDiY8C3ctxq1tqvaCgkFb8cCA/edit?usp=sharing"",""หนองบัวลำภู!J239"")"),0)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IFERROR(__xludf.DUMMYFUNCTION("IMPORTRANGE(""https://docs.google.com/spreadsheets/d/1XL5vhW3sbDhbH9Cz0tuDiY8C3ctxq1tqvaCgkFb8cCA/edit?usp=sharing"",""หนองบัวลำภู!I240"")"),440)</f>
        <v>440</v>
      </c>
      <c r="J345" s="191">
        <f ca="1">IFERROR(__xludf.DUMMYFUNCTION("IMPORTRANGE(""https://docs.google.com/spreadsheets/d/1XL5vhW3sbDhbH9Cz0tuDiY8C3ctxq1tqvaCgkFb8cCA/edit?usp=sharing"",""หนองบัวลำภู!J240"")"),0)</f>
        <v>0</v>
      </c>
      <c r="K345" s="333">
        <f t="shared" ca="1" si="103"/>
        <v>0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IFERROR(__xludf.DUMMYFUNCTION("IMPORTRANGE(""https://docs.google.com/spreadsheets/d/1XL5vhW3sbDhbH9Cz0tuDiY8C3ctxq1tqvaCgkFb8cCA/edit?usp=sharing"",""หนองบัวลำภู!I241"")"),0)</f>
        <v>0</v>
      </c>
      <c r="J346" s="191">
        <f ca="1">IFERROR(__xludf.DUMMYFUNCTION("IMPORTRANGE(""https://docs.google.com/spreadsheets/d/1XL5vhW3sbDhbH9Cz0tuDiY8C3ctxq1tqvaCgkFb8cCA/edit?usp=sharing"",""หนองบัวลำภู!J241"")"),0)</f>
        <v>0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IFERROR(__xludf.DUMMYFUNCTION("IMPORTRANGE(""https://docs.google.com/spreadsheets/d/1XL5vhW3sbDhbH9Cz0tuDiY8C3ctxq1tqvaCgkFb8cCA/edit?usp=sharing"",""หนองบัวลำภู!L242"")"),3455636)</f>
        <v>3455636</v>
      </c>
      <c r="M347" s="347"/>
      <c r="N347" s="347">
        <f ca="1">IFERROR(__xludf.DUMMYFUNCTION("IMPORTRANGE(""https://docs.google.com/spreadsheets/d/1XL5vhW3sbDhbH9Cz0tuDiY8C3ctxq1tqvaCgkFb8cCA/edit?usp=sharing"",""หนองบัวลำภู!M242"")"),443565.079999999)</f>
        <v>443565.07999999903</v>
      </c>
      <c r="O347" s="347">
        <f ca="1">+IF(L347&gt;0,N347*100/L347,0)</f>
        <v>12.835989670208292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IFERROR(__xludf.DUMMYFUNCTION("IMPORTRANGE(""https://docs.google.com/spreadsheets/d/1XL5vhW3sbDhbH9Cz0tuDiY8C3ctxq1tqvaCgkFb8cCA/edit?usp=sharing"",""หนองบัวลำภู!I244"")"),392)</f>
        <v>392</v>
      </c>
      <c r="J349" s="360">
        <f ca="1">IFERROR(__xludf.DUMMYFUNCTION("IMPORTRANGE(""https://docs.google.com/spreadsheets/d/1XL5vhW3sbDhbH9Cz0tuDiY8C3ctxq1tqvaCgkFb8cCA/edit?usp=sharing"",""หนองบัวลำภู!J244"")"),0)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IFERROR(__xludf.DUMMYFUNCTION("IMPORTRANGE(""https://docs.google.com/spreadsheets/d/1XL5vhW3sbDhbH9Cz0tuDiY8C3ctxq1tqvaCgkFb8cCA/edit?usp=sharing"",""หนองบัวลำภู!L244"")"),615580)</f>
        <v>615580</v>
      </c>
      <c r="M349" s="362"/>
      <c r="N349" s="362">
        <f ca="1">IFERROR(__xludf.DUMMYFUNCTION("IMPORTRANGE(""https://docs.google.com/spreadsheets/d/1XL5vhW3sbDhbH9Cz0tuDiY8C3ctxq1tqvaCgkFb8cCA/edit?usp=sharing"",""หนองบัวลำภู!M244"")"),46636.72)</f>
        <v>46636.72</v>
      </c>
      <c r="O349" s="362">
        <f ca="1">+IF(L349&gt;0,N349*100/L349,0)</f>
        <v>7.5760616004418599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IFERROR(__xludf.DUMMYFUNCTION("IMPORTRANGE(""https://docs.google.com/spreadsheets/d/1XL5vhW3sbDhbH9Cz0tuDiY8C3ctxq1tqvaCgkFb8cCA/edit?usp=sharing"",""หนองบัวลำภู!I245"")"),90)</f>
        <v>90</v>
      </c>
      <c r="J350" s="360">
        <f ca="1">IFERROR(__xludf.DUMMYFUNCTION("IMPORTRANGE(""https://docs.google.com/spreadsheets/d/1XL5vhW3sbDhbH9Cz0tuDiY8C3ctxq1tqvaCgkFb8cCA/edit?usp=sharing"",""หนองบัวลำภู!J245"")"),0)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IFERROR(__xludf.DUMMYFUNCTION("IMPORTRANGE(""https://docs.google.com/spreadsheets/d/1XL5vhW3sbDhbH9Cz0tuDiY8C3ctxq1tqvaCgkFb8cCA/edit?usp=sharing"",""หนองบัวลำภู!L246"")"),0)</f>
        <v>0</v>
      </c>
      <c r="M351" s="169"/>
      <c r="N351" s="169">
        <f ca="1">IFERROR(__xludf.DUMMYFUNCTION("IMPORTRANGE(""https://docs.google.com/spreadsheets/d/1XL5vhW3sbDhbH9Cz0tuDiY8C3ctxq1tqvaCgkFb8cCA/edit?usp=sharing"",""หนองบัวลำภู!M246"")"),0)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IFERROR(__xludf.DUMMYFUNCTION("IMPORTRANGE(""https://docs.google.com/spreadsheets/d/1XL5vhW3sbDhbH9Cz0tuDiY8C3ctxq1tqvaCgkFb8cCA/edit?usp=sharing"",""หนองบัวลำภู!L247"")"),615580)</f>
        <v>615580</v>
      </c>
      <c r="M352" s="169"/>
      <c r="N352" s="169">
        <f ca="1">IFERROR(__xludf.DUMMYFUNCTION("IMPORTRANGE(""https://docs.google.com/spreadsheets/d/1XL5vhW3sbDhbH9Cz0tuDiY8C3ctxq1tqvaCgkFb8cCA/edit?usp=sharing"",""หนองบัวลำภู!M247"")"),46636.72)</f>
        <v>46636.72</v>
      </c>
      <c r="O352" s="169">
        <f t="shared" ca="1" si="105"/>
        <v>7.5760616004418599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IFERROR(__xludf.DUMMYFUNCTION("IMPORTRANGE(""https://docs.google.com/spreadsheets/d/1XL5vhW3sbDhbH9Cz0tuDiY8C3ctxq1tqvaCgkFb8cCA/edit?usp=sharing"",""หนองบัวลำภู!L248"")"),0)</f>
        <v>0</v>
      </c>
      <c r="M353" s="171"/>
      <c r="N353" s="171">
        <f ca="1">IFERROR(__xludf.DUMMYFUNCTION("IMPORTRANGE(""https://docs.google.com/spreadsheets/d/1XL5vhW3sbDhbH9Cz0tuDiY8C3ctxq1tqvaCgkFb8cCA/edit?usp=sharing"",""หนองบัวลำภู!M248"")"),0)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IFERROR(__xludf.DUMMYFUNCTION("IMPORTRANGE(""https://docs.google.com/spreadsheets/d/1XL5vhW3sbDhbH9Cz0tuDiY8C3ctxq1tqvaCgkFb8cCA/edit?usp=sharing"",""หนองบัวลำภู!L249"")"),615580)</f>
        <v>615580</v>
      </c>
      <c r="M354" s="171"/>
      <c r="N354" s="171">
        <f ca="1">IFERROR(__xludf.DUMMYFUNCTION("IMPORTRANGE(""https://docs.google.com/spreadsheets/d/1XL5vhW3sbDhbH9Cz0tuDiY8C3ctxq1tqvaCgkFb8cCA/edit?usp=sharing"",""หนองบัวลำภู!M249"")"),46636.72)</f>
        <v>46636.72</v>
      </c>
      <c r="O354" s="171">
        <f t="shared" ca="1" si="105"/>
        <v>7.5760616004418599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IFERROR(__xludf.DUMMYFUNCTION("IMPORTRANGE(""https://docs.google.com/spreadsheets/d/1XL5vhW3sbDhbH9Cz0tuDiY8C3ctxq1tqvaCgkFb8cCA/edit?usp=sharing"",""หนองบัวลำภู!M250"")"),13400)</f>
        <v>13400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IFERROR(__xludf.DUMMYFUNCTION("IMPORTRANGE(""https://docs.google.com/spreadsheets/d/1XL5vhW3sbDhbH9Cz0tuDiY8C3ctxq1tqvaCgkFb8cCA/edit?usp=sharing"",""หนองบัวลำภู!M251"")"),1050)</f>
        <v>1050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IFERROR(__xludf.DUMMYFUNCTION("IMPORTRANGE(""https://docs.google.com/spreadsheets/d/1XL5vhW3sbDhbH9Cz0tuDiY8C3ctxq1tqvaCgkFb8cCA/edit?usp=sharing"",""หนองบัวลำภู!M252"")"),27866.72)</f>
        <v>27866.720000000001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IFERROR(__xludf.DUMMYFUNCTION("IMPORTRANGE(""https://docs.google.com/spreadsheets/d/1XL5vhW3sbDhbH9Cz0tuDiY8C3ctxq1tqvaCgkFb8cCA/edit?usp=sharing"",""หนองบัวลำภู!M253"")"),4320)</f>
        <v>4320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IFERROR(__xludf.DUMMYFUNCTION("IMPORTRANGE(""https://docs.google.com/spreadsheets/d/1XL5vhW3sbDhbH9Cz0tuDiY8C3ctxq1tqvaCgkFb8cCA/edit?usp=sharing"",""หนองบัวลำภู!J255"")"),0)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IFERROR(__xludf.DUMMYFUNCTION("IMPORTRANGE(""https://docs.google.com/spreadsheets/d/1XL5vhW3sbDhbH9Cz0tuDiY8C3ctxq1tqvaCgkFb8cCA/edit?usp=sharing"",""หนองบัวลำภู!J256"")"),1)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IFERROR(__xludf.DUMMYFUNCTION("IMPORTRANGE(""https://docs.google.com/spreadsheets/d/1XL5vhW3sbDhbH9Cz0tuDiY8C3ctxq1tqvaCgkFb8cCA/edit?usp=sharing"",""หนองบัวลำภู!J257"")"),1)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IFERROR(__xludf.DUMMYFUNCTION("IMPORTRANGE(""https://docs.google.com/spreadsheets/d/1XL5vhW3sbDhbH9Cz0tuDiY8C3ctxq1tqvaCgkFb8cCA/edit?usp=sharing"",""หนองบัวลำภู!J258"")"),1)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IFERROR(__xludf.DUMMYFUNCTION("IMPORTRANGE(""https://docs.google.com/spreadsheets/d/1XL5vhW3sbDhbH9Cz0tuDiY8C3ctxq1tqvaCgkFb8cCA/edit?usp=sharing"",""หนองบัวลำภู!J166"")"),0)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IFERROR(__xludf.DUMMYFUNCTION("IMPORTRANGE(""https://docs.google.com/spreadsheets/d/1XL5vhW3sbDhbH9Cz0tuDiY8C3ctxq1tqvaCgkFb8cCA/edit?usp=sharing"",""หนองบัวลำภู!J166"")"),0)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IFERROR(__xludf.DUMMYFUNCTION("IMPORTRANGE(""https://docs.google.com/spreadsheets/d/1XL5vhW3sbDhbH9Cz0tuDiY8C3ctxq1tqvaCgkFb8cCA/edit?usp=sharing"",""หนองบัวลำภู!J166"")"),0)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IFERROR(__xludf.DUMMYFUNCTION("IMPORTRANGE(""https://docs.google.com/spreadsheets/d/1XL5vhW3sbDhbH9Cz0tuDiY8C3ctxq1tqvaCgkFb8cCA/edit?usp=sharing"",""หนองบัวลำภู!J166"")"),0)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IFERROR(__xludf.DUMMYFUNCTION("IMPORTRANGE(""https://docs.google.com/spreadsheets/d/1XL5vhW3sbDhbH9Cz0tuDiY8C3ctxq1tqvaCgkFb8cCA/edit?usp=sharing"",""หนองบัวลำภู!I263"")"),90)</f>
        <v>90</v>
      </c>
      <c r="J368" s="191">
        <f ca="1">IFERROR(__xludf.DUMMYFUNCTION("IMPORTRANGE(""https://docs.google.com/spreadsheets/d/1XL5vhW3sbDhbH9Cz0tuDiY8C3ctxq1tqvaCgkFb8cCA/edit?usp=sharing"",""หนองบัวลำภู!J263"")"),0)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IFERROR(__xludf.DUMMYFUNCTION("IMPORTRANGE(""https://docs.google.com/spreadsheets/d/1XL5vhW3sbDhbH9Cz0tuDiY8C3ctxq1tqvaCgkFb8cCA/edit?usp=sharing"",""หนองบัวลำภู!I164"")"),0)</f>
        <v>0</v>
      </c>
      <c r="J369" s="191">
        <f ca="1">IFERROR(__xludf.DUMMYFUNCTION("IMPORTRANGE(""https://docs.google.com/spreadsheets/d/1XL5vhW3sbDhbH9Cz0tuDiY8C3ctxq1tqvaCgkFb8cCA/edit?usp=sharing"",""หนองบัวลำภู!J164"")"),0)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IFERROR(__xludf.DUMMYFUNCTION("IMPORTRANGE(""https://docs.google.com/spreadsheets/d/1XL5vhW3sbDhbH9Cz0tuDiY8C3ctxq1tqvaCgkFb8cCA/edit?usp=sharing"",""หนองบัวลำภู!I265"")"),90)</f>
        <v>90</v>
      </c>
      <c r="J370" s="191">
        <f ca="1">IFERROR(__xludf.DUMMYFUNCTION("IMPORTRANGE(""https://docs.google.com/spreadsheets/d/1XL5vhW3sbDhbH9Cz0tuDiY8C3ctxq1tqvaCgkFb8cCA/edit?usp=sharing"",""หนองบัวลำภู!J265"")"),20)</f>
        <v>20</v>
      </c>
      <c r="K370" s="168">
        <f t="shared" ca="1" si="106"/>
        <v>22.222222222222221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IFERROR(__xludf.DUMMYFUNCTION("IMPORTRANGE(""https://docs.google.com/spreadsheets/d/1XL5vhW3sbDhbH9Cz0tuDiY8C3ctxq1tqvaCgkFb8cCA/edit?usp=sharing"",""หนองบัวลำภู!I164"")"),0)</f>
        <v>0</v>
      </c>
      <c r="J371" s="192">
        <f ca="1">IFERROR(__xludf.DUMMYFUNCTION("IMPORTRANGE(""https://docs.google.com/spreadsheets/d/1XL5vhW3sbDhbH9Cz0tuDiY8C3ctxq1tqvaCgkFb8cCA/edit?usp=sharing"",""หนองบัวลำภู!J164"")"),0)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IFERROR(__xludf.DUMMYFUNCTION("IMPORTRANGE(""https://docs.google.com/spreadsheets/d/1XL5vhW3sbDhbH9Cz0tuDiY8C3ctxq1tqvaCgkFb8cCA/edit?usp=sharing"",""หนองบัวลำภู!I267"")"),90)</f>
        <v>90</v>
      </c>
      <c r="J372" s="192">
        <f ca="1">IFERROR(__xludf.DUMMYFUNCTION("IMPORTRANGE(""https://docs.google.com/spreadsheets/d/1XL5vhW3sbDhbH9Cz0tuDiY8C3ctxq1tqvaCgkFb8cCA/edit?usp=sharing"",""หนองบัวลำภู!J267"")"),0)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IFERROR(__xludf.DUMMYFUNCTION("IMPORTRANGE(""https://docs.google.com/spreadsheets/d/1XL5vhW3sbDhbH9Cz0tuDiY8C3ctxq1tqvaCgkFb8cCA/edit?usp=sharing"",""หนองบัวลำภู!I164"")"),0)</f>
        <v>0</v>
      </c>
      <c r="J373" s="191">
        <f ca="1">IFERROR(__xludf.DUMMYFUNCTION("IMPORTRANGE(""https://docs.google.com/spreadsheets/d/1XL5vhW3sbDhbH9Cz0tuDiY8C3ctxq1tqvaCgkFb8cCA/edit?usp=sharing"",""หนองบัวลำภู!J164"")"),0)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IFERROR(__xludf.DUMMYFUNCTION("IMPORTRANGE(""https://docs.google.com/spreadsheets/d/1XL5vhW3sbDhbH9Cz0tuDiY8C3ctxq1tqvaCgkFb8cCA/edit?usp=sharing"",""หนองบัวลำภู!I164"")"),0)</f>
        <v>0</v>
      </c>
      <c r="J374" s="191">
        <f ca="1">IFERROR(__xludf.DUMMYFUNCTION("IMPORTRANGE(""https://docs.google.com/spreadsheets/d/1XL5vhW3sbDhbH9Cz0tuDiY8C3ctxq1tqvaCgkFb8cCA/edit?usp=sharing"",""หนองบัวลำภู!J164"")"),0)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IFERROR(__xludf.DUMMYFUNCTION("IMPORTRANGE(""https://docs.google.com/spreadsheets/d/1XL5vhW3sbDhbH9Cz0tuDiY8C3ctxq1tqvaCgkFb8cCA/edit?usp=sharing"",""หนองบัวลำภู!I270"")"),392)</f>
        <v>392</v>
      </c>
      <c r="J375" s="191">
        <f ca="1">IFERROR(__xludf.DUMMYFUNCTION("IMPORTRANGE(""https://docs.google.com/spreadsheets/d/1XL5vhW3sbDhbH9Cz0tuDiY8C3ctxq1tqvaCgkFb8cCA/edit?usp=sharing"",""หนองบัวลำภู!J270"")"),0)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IFERROR(__xludf.DUMMYFUNCTION("IMPORTRANGE(""https://docs.google.com/spreadsheets/d/1XL5vhW3sbDhbH9Cz0tuDiY8C3ctxq1tqvaCgkFb8cCA/edit?usp=sharing"",""หนองบัวลำภู!I271"")"),20)</f>
        <v>20</v>
      </c>
      <c r="J376" s="192">
        <f ca="1">IFERROR(__xludf.DUMMYFUNCTION("IMPORTRANGE(""https://docs.google.com/spreadsheets/d/1XL5vhW3sbDhbH9Cz0tuDiY8C3ctxq1tqvaCgkFb8cCA/edit?usp=sharing"",""หนองบัวลำภู!J271"")"),0)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IFERROR(__xludf.DUMMYFUNCTION("IMPORTRANGE(""https://docs.google.com/spreadsheets/d/1XL5vhW3sbDhbH9Cz0tuDiY8C3ctxq1tqvaCgkFb8cCA/edit?usp=sharing"",""หนองบัวลำภู!I272"")"),372)</f>
        <v>372</v>
      </c>
      <c r="J377" s="191">
        <f ca="1">IFERROR(__xludf.DUMMYFUNCTION("IMPORTRANGE(""https://docs.google.com/spreadsheets/d/1XL5vhW3sbDhbH9Cz0tuDiY8C3ctxq1tqvaCgkFb8cCA/edit?usp=sharing"",""หนองบัวลำภู!J272"")"),0)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IFERROR(__xludf.DUMMYFUNCTION("IMPORTRANGE(""https://docs.google.com/spreadsheets/d/1XL5vhW3sbDhbH9Cz0tuDiY8C3ctxq1tqvaCgkFb8cCA/edit?usp=sharing"",""หนองบัวลำภู!J273"")"),0)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IFERROR(__xludf.DUMMYFUNCTION("IMPORTRANGE(""https://docs.google.com/spreadsheets/d/1XL5vhW3sbDhbH9Cz0tuDiY8C3ctxq1tqvaCgkFb8cCA/edit?usp=sharing"",""หนองบัวลำภู!J274"")"),0)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IFERROR(__xludf.DUMMYFUNCTION("IMPORTRANGE(""https://docs.google.com/spreadsheets/d/1XL5vhW3sbDhbH9Cz0tuDiY8C3ctxq1tqvaCgkFb8cCA/edit?usp=sharing"",""หนองบัวลำภู!I275"")"),1000)</f>
        <v>1000</v>
      </c>
      <c r="J380" s="360">
        <f ca="1">IFERROR(__xludf.DUMMYFUNCTION("IMPORTRANGE(""https://docs.google.com/spreadsheets/d/1XL5vhW3sbDhbH9Cz0tuDiY8C3ctxq1tqvaCgkFb8cCA/edit?usp=sharing"",""หนองบัวลำภู!J275"")"),0)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IFERROR(__xludf.DUMMYFUNCTION("IMPORTRANGE(""https://docs.google.com/spreadsheets/d/1XL5vhW3sbDhbH9Cz0tuDiY8C3ctxq1tqvaCgkFb8cCA/edit?usp=sharing"",""หนองบัวลำภู!L275"")"),1028520)</f>
        <v>1028520</v>
      </c>
      <c r="M380" s="362"/>
      <c r="N380" s="362">
        <f ca="1">IFERROR(__xludf.DUMMYFUNCTION("IMPORTRANGE(""https://docs.google.com/spreadsheets/d/1XL5vhW3sbDhbH9Cz0tuDiY8C3ctxq1tqvaCgkFb8cCA/edit?usp=sharing"",""หนองบัวลำภู!M275"")"),118042.7)</f>
        <v>118042.7</v>
      </c>
      <c r="O380" s="362">
        <f ca="1">+IF(L380&gt;0,N380*100/L380,0)</f>
        <v>11.476947458484036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IFERROR(__xludf.DUMMYFUNCTION("IMPORTRANGE(""https://docs.google.com/spreadsheets/d/1XL5vhW3sbDhbH9Cz0tuDiY8C3ctxq1tqvaCgkFb8cCA/edit?usp=sharing"",""หนองบัวลำภู!I276"")"),100)</f>
        <v>100</v>
      </c>
      <c r="J381" s="360">
        <f ca="1">IFERROR(__xludf.DUMMYFUNCTION("IMPORTRANGE(""https://docs.google.com/spreadsheets/d/1XL5vhW3sbDhbH9Cz0tuDiY8C3ctxq1tqvaCgkFb8cCA/edit?usp=sharing"",""หนองบัวลำภู!J276"")"),48)</f>
        <v>48</v>
      </c>
      <c r="K381" s="361">
        <f t="shared" ca="1" si="108"/>
        <v>48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IFERROR(__xludf.DUMMYFUNCTION("IMPORTRANGE(""https://docs.google.com/spreadsheets/d/1XL5vhW3sbDhbH9Cz0tuDiY8C3ctxq1tqvaCgkFb8cCA/edit?usp=sharing"",""หนองบัวลำภู!L277"")"),0)</f>
        <v>0</v>
      </c>
      <c r="M382" s="169"/>
      <c r="N382" s="169">
        <f ca="1">IFERROR(__xludf.DUMMYFUNCTION("IMPORTRANGE(""https://docs.google.com/spreadsheets/d/1XL5vhW3sbDhbH9Cz0tuDiY8C3ctxq1tqvaCgkFb8cCA/edit?usp=sharing"",""หนองบัวลำภู!M277"")"),0)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IFERROR(__xludf.DUMMYFUNCTION("IMPORTRANGE(""https://docs.google.com/spreadsheets/d/1XL5vhW3sbDhbH9Cz0tuDiY8C3ctxq1tqvaCgkFb8cCA/edit?usp=sharing"",""หนองบัวลำภู!L278"")"),1028520)</f>
        <v>1028520</v>
      </c>
      <c r="M383" s="169"/>
      <c r="N383" s="169">
        <f ca="1">IFERROR(__xludf.DUMMYFUNCTION("IMPORTRANGE(""https://docs.google.com/spreadsheets/d/1XL5vhW3sbDhbH9Cz0tuDiY8C3ctxq1tqvaCgkFb8cCA/edit?usp=sharing"",""หนองบัวลำภู!M278"")"),118042.7)</f>
        <v>118042.7</v>
      </c>
      <c r="O383" s="169">
        <f t="shared" ca="1" si="109"/>
        <v>11.476947458484036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IFERROR(__xludf.DUMMYFUNCTION("IMPORTRANGE(""https://docs.google.com/spreadsheets/d/1XL5vhW3sbDhbH9Cz0tuDiY8C3ctxq1tqvaCgkFb8cCA/edit?usp=sharing"",""หนองบัวลำภู!L279"")"),0)</f>
        <v>0</v>
      </c>
      <c r="M384" s="171"/>
      <c r="N384" s="171">
        <f ca="1">IFERROR(__xludf.DUMMYFUNCTION("IMPORTRANGE(""https://docs.google.com/spreadsheets/d/1XL5vhW3sbDhbH9Cz0tuDiY8C3ctxq1tqvaCgkFb8cCA/edit?usp=sharing"",""หนองบัวลำภู!M279"")"),0)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IFERROR(__xludf.DUMMYFUNCTION("IMPORTRANGE(""https://docs.google.com/spreadsheets/d/1XL5vhW3sbDhbH9Cz0tuDiY8C3ctxq1tqvaCgkFb8cCA/edit?usp=sharing"",""หนองบัวลำภู!L280"")"),1028520)</f>
        <v>1028520</v>
      </c>
      <c r="M385" s="171"/>
      <c r="N385" s="171">
        <f ca="1">IFERROR(__xludf.DUMMYFUNCTION("IMPORTRANGE(""https://docs.google.com/spreadsheets/d/1XL5vhW3sbDhbH9Cz0tuDiY8C3ctxq1tqvaCgkFb8cCA/edit?usp=sharing"",""หนองบัวลำภู!M280"")"),118042.7)</f>
        <v>118042.7</v>
      </c>
      <c r="O385" s="171">
        <f t="shared" ca="1" si="109"/>
        <v>11.476947458484036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IFERROR(__xludf.DUMMYFUNCTION("IMPORTRANGE(""https://docs.google.com/spreadsheets/d/1XL5vhW3sbDhbH9Cz0tuDiY8C3ctxq1tqvaCgkFb8cCA/edit?usp=sharing"",""หนองบัวลำภู!M281"")"),91806)</f>
        <v>91806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IFERROR(__xludf.DUMMYFUNCTION("IMPORTRANGE(""https://docs.google.com/spreadsheets/d/1XL5vhW3sbDhbH9Cz0tuDiY8C3ctxq1tqvaCgkFb8cCA/edit?usp=sharing"",""หนองบัวลำภู!M282"")"),0)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IFERROR(__xludf.DUMMYFUNCTION("IMPORTRANGE(""https://docs.google.com/spreadsheets/d/1XL5vhW3sbDhbH9Cz0tuDiY8C3ctxq1tqvaCgkFb8cCA/edit?usp=sharing"",""หนองบัวลำภู!M283"")"),25666.7)</f>
        <v>25666.7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IFERROR(__xludf.DUMMYFUNCTION("IMPORTRANGE(""https://docs.google.com/spreadsheets/d/1XL5vhW3sbDhbH9Cz0tuDiY8C3ctxq1tqvaCgkFb8cCA/edit?usp=sharing"",""หนองบัวลำภู!M284"")"),570)</f>
        <v>570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IFERROR(__xludf.DUMMYFUNCTION("IMPORTRANGE(""https://docs.google.com/spreadsheets/d/1XL5vhW3sbDhbH9Cz0tuDiY8C3ctxq1tqvaCgkFb8cCA/edit?usp=sharing"",""หนองบัวลำภู!J286"")"),0)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IFERROR(__xludf.DUMMYFUNCTION("IMPORTRANGE(""https://docs.google.com/spreadsheets/d/1XL5vhW3sbDhbH9Cz0tuDiY8C3ctxq1tqvaCgkFb8cCA/edit?usp=sharing"",""หนองบัวลำภู!J287"")"),1)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IFERROR(__xludf.DUMMYFUNCTION("IMPORTRANGE(""https://docs.google.com/spreadsheets/d/1XL5vhW3sbDhbH9Cz0tuDiY8C3ctxq1tqvaCgkFb8cCA/edit?usp=sharing"",""หนองบัวลำภู!J288"")"),1)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IFERROR(__xludf.DUMMYFUNCTION("IMPORTRANGE(""https://docs.google.com/spreadsheets/d/1XL5vhW3sbDhbH9Cz0tuDiY8C3ctxq1tqvaCgkFb8cCA/edit?usp=sharing"",""หนองบัวลำภู!J289"")"),1)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IFERROR(__xludf.DUMMYFUNCTION("IMPORTRANGE(""https://docs.google.com/spreadsheets/d/1XL5vhW3sbDhbH9Cz0tuDiY8C3ctxq1tqvaCgkFb8cCA/edit?usp=sharing"",""หนองบัวลำภู!I291"")"),100)</f>
        <v>100</v>
      </c>
      <c r="J396" s="192">
        <f ca="1">IFERROR(__xludf.DUMMYFUNCTION("IMPORTRANGE(""https://docs.google.com/spreadsheets/d/1XL5vhW3sbDhbH9Cz0tuDiY8C3ctxq1tqvaCgkFb8cCA/edit?usp=sharing"",""หนองบัวลำภู!J291"")"),48)</f>
        <v>48</v>
      </c>
      <c r="K396" s="168">
        <f t="shared" ref="K396:K398" ca="1" si="110">IF(I396&gt;0,J396*100/I396,0)</f>
        <v>48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IFERROR(__xludf.DUMMYFUNCTION("IMPORTRANGE(""https://docs.google.com/spreadsheets/d/1XL5vhW3sbDhbH9Cz0tuDiY8C3ctxq1tqvaCgkFb8cCA/edit?usp=sharing"",""หนองบัวลำภู!I292"")"),1000)</f>
        <v>1000</v>
      </c>
      <c r="J397" s="192">
        <f ca="1">IFERROR(__xludf.DUMMYFUNCTION("IMPORTRANGE(""https://docs.google.com/spreadsheets/d/1XL5vhW3sbDhbH9Cz0tuDiY8C3ctxq1tqvaCgkFb8cCA/edit?usp=sharing"",""หนองบัวลำภู!J292"")"),0)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IFERROR(__xludf.DUMMYFUNCTION("IMPORTRANGE(""https://docs.google.com/spreadsheets/d/1XL5vhW3sbDhbH9Cz0tuDiY8C3ctxq1tqvaCgkFb8cCA/edit?usp=sharing"",""หนองบัวลำภู!I293"")"),100)</f>
        <v>100</v>
      </c>
      <c r="J398" s="192">
        <f ca="1">IFERROR(__xludf.DUMMYFUNCTION("IMPORTRANGE(""https://docs.google.com/spreadsheets/d/1XL5vhW3sbDhbH9Cz0tuDiY8C3ctxq1tqvaCgkFb8cCA/edit?usp=sharing"",""หนองบัวลำภู!J293"")"),0)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IFERROR(__xludf.DUMMYFUNCTION("IMPORTRANGE(""https://docs.google.com/spreadsheets/d/1XL5vhW3sbDhbH9Cz0tuDiY8C3ctxq1tqvaCgkFb8cCA/edit?usp=sharing"",""หนองบัวลำภู!J294"")"),0)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IFERROR(__xludf.DUMMYFUNCTION("IMPORTRANGE(""https://docs.google.com/spreadsheets/d/1XL5vhW3sbDhbH9Cz0tuDiY8C3ctxq1tqvaCgkFb8cCA/edit?usp=sharing"",""หนองบัวลำภู!J295"")"),0)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IFERROR(__xludf.DUMMYFUNCTION("IMPORTRANGE(""https://docs.google.com/spreadsheets/d/1XL5vhW3sbDhbH9Cz0tuDiY8C3ctxq1tqvaCgkFb8cCA/edit?usp=sharing"",""หนองบัวลำภู!I296"")"),135)</f>
        <v>135</v>
      </c>
      <c r="J401" s="360">
        <f ca="1">IFERROR(__xludf.DUMMYFUNCTION("IMPORTRANGE(""https://docs.google.com/spreadsheets/d/1XL5vhW3sbDhbH9Cz0tuDiY8C3ctxq1tqvaCgkFb8cCA/edit?usp=sharing"",""หนองบัวลำภู!J296"")"),30)</f>
        <v>30</v>
      </c>
      <c r="K401" s="361">
        <f t="shared" ref="K401:K402" ca="1" si="111">IF(I401&gt;0,J401*100/I401,0)</f>
        <v>22.222222222222221</v>
      </c>
      <c r="L401" s="362">
        <f ca="1">IFERROR(__xludf.DUMMYFUNCTION("IMPORTRANGE(""https://docs.google.com/spreadsheets/d/1XL5vhW3sbDhbH9Cz0tuDiY8C3ctxq1tqvaCgkFb8cCA/edit?usp=sharing"",""หนองบัวลำภู!L296"")"),159950)</f>
        <v>159950</v>
      </c>
      <c r="M401" s="362"/>
      <c r="N401" s="362">
        <f ca="1">IFERROR(__xludf.DUMMYFUNCTION("IMPORTRANGE(""https://docs.google.com/spreadsheets/d/1XL5vhW3sbDhbH9Cz0tuDiY8C3ctxq1tqvaCgkFb8cCA/edit?usp=sharing"",""หนองบัวลำภู!M296"")"),27600)</f>
        <v>27600</v>
      </c>
      <c r="O401" s="362">
        <f ca="1">+IF(L401&gt;0,N401*100/L401,0)</f>
        <v>17.255392310096905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IFERROR(__xludf.DUMMYFUNCTION("IMPORTRANGE(""https://docs.google.com/spreadsheets/d/1XL5vhW3sbDhbH9Cz0tuDiY8C3ctxq1tqvaCgkFb8cCA/edit?usp=sharing"",""หนองบัวลำภู!I297"")"),45)</f>
        <v>45</v>
      </c>
      <c r="J402" s="360">
        <f ca="1">IFERROR(__xludf.DUMMYFUNCTION("IMPORTRANGE(""https://docs.google.com/spreadsheets/d/1XL5vhW3sbDhbH9Cz0tuDiY8C3ctxq1tqvaCgkFb8cCA/edit?usp=sharing"",""หนองบัวลำภู!J297"")"),0)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IFERROR(__xludf.DUMMYFUNCTION("IMPORTRANGE(""https://docs.google.com/spreadsheets/d/1XL5vhW3sbDhbH9Cz0tuDiY8C3ctxq1tqvaCgkFb8cCA/edit?usp=sharing"",""หนองบัวลำภู!L298"")"),0)</f>
        <v>0</v>
      </c>
      <c r="M403" s="169"/>
      <c r="N403" s="171">
        <f ca="1">IFERROR(__xludf.DUMMYFUNCTION("IMPORTRANGE(""https://docs.google.com/spreadsheets/d/1XL5vhW3sbDhbH9Cz0tuDiY8C3ctxq1tqvaCgkFb8cCA/edit?usp=sharing"",""หนองบัวลำภู!M298"")"),0)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IFERROR(__xludf.DUMMYFUNCTION("IMPORTRANGE(""https://docs.google.com/spreadsheets/d/1XL5vhW3sbDhbH9Cz0tuDiY8C3ctxq1tqvaCgkFb8cCA/edit?usp=sharing"",""หนองบัวลำภู!L299"")"),159950)</f>
        <v>159950</v>
      </c>
      <c r="M404" s="169"/>
      <c r="N404" s="171">
        <f ca="1">IFERROR(__xludf.DUMMYFUNCTION("IMPORTRANGE(""https://docs.google.com/spreadsheets/d/1XL5vhW3sbDhbH9Cz0tuDiY8C3ctxq1tqvaCgkFb8cCA/edit?usp=sharing"",""หนองบัวลำภู!M299"")"),27600)</f>
        <v>27600</v>
      </c>
      <c r="O404" s="171">
        <f t="shared" ca="1" si="112"/>
        <v>17.255392310096905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IFERROR(__xludf.DUMMYFUNCTION("IMPORTRANGE(""https://docs.google.com/spreadsheets/d/1XL5vhW3sbDhbH9Cz0tuDiY8C3ctxq1tqvaCgkFb8cCA/edit?usp=sharing"",""หนองบัวลำภู!L300"")"),0)</f>
        <v>0</v>
      </c>
      <c r="M405" s="171"/>
      <c r="N405" s="171">
        <f ca="1">IFERROR(__xludf.DUMMYFUNCTION("IMPORTRANGE(""https://docs.google.com/spreadsheets/d/1XL5vhW3sbDhbH9Cz0tuDiY8C3ctxq1tqvaCgkFb8cCA/edit?usp=sharing"",""หนองบัวลำภู!M300"")"),0)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IFERROR(__xludf.DUMMYFUNCTION("IMPORTRANGE(""https://docs.google.com/spreadsheets/d/1XL5vhW3sbDhbH9Cz0tuDiY8C3ctxq1tqvaCgkFb8cCA/edit?usp=sharing"",""หนองบัวลำภู!L301"")"),159950)</f>
        <v>159950</v>
      </c>
      <c r="M406" s="171"/>
      <c r="N406" s="171">
        <f ca="1">IFERROR(__xludf.DUMMYFUNCTION("IMPORTRANGE(""https://docs.google.com/spreadsheets/d/1XL5vhW3sbDhbH9Cz0tuDiY8C3ctxq1tqvaCgkFb8cCA/edit?usp=sharing"",""หนองบัวลำภู!M301"")"),27600)</f>
        <v>27600</v>
      </c>
      <c r="O406" s="171">
        <f t="shared" ca="1" si="112"/>
        <v>17.255392310096905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IFERROR(__xludf.DUMMYFUNCTION("IMPORTRANGE(""https://docs.google.com/spreadsheets/d/1XL5vhW3sbDhbH9Cz0tuDiY8C3ctxq1tqvaCgkFb8cCA/edit?usp=sharing"",""หนองบัวลำภู!M302"")"),27600)</f>
        <v>27600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IFERROR(__xludf.DUMMYFUNCTION("IMPORTRANGE(""https://docs.google.com/spreadsheets/d/1XL5vhW3sbDhbH9Cz0tuDiY8C3ctxq1tqvaCgkFb8cCA/edit?usp=sharing"",""หนองบัวลำภู!M303"")"),0)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IFERROR(__xludf.DUMMYFUNCTION("IMPORTRANGE(""https://docs.google.com/spreadsheets/d/1XL5vhW3sbDhbH9Cz0tuDiY8C3ctxq1tqvaCgkFb8cCA/edit?usp=sharing"",""หนองบัวลำภู!M304"")"),0)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IFERROR(__xludf.DUMMYFUNCTION("IMPORTRANGE(""https://docs.google.com/spreadsheets/d/1XL5vhW3sbDhbH9Cz0tuDiY8C3ctxq1tqvaCgkFb8cCA/edit?usp=sharing"",""หนองบัวลำภู!M305"")"),0)</f>
        <v>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IFERROR(__xludf.DUMMYFUNCTION("IMPORTRANGE(""https://docs.google.com/spreadsheets/d/1XL5vhW3sbDhbH9Cz0tuDiY8C3ctxq1tqvaCgkFb8cCA/edit?usp=sharing"",""หนองบัวลำภู!J307"")"),0)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IFERROR(__xludf.DUMMYFUNCTION("IMPORTRANGE(""https://docs.google.com/spreadsheets/d/1XL5vhW3sbDhbH9Cz0tuDiY8C3ctxq1tqvaCgkFb8cCA/edit?usp=sharing"",""หนองบัวลำภู!J308"")"),1)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IFERROR(__xludf.DUMMYFUNCTION("IMPORTRANGE(""https://docs.google.com/spreadsheets/d/1XL5vhW3sbDhbH9Cz0tuDiY8C3ctxq1tqvaCgkFb8cCA/edit?usp=sharing"",""หนองบัวลำภู!J309"")"),1)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IFERROR(__xludf.DUMMYFUNCTION("IMPORTRANGE(""https://docs.google.com/spreadsheets/d/1XL5vhW3sbDhbH9Cz0tuDiY8C3ctxq1tqvaCgkFb8cCA/edit?usp=sharing"",""หนองบัวลำภู!J310"")"),1)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IFERROR(__xludf.DUMMYFUNCTION("IMPORTRANGE(""https://docs.google.com/spreadsheets/d/1XL5vhW3sbDhbH9Cz0tuDiY8C3ctxq1tqvaCgkFb8cCA/edit?usp=sharing"",""หนองบัวลำภู!I311"")"),45)</f>
        <v>45</v>
      </c>
      <c r="J416" s="203">
        <f ca="1">IFERROR(__xludf.DUMMYFUNCTION("IMPORTRANGE(""https://docs.google.com/spreadsheets/d/1XL5vhW3sbDhbH9Cz0tuDiY8C3ctxq1tqvaCgkFb8cCA/edit?usp=sharing"",""หนองบัวลำภู!J311"")"),0)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IFERROR(__xludf.DUMMYFUNCTION("IMPORTRANGE(""https://docs.google.com/spreadsheets/d/1XL5vhW3sbDhbH9Cz0tuDiY8C3ctxq1tqvaCgkFb8cCA/edit?usp=sharing"",""หนองบัวลำภู!I312"")"),10)</f>
        <v>10</v>
      </c>
      <c r="J417" s="379">
        <f ca="1">IFERROR(__xludf.DUMMYFUNCTION("IMPORTRANGE(""https://docs.google.com/spreadsheets/d/1XL5vhW3sbDhbH9Cz0tuDiY8C3ctxq1tqvaCgkFb8cCA/edit?usp=sharing"",""หนองบัวลำภู!J312"")"),0)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IFERROR(__xludf.DUMMYFUNCTION("IMPORTRANGE(""https://docs.google.com/spreadsheets/d/1XL5vhW3sbDhbH9Cz0tuDiY8C3ctxq1tqvaCgkFb8cCA/edit?usp=sharing"",""หนองบัวลำภู!I313"")"),30)</f>
        <v>30</v>
      </c>
      <c r="J418" s="380">
        <f ca="1">IFERROR(__xludf.DUMMYFUNCTION("IMPORTRANGE(""https://docs.google.com/spreadsheets/d/1XL5vhW3sbDhbH9Cz0tuDiY8C3ctxq1tqvaCgkFb8cCA/edit?usp=sharing"",""หนองบัวลำภู!J313"")"),30)</f>
        <v>30</v>
      </c>
      <c r="K418" s="204">
        <f t="shared" ca="1" si="113"/>
        <v>100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IFERROR(__xludf.DUMMYFUNCTION("IMPORTRANGE(""https://docs.google.com/spreadsheets/d/1XL5vhW3sbDhbH9Cz0tuDiY8C3ctxq1tqvaCgkFb8cCA/edit?usp=sharing"",""หนองบัวลำภู!I314"")"),10)</f>
        <v>10</v>
      </c>
      <c r="J419" s="275">
        <f ca="1">IFERROR(__xludf.DUMMYFUNCTION("IMPORTRANGE(""https://docs.google.com/spreadsheets/d/1XL5vhW3sbDhbH9Cz0tuDiY8C3ctxq1tqvaCgkFb8cCA/edit?usp=sharing"",""หนองบัวลำภู!J314"")"),10)</f>
        <v>10</v>
      </c>
      <c r="K419" s="168">
        <f t="shared" ca="1" si="113"/>
        <v>100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IFERROR(__xludf.DUMMYFUNCTION("IMPORTRANGE(""https://docs.google.com/spreadsheets/d/1XL5vhW3sbDhbH9Cz0tuDiY8C3ctxq1tqvaCgkFb8cCA/edit?usp=sharing"",""หนองบัวลำภู!I315"")"),10)</f>
        <v>10</v>
      </c>
      <c r="J420" s="275"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IFERROR(__xludf.DUMMYFUNCTION("IMPORTRANGE(""https://docs.google.com/spreadsheets/d/1XL5vhW3sbDhbH9Cz0tuDiY8C3ctxq1tqvaCgkFb8cCA/edit?usp=sharing"",""หนองบัวลำภู!I316"")"),25)</f>
        <v>25</v>
      </c>
      <c r="J421" s="379">
        <f ca="1">IFERROR(__xludf.DUMMYFUNCTION("IMPORTRANGE(""https://docs.google.com/spreadsheets/d/1XL5vhW3sbDhbH9Cz0tuDiY8C3ctxq1tqvaCgkFb8cCA/edit?usp=sharing"",""หนองบัวลำภู!J316"")"),0)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IFERROR(__xludf.DUMMYFUNCTION("IMPORTRANGE(""https://docs.google.com/spreadsheets/d/1XL5vhW3sbDhbH9Cz0tuDiY8C3ctxq1tqvaCgkFb8cCA/edit?usp=sharing"",""หนองบัวลำภู!I317"")"),75)</f>
        <v>75</v>
      </c>
      <c r="J422" s="380">
        <f ca="1">IFERROR(__xludf.DUMMYFUNCTION("IMPORTRANGE(""https://docs.google.com/spreadsheets/d/1XL5vhW3sbDhbH9Cz0tuDiY8C3ctxq1tqvaCgkFb8cCA/edit?usp=sharing"",""หนองบัวลำภู!J317"")"),0)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IFERROR(__xludf.DUMMYFUNCTION("IMPORTRANGE(""https://docs.google.com/spreadsheets/d/1XL5vhW3sbDhbH9Cz0tuDiY8C3ctxq1tqvaCgkFb8cCA/edit?usp=sharing"",""หนองบัวลำภู!I318"")"),25)</f>
        <v>25</v>
      </c>
      <c r="J423" s="275">
        <f ca="1">IFERROR(__xludf.DUMMYFUNCTION("IMPORTRANGE(""https://docs.google.com/spreadsheets/d/1XL5vhW3sbDhbH9Cz0tuDiY8C3ctxq1tqvaCgkFb8cCA/edit?usp=sharing"",""หนองบัวลำภู!J318"")"),0)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IFERROR(__xludf.DUMMYFUNCTION("IMPORTRANGE(""https://docs.google.com/spreadsheets/d/1XL5vhW3sbDhbH9Cz0tuDiY8C3ctxq1tqvaCgkFb8cCA/edit?usp=sharing"",""หนองบัวลำภู!I319"")"),25)</f>
        <v>25</v>
      </c>
      <c r="J424" s="275">
        <f ca="1">IFERROR(__xludf.DUMMYFUNCTION("IMPORTRANGE(""https://docs.google.com/spreadsheets/d/1XL5vhW3sbDhbH9Cz0tuDiY8C3ctxq1tqvaCgkFb8cCA/edit?usp=sharing"",""หนองบัวลำภู!J319"")"),0)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IFERROR(__xludf.DUMMYFUNCTION("IMPORTRANGE(""https://docs.google.com/spreadsheets/d/1XL5vhW3sbDhbH9Cz0tuDiY8C3ctxq1tqvaCgkFb8cCA/edit?usp=sharing"",""หนองบัวลำภู!I320"")"),25)</f>
        <v>25</v>
      </c>
      <c r="J425" s="275">
        <f ca="1">IFERROR(__xludf.DUMMYFUNCTION("IMPORTRANGE(""https://docs.google.com/spreadsheets/d/1XL5vhW3sbDhbH9Cz0tuDiY8C3ctxq1tqvaCgkFb8cCA/edit?usp=sharing"",""หนองบัวลำภู!J320"")"),0)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IFERROR(__xludf.DUMMYFUNCTION("IMPORTRANGE(""https://docs.google.com/spreadsheets/d/1XL5vhW3sbDhbH9Cz0tuDiY8C3ctxq1tqvaCgkFb8cCA/edit?usp=sharing"",""หนองบัวลำภู!I321"")"),10)</f>
        <v>10</v>
      </c>
      <c r="J426" s="379">
        <f ca="1">IFERROR(__xludf.DUMMYFUNCTION("IMPORTRANGE(""https://docs.google.com/spreadsheets/d/1XL5vhW3sbDhbH9Cz0tuDiY8C3ctxq1tqvaCgkFb8cCA/edit?usp=sharing"",""หนองบัวลำภู!J321"")"),0)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IFERROR(__xludf.DUMMYFUNCTION("IMPORTRANGE(""https://docs.google.com/spreadsheets/d/1XL5vhW3sbDhbH9Cz0tuDiY8C3ctxq1tqvaCgkFb8cCA/edit?usp=sharing"",""หนองบัวลำภู!I322"")"),30)</f>
        <v>30</v>
      </c>
      <c r="J427" s="380">
        <f ca="1">IFERROR(__xludf.DUMMYFUNCTION("IMPORTRANGE(""https://docs.google.com/spreadsheets/d/1XL5vhW3sbDhbH9Cz0tuDiY8C3ctxq1tqvaCgkFb8cCA/edit?usp=sharing"",""หนองบัวลำภู!J322"")"),0)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IFERROR(__xludf.DUMMYFUNCTION("IMPORTRANGE(""https://docs.google.com/spreadsheets/d/1XL5vhW3sbDhbH9Cz0tuDiY8C3ctxq1tqvaCgkFb8cCA/edit?usp=sharing"",""หนองบัวลำภู!I323"")"),10)</f>
        <v>10</v>
      </c>
      <c r="J428" s="275">
        <f ca="1">IFERROR(__xludf.DUMMYFUNCTION("IMPORTRANGE(""https://docs.google.com/spreadsheets/d/1XL5vhW3sbDhbH9Cz0tuDiY8C3ctxq1tqvaCgkFb8cCA/edit?usp=sharing"",""หนองบัวลำภู!J323"")"),0)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IFERROR(__xludf.DUMMYFUNCTION("IMPORTRANGE(""https://docs.google.com/spreadsheets/d/1XL5vhW3sbDhbH9Cz0tuDiY8C3ctxq1tqvaCgkFb8cCA/edit?usp=sharing"",""หนองบัวลำภู!I324"")"),10)</f>
        <v>10</v>
      </c>
      <c r="J429" s="275">
        <f ca="1">IFERROR(__xludf.DUMMYFUNCTION("IMPORTRANGE(""https://docs.google.com/spreadsheets/d/1XL5vhW3sbDhbH9Cz0tuDiY8C3ctxq1tqvaCgkFb8cCA/edit?usp=sharing"",""หนองบัวลำภู!J324"")"),0)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IFERROR(__xludf.DUMMYFUNCTION("IMPORTRANGE(""https://docs.google.com/spreadsheets/d/1XL5vhW3sbDhbH9Cz0tuDiY8C3ctxq1tqvaCgkFb8cCA/edit?usp=sharing"",""หนองบัวลำภู!I325"")"),35)</f>
        <v>35</v>
      </c>
      <c r="J430" s="379">
        <f ca="1">IFERROR(__xludf.DUMMYFUNCTION("IMPORTRANGE(""https://docs.google.com/spreadsheets/d/1XL5vhW3sbDhbH9Cz0tuDiY8C3ctxq1tqvaCgkFb8cCA/edit?usp=sharing"",""หนองบัวลำภู!J325"")"),0)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IFERROR(__xludf.DUMMYFUNCTION("IMPORTRANGE(""https://docs.google.com/spreadsheets/d/1XL5vhW3sbDhbH9Cz0tuDiY8C3ctxq1tqvaCgkFb8cCA/edit?usp=sharing"",""หนองบัวลำภู!I326"")"),10)</f>
        <v>10</v>
      </c>
      <c r="J431" s="275">
        <f ca="1">IFERROR(__xludf.DUMMYFUNCTION("IMPORTRANGE(""https://docs.google.com/spreadsheets/d/1XL5vhW3sbDhbH9Cz0tuDiY8C3ctxq1tqvaCgkFb8cCA/edit?usp=sharing"",""หนองบัวลำภู!J326"")"),0)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IFERROR(__xludf.DUMMYFUNCTION("IMPORTRANGE(""https://docs.google.com/spreadsheets/d/1XL5vhW3sbDhbH9Cz0tuDiY8C3ctxq1tqvaCgkFb8cCA/edit?usp=sharing"",""หนองบัวลำภู!I327"")"),25)</f>
        <v>25</v>
      </c>
      <c r="J432" s="275">
        <f ca="1">IFERROR(__xludf.DUMMYFUNCTION("IMPORTRANGE(""https://docs.google.com/spreadsheets/d/1XL5vhW3sbDhbH9Cz0tuDiY8C3ctxq1tqvaCgkFb8cCA/edit?usp=sharing"",""หนองบัวลำภู!J327"")"),0)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IFERROR(__xludf.DUMMYFUNCTION("IMPORTRANGE(""https://docs.google.com/spreadsheets/d/1XL5vhW3sbDhbH9Cz0tuDiY8C3ctxq1tqvaCgkFb8cCA/edit?usp=sharing"",""หนองบัวลำภู!J328"")"),0)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IFERROR(__xludf.DUMMYFUNCTION("IMPORTRANGE(""https://docs.google.com/spreadsheets/d/1XL5vhW3sbDhbH9Cz0tuDiY8C3ctxq1tqvaCgkFb8cCA/edit?usp=sharing"",""หนองบัวลำภู!J329"")"),0)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IFERROR(__xludf.DUMMYFUNCTION("IMPORTRANGE(""https://docs.google.com/spreadsheets/d/1XL5vhW3sbDhbH9Cz0tuDiY8C3ctxq1tqvaCgkFb8cCA/edit?usp=sharing"",""หนองบัวลำภู!I330"")"),15)</f>
        <v>15</v>
      </c>
      <c r="J435" s="393">
        <f ca="1">IFERROR(__xludf.DUMMYFUNCTION("IMPORTRANGE(""https://docs.google.com/spreadsheets/d/1XL5vhW3sbDhbH9Cz0tuDiY8C3ctxq1tqvaCgkFb8cCA/edit?usp=sharing"",""หนองบัวลำภู!J330"")"),15)</f>
        <v>15</v>
      </c>
      <c r="K435" s="394">
        <f ca="1">IF(I435&gt;0,J435*100/I435,0)</f>
        <v>100</v>
      </c>
      <c r="L435" s="395">
        <f ca="1">IFERROR(__xludf.DUMMYFUNCTION("IMPORTRANGE(""https://docs.google.com/spreadsheets/d/1XL5vhW3sbDhbH9Cz0tuDiY8C3ctxq1tqvaCgkFb8cCA/edit?usp=sharing"",""หนองบัวลำภู!L330"")"),83000)</f>
        <v>83000</v>
      </c>
      <c r="M435" s="395"/>
      <c r="N435" s="395">
        <f ca="1">IFERROR(__xludf.DUMMYFUNCTION("IMPORTRANGE(""https://docs.google.com/spreadsheets/d/1XL5vhW3sbDhbH9Cz0tuDiY8C3ctxq1tqvaCgkFb8cCA/edit?usp=sharing"",""หนองบัวลำภู!M330"")"),66879)</f>
        <v>66879</v>
      </c>
      <c r="O435" s="395">
        <f t="shared" ref="O435:O439" ca="1" si="114">+IF(L435&gt;0,N435*100/L435,0)</f>
        <v>80.577108433734935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IFERROR(__xludf.DUMMYFUNCTION("IMPORTRANGE(""https://docs.google.com/spreadsheets/d/1XL5vhW3sbDhbH9Cz0tuDiY8C3ctxq1tqvaCgkFb8cCA/edit?usp=sharing"",""หนองบัวลำภู!L331"")"),0)</f>
        <v>0</v>
      </c>
      <c r="M436" s="169"/>
      <c r="N436" s="171">
        <f ca="1">IFERROR(__xludf.DUMMYFUNCTION("IMPORTRANGE(""https://docs.google.com/spreadsheets/d/1XL5vhW3sbDhbH9Cz0tuDiY8C3ctxq1tqvaCgkFb8cCA/edit?usp=sharing"",""หนองบัวลำภู!M331"")"),0)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IFERROR(__xludf.DUMMYFUNCTION("IMPORTRANGE(""https://docs.google.com/spreadsheets/d/1XL5vhW3sbDhbH9Cz0tuDiY8C3ctxq1tqvaCgkFb8cCA/edit?usp=sharing"",""หนองบัวลำภู!L332"")"),83000)</f>
        <v>83000</v>
      </c>
      <c r="M437" s="169"/>
      <c r="N437" s="171">
        <f ca="1">IFERROR(__xludf.DUMMYFUNCTION("IMPORTRANGE(""https://docs.google.com/spreadsheets/d/1XL5vhW3sbDhbH9Cz0tuDiY8C3ctxq1tqvaCgkFb8cCA/edit?usp=sharing"",""หนองบัวลำภู!M332"")"),66879)</f>
        <v>66879</v>
      </c>
      <c r="O437" s="171">
        <f t="shared" ca="1" si="114"/>
        <v>80.577108433734935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IFERROR(__xludf.DUMMYFUNCTION("IMPORTRANGE(""https://docs.google.com/spreadsheets/d/1XL5vhW3sbDhbH9Cz0tuDiY8C3ctxq1tqvaCgkFb8cCA/edit?usp=sharing"",""หนองบัวลำภู!L333"")"),0)</f>
        <v>0</v>
      </c>
      <c r="M438" s="171"/>
      <c r="N438" s="171">
        <f ca="1">IFERROR(__xludf.DUMMYFUNCTION("IMPORTRANGE(""https://docs.google.com/spreadsheets/d/1XL5vhW3sbDhbH9Cz0tuDiY8C3ctxq1tqvaCgkFb8cCA/edit?usp=sharing"",""หนองบัวลำภู!M333"")"),0)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IFERROR(__xludf.DUMMYFUNCTION("IMPORTRANGE(""https://docs.google.com/spreadsheets/d/1XL5vhW3sbDhbH9Cz0tuDiY8C3ctxq1tqvaCgkFb8cCA/edit?usp=sharing"",""หนองบัวลำภู!L334"")"),83000)</f>
        <v>83000</v>
      </c>
      <c r="M439" s="171"/>
      <c r="N439" s="171">
        <f ca="1">IFERROR(__xludf.DUMMYFUNCTION("IMPORTRANGE(""https://docs.google.com/spreadsheets/d/1XL5vhW3sbDhbH9Cz0tuDiY8C3ctxq1tqvaCgkFb8cCA/edit?usp=sharing"",""หนองบัวลำภู!M334"")"),66879)</f>
        <v>66879</v>
      </c>
      <c r="O439" s="171">
        <f t="shared" ca="1" si="114"/>
        <v>80.577108433734935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IFERROR(__xludf.DUMMYFUNCTION("IMPORTRANGE(""https://docs.google.com/spreadsheets/d/1XL5vhW3sbDhbH9Cz0tuDiY8C3ctxq1tqvaCgkFb8cCA/edit?usp=sharing"",""หนองบัวลำภู!M335"")"),56724)</f>
        <v>56724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IFERROR(__xludf.DUMMYFUNCTION("IMPORTRANGE(""https://docs.google.com/spreadsheets/d/1XL5vhW3sbDhbH9Cz0tuDiY8C3ctxq1tqvaCgkFb8cCA/edit?usp=sharing"",""หนองบัวลำภู!M336"")"),0)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IFERROR(__xludf.DUMMYFUNCTION("IMPORTRANGE(""https://docs.google.com/spreadsheets/d/1XL5vhW3sbDhbH9Cz0tuDiY8C3ctxq1tqvaCgkFb8cCA/edit?usp=sharing"",""หนองบัวลำภู!M337"")"),0)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IFERROR(__xludf.DUMMYFUNCTION("IMPORTRANGE(""https://docs.google.com/spreadsheets/d/1XL5vhW3sbDhbH9Cz0tuDiY8C3ctxq1tqvaCgkFb8cCA/edit?usp=sharing"",""หนองบัวลำภู!M338"")"),10155)</f>
        <v>10155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IFERROR(__xludf.DUMMYFUNCTION("IMPORTRANGE(""https://docs.google.com/spreadsheets/d/1XL5vhW3sbDhbH9Cz0tuDiY8C3ctxq1tqvaCgkFb8cCA/edit?usp=sharing"",""หนองบัวลำภู!J340"")"),0)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IFERROR(__xludf.DUMMYFUNCTION("IMPORTRANGE(""https://docs.google.com/spreadsheets/d/1XL5vhW3sbDhbH9Cz0tuDiY8C3ctxq1tqvaCgkFb8cCA/edit?usp=sharing"",""หนองบัวลำภู!J341"")"),1)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IFERROR(__xludf.DUMMYFUNCTION("IMPORTRANGE(""https://docs.google.com/spreadsheets/d/1XL5vhW3sbDhbH9Cz0tuDiY8C3ctxq1tqvaCgkFb8cCA/edit?usp=sharing"",""หนองบัวลำภู!J342"")"),1)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IFERROR(__xludf.DUMMYFUNCTION("IMPORTRANGE(""https://docs.google.com/spreadsheets/d/1XL5vhW3sbDhbH9Cz0tuDiY8C3ctxq1tqvaCgkFb8cCA/edit?usp=sharing"",""หนองบัวลำภู!J343"")"),1)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IFERROR(__xludf.DUMMYFUNCTION("IMPORTRANGE(""https://docs.google.com/spreadsheets/d/1XL5vhW3sbDhbH9Cz0tuDiY8C3ctxq1tqvaCgkFb8cCA/edit?usp=sharing"",""หนองบัวลำภู!I344"")"),15)</f>
        <v>15</v>
      </c>
      <c r="J449" s="203">
        <f ca="1">IFERROR(__xludf.DUMMYFUNCTION("IMPORTRANGE(""https://docs.google.com/spreadsheets/d/1XL5vhW3sbDhbH9Cz0tuDiY8C3ctxq1tqvaCgkFb8cCA/edit?usp=sharing"",""หนองบัวลำภู!J344"")"),15)</f>
        <v>15</v>
      </c>
      <c r="K449" s="168">
        <f t="shared" ref="K449:K452" ca="1" si="115">IF(I449&gt;0,J449*100/I449,0)</f>
        <v>100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IFERROR(__xludf.DUMMYFUNCTION("IMPORTRANGE(""https://docs.google.com/spreadsheets/d/1XL5vhW3sbDhbH9Cz0tuDiY8C3ctxq1tqvaCgkFb8cCA/edit?usp=sharing"",""หนองบัวลำภู!I345"")"),15)</f>
        <v>15</v>
      </c>
      <c r="J450" s="192">
        <f ca="1">IFERROR(__xludf.DUMMYFUNCTION("IMPORTRANGE(""https://docs.google.com/spreadsheets/d/1XL5vhW3sbDhbH9Cz0tuDiY8C3ctxq1tqvaCgkFb8cCA/edit?usp=sharing"",""หนองบัวลำภู!J345"")"),15)</f>
        <v>15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IFERROR(__xludf.DUMMYFUNCTION("IMPORTRANGE(""https://docs.google.com/spreadsheets/d/1XL5vhW3sbDhbH9Cz0tuDiY8C3ctxq1tqvaCgkFb8cCA/edit?usp=sharing"",""หนองบัวลำภู!I346"")"),0)</f>
        <v>0</v>
      </c>
      <c r="J451" s="191">
        <f ca="1">IFERROR(__xludf.DUMMYFUNCTION("IMPORTRANGE(""https://docs.google.com/spreadsheets/d/1XL5vhW3sbDhbH9Cz0tuDiY8C3ctxq1tqvaCgkFb8cCA/edit?usp=sharing"",""หนองบัวลำภู!J346"")"),0)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IFERROR(__xludf.DUMMYFUNCTION("IMPORTRANGE(""https://docs.google.com/spreadsheets/d/1XL5vhW3sbDhbH9Cz0tuDiY8C3ctxq1tqvaCgkFb8cCA/edit?usp=sharing"",""หนองบัวลำภู!I347"")"),0)</f>
        <v>0</v>
      </c>
      <c r="J452" s="191">
        <f ca="1">IFERROR(__xludf.DUMMYFUNCTION("IMPORTRANGE(""https://docs.google.com/spreadsheets/d/1XL5vhW3sbDhbH9Cz0tuDiY8C3ctxq1tqvaCgkFb8cCA/edit?usp=sharing"",""หนองบัวลำภู!J347"")"),0)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IFERROR(__xludf.DUMMYFUNCTION("IMPORTRANGE(""https://docs.google.com/spreadsheets/d/1XL5vhW3sbDhbH9Cz0tuDiY8C3ctxq1tqvaCgkFb8cCA/edit?usp=sharing"",""หนองบัวลำภู!J348"")"),0)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IFERROR(__xludf.DUMMYFUNCTION("IMPORTRANGE(""https://docs.google.com/spreadsheets/d/1XL5vhW3sbDhbH9Cz0tuDiY8C3ctxq1tqvaCgkFb8cCA/edit?usp=sharing"",""หนองบัวลำภู!J349"")"),0)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IFERROR(__xludf.DUMMYFUNCTION("IMPORTRANGE(""https://docs.google.com/spreadsheets/d/1XL5vhW3sbDhbH9Cz0tuDiY8C3ctxq1tqvaCgkFb8cCA/edit?usp=sharing"",""หนองบัวลำภู!I350"")"),41052)</f>
        <v>41052</v>
      </c>
      <c r="J455" s="360">
        <f ca="1">IFERROR(__xludf.DUMMYFUNCTION("IMPORTRANGE(""https://docs.google.com/spreadsheets/d/1XL5vhW3sbDhbH9Cz0tuDiY8C3ctxq1tqvaCgkFb8cCA/edit?usp=sharing"",""หนองบัวลำภู!J350"")"),0)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IFERROR(__xludf.DUMMYFUNCTION("IMPORTRANGE(""https://docs.google.com/spreadsheets/d/1XL5vhW3sbDhbH9Cz0tuDiY8C3ctxq1tqvaCgkFb8cCA/edit?usp=sharing"",""หนองบัวลำภู!L350"")"),733096)</f>
        <v>733096</v>
      </c>
      <c r="M455" s="362"/>
      <c r="N455" s="362">
        <f ca="1">IFERROR(__xludf.DUMMYFUNCTION("IMPORTRANGE(""https://docs.google.com/spreadsheets/d/1XL5vhW3sbDhbH9Cz0tuDiY8C3ctxq1tqvaCgkFb8cCA/edit?usp=sharing"",""หนองบัวลำภู!M350"")"),79900.06)</f>
        <v>79900.06</v>
      </c>
      <c r="O455" s="362">
        <f t="shared" ref="O455:O459" ca="1" si="116">+IF(L455&gt;0,N455*100/L455,0)</f>
        <v>10.898990036775539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IFERROR(__xludf.DUMMYFUNCTION("IMPORTRANGE(""https://docs.google.com/spreadsheets/d/1XL5vhW3sbDhbH9Cz0tuDiY8C3ctxq1tqvaCgkFb8cCA/edit?usp=sharing"",""หนองบัวลำภู!L351"")"),0)</f>
        <v>0</v>
      </c>
      <c r="M456" s="169"/>
      <c r="N456" s="171">
        <f ca="1">IFERROR(__xludf.DUMMYFUNCTION("IMPORTRANGE(""https://docs.google.com/spreadsheets/d/1XL5vhW3sbDhbH9Cz0tuDiY8C3ctxq1tqvaCgkFb8cCA/edit?usp=sharing"",""หนองบัวลำภู!M351"")"),0)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IFERROR(__xludf.DUMMYFUNCTION("IMPORTRANGE(""https://docs.google.com/spreadsheets/d/1XL5vhW3sbDhbH9Cz0tuDiY8C3ctxq1tqvaCgkFb8cCA/edit?usp=sharing"",""หนองบัวลำภู!L352"")"),733096)</f>
        <v>733096</v>
      </c>
      <c r="M457" s="169"/>
      <c r="N457" s="171">
        <f ca="1">IFERROR(__xludf.DUMMYFUNCTION("IMPORTRANGE(""https://docs.google.com/spreadsheets/d/1XL5vhW3sbDhbH9Cz0tuDiY8C3ctxq1tqvaCgkFb8cCA/edit?usp=sharing"",""หนองบัวลำภู!M352"")"),79900.06)</f>
        <v>79900.06</v>
      </c>
      <c r="O457" s="171">
        <f t="shared" ca="1" si="116"/>
        <v>10.898990036775539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IFERROR(__xludf.DUMMYFUNCTION("IMPORTRANGE(""https://docs.google.com/spreadsheets/d/1XL5vhW3sbDhbH9Cz0tuDiY8C3ctxq1tqvaCgkFb8cCA/edit?usp=sharing"",""หนองบัวลำภู!L353"")"),0)</f>
        <v>0</v>
      </c>
      <c r="M458" s="171"/>
      <c r="N458" s="171">
        <f ca="1">IFERROR(__xludf.DUMMYFUNCTION("IMPORTRANGE(""https://docs.google.com/spreadsheets/d/1XL5vhW3sbDhbH9Cz0tuDiY8C3ctxq1tqvaCgkFb8cCA/edit?usp=sharing"",""หนองบัวลำภู!M353"")"),0)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IFERROR(__xludf.DUMMYFUNCTION("IMPORTRANGE(""https://docs.google.com/spreadsheets/d/1XL5vhW3sbDhbH9Cz0tuDiY8C3ctxq1tqvaCgkFb8cCA/edit?usp=sharing"",""หนองบัวลำภู!L354"")"),733096)</f>
        <v>733096</v>
      </c>
      <c r="M459" s="171"/>
      <c r="N459" s="171">
        <f ca="1">IFERROR(__xludf.DUMMYFUNCTION("IMPORTRANGE(""https://docs.google.com/spreadsheets/d/1XL5vhW3sbDhbH9Cz0tuDiY8C3ctxq1tqvaCgkFb8cCA/edit?usp=sharing"",""หนองบัวลำภู!M354"")"),79900.06)</f>
        <v>79900.06</v>
      </c>
      <c r="O459" s="171">
        <f t="shared" ca="1" si="116"/>
        <v>10.898990036775539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IFERROR(__xludf.DUMMYFUNCTION("IMPORTRANGE(""https://docs.google.com/spreadsheets/d/1XL5vhW3sbDhbH9Cz0tuDiY8C3ctxq1tqvaCgkFb8cCA/edit?usp=sharing"",""หนองบัวลำภู!M355"")"),0)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IFERROR(__xludf.DUMMYFUNCTION("IMPORTRANGE(""https://docs.google.com/spreadsheets/d/1XL5vhW3sbDhbH9Cz0tuDiY8C3ctxq1tqvaCgkFb8cCA/edit?usp=sharing"",""หนองบัวลำภู!M356"")"),0)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IFERROR(__xludf.DUMMYFUNCTION("IMPORTRANGE(""https://docs.google.com/spreadsheets/d/1XL5vhW3sbDhbH9Cz0tuDiY8C3ctxq1tqvaCgkFb8cCA/edit?usp=sharing"",""หนองบัวลำภู!M357"")"),28600.06)</f>
        <v>28600.06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IFERROR(__xludf.DUMMYFUNCTION("IMPORTRANGE(""https://docs.google.com/spreadsheets/d/1XL5vhW3sbDhbH9Cz0tuDiY8C3ctxq1tqvaCgkFb8cCA/edit?usp=sharing"",""หนองบัวลำภู!M358"")"),51300)</f>
        <v>51300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IFERROR(__xludf.DUMMYFUNCTION("IMPORTRANGE(""https://docs.google.com/spreadsheets/d/1XL5vhW3sbDhbH9Cz0tuDiY8C3ctxq1tqvaCgkFb8cCA/edit?usp=sharing"",""หนองบัวลำภู!I359"")"),41052)</f>
        <v>41052</v>
      </c>
      <c r="J464" s="264">
        <f ca="1">IFERROR(__xludf.DUMMYFUNCTION("IMPORTRANGE(""https://docs.google.com/spreadsheets/d/1XL5vhW3sbDhbH9Cz0tuDiY8C3ctxq1tqvaCgkFb8cCA/edit?usp=sharing"",""หนองบัวลำภู!J359"")"),0)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IFERROR(__xludf.DUMMYFUNCTION("IMPORTRANGE(""https://docs.google.com/spreadsheets/d/1XL5vhW3sbDhbH9Cz0tuDiY8C3ctxq1tqvaCgkFb8cCA/edit?usp=sharing"",""หนองบัวลำภู!I360"")"),41052)</f>
        <v>41052</v>
      </c>
      <c r="J465" s="401">
        <f ca="1">IFERROR(__xludf.DUMMYFUNCTION("IMPORTRANGE(""https://docs.google.com/spreadsheets/d/1XL5vhW3sbDhbH9Cz0tuDiY8C3ctxq1tqvaCgkFb8cCA/edit?usp=sharing"",""หนองบัวลำภู!J360"")"),0)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IFERROR(__xludf.DUMMYFUNCTION("IMPORTRANGE(""https://docs.google.com/spreadsheets/d/1XL5vhW3sbDhbH9Cz0tuDiY8C3ctxq1tqvaCgkFb8cCA/edit?usp=sharing"",""หนองบัวลำภู!I361"")"),4224)</f>
        <v>4224</v>
      </c>
      <c r="J466" s="401">
        <f ca="1">IFERROR(__xludf.DUMMYFUNCTION("IMPORTRANGE(""https://docs.google.com/spreadsheets/d/1XL5vhW3sbDhbH9Cz0tuDiY8C3ctxq1tqvaCgkFb8cCA/edit?usp=sharing"",""หนองบัวลำภู!J361"")"),0)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IFERROR(__xludf.DUMMYFUNCTION("IMPORTRANGE(""https://docs.google.com/spreadsheets/d/1XL5vhW3sbDhbH9Cz0tuDiY8C3ctxq1tqvaCgkFb8cCA/edit?usp=sharing"",""หนองบัวลำภู!I362"")"),0)</f>
        <v>0</v>
      </c>
      <c r="J467" s="192">
        <f ca="1">IFERROR(__xludf.DUMMYFUNCTION("IMPORTRANGE(""https://docs.google.com/spreadsheets/d/1XL5vhW3sbDhbH9Cz0tuDiY8C3ctxq1tqvaCgkFb8cCA/edit?usp=sharing"",""หนองบัวลำภู!J362"")"),0)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IFERROR(__xludf.DUMMYFUNCTION("IMPORTRANGE(""https://docs.google.com/spreadsheets/d/1XL5vhW3sbDhbH9Cz0tuDiY8C3ctxq1tqvaCgkFb8cCA/edit?usp=sharing"",""หนองบัวลำภู!I363"")"),0)</f>
        <v>0</v>
      </c>
      <c r="J468" s="192">
        <f ca="1">IFERROR(__xludf.DUMMYFUNCTION("IMPORTRANGE(""https://docs.google.com/spreadsheets/d/1XL5vhW3sbDhbH9Cz0tuDiY8C3ctxq1tqvaCgkFb8cCA/edit?usp=sharing"",""หนองบัวลำภู!J363"")"),0)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IFERROR(__xludf.DUMMYFUNCTION("IMPORTRANGE(""https://docs.google.com/spreadsheets/d/1XL5vhW3sbDhbH9Cz0tuDiY8C3ctxq1tqvaCgkFb8cCA/edit?usp=sharing"",""หนองบัวลำภู!I364"")"),0)</f>
        <v>0</v>
      </c>
      <c r="J469" s="192">
        <f ca="1">IFERROR(__xludf.DUMMYFUNCTION("IMPORTRANGE(""https://docs.google.com/spreadsheets/d/1XL5vhW3sbDhbH9Cz0tuDiY8C3ctxq1tqvaCgkFb8cCA/edit?usp=sharing"",""หนองบัวลำภู!J364"")"),0)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IFERROR(__xludf.DUMMYFUNCTION("IMPORTRANGE(""https://docs.google.com/spreadsheets/d/1XL5vhW3sbDhbH9Cz0tuDiY8C3ctxq1tqvaCgkFb8cCA/edit?usp=sharing"",""หนองบัวลำภู!I365"")"),0)</f>
        <v>0</v>
      </c>
      <c r="J470" s="192">
        <f ca="1">IFERROR(__xludf.DUMMYFUNCTION("IMPORTRANGE(""https://docs.google.com/spreadsheets/d/1XL5vhW3sbDhbH9Cz0tuDiY8C3ctxq1tqvaCgkFb8cCA/edit?usp=sharing"",""หนองบัวลำภู!J365"")"),0)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IFERROR(__xludf.DUMMYFUNCTION("IMPORTRANGE(""https://docs.google.com/spreadsheets/d/1XL5vhW3sbDhbH9Cz0tuDiY8C3ctxq1tqvaCgkFb8cCA/edit?usp=sharing"",""หนองบัวลำภู!I366"")"),0)</f>
        <v>0</v>
      </c>
      <c r="J471" s="192">
        <f ca="1">IFERROR(__xludf.DUMMYFUNCTION("IMPORTRANGE(""https://docs.google.com/spreadsheets/d/1XL5vhW3sbDhbH9Cz0tuDiY8C3ctxq1tqvaCgkFb8cCA/edit?usp=sharing"",""หนองบัวลำภู!J366"")"),0)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IFERROR(__xludf.DUMMYFUNCTION("IMPORTRANGE(""https://docs.google.com/spreadsheets/d/1XL5vhW3sbDhbH9Cz0tuDiY8C3ctxq1tqvaCgkFb8cCA/edit?usp=sharing"",""หนองบัวลำภู!I367"")"),0)</f>
        <v>0</v>
      </c>
      <c r="J472" s="192">
        <f ca="1">IFERROR(__xludf.DUMMYFUNCTION("IMPORTRANGE(""https://docs.google.com/spreadsheets/d/1XL5vhW3sbDhbH9Cz0tuDiY8C3ctxq1tqvaCgkFb8cCA/edit?usp=sharing"",""หนองบัวลำภู!J367"")"),0)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IFERROR(__xludf.DUMMYFUNCTION("IMPORTRANGE(""https://docs.google.com/spreadsheets/d/1XL5vhW3sbDhbH9Cz0tuDiY8C3ctxq1tqvaCgkFb8cCA/edit?usp=sharing"",""หนองบัวลำภู!I368"")"),41052)</f>
        <v>41052</v>
      </c>
      <c r="J473" s="401">
        <f ca="1">IFERROR(__xludf.DUMMYFUNCTION("IMPORTRANGE(""https://docs.google.com/spreadsheets/d/1XL5vhW3sbDhbH9Cz0tuDiY8C3ctxq1tqvaCgkFb8cCA/edit?usp=sharing"",""หนองบัวลำภู!J368"")"),0)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IFERROR(__xludf.DUMMYFUNCTION("IMPORTRANGE(""https://docs.google.com/spreadsheets/d/1XL5vhW3sbDhbH9Cz0tuDiY8C3ctxq1tqvaCgkFb8cCA/edit?usp=sharing"",""หนองบัวลำภู!I369"")"),4224)</f>
        <v>4224</v>
      </c>
      <c r="J474" s="401">
        <f ca="1">IFERROR(__xludf.DUMMYFUNCTION("IMPORTRANGE(""https://docs.google.com/spreadsheets/d/1XL5vhW3sbDhbH9Cz0tuDiY8C3ctxq1tqvaCgkFb8cCA/edit?usp=sharing"",""หนองบัวลำภู!J369"")"),0)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IFERROR(__xludf.DUMMYFUNCTION("IMPORTRANGE(""https://docs.google.com/spreadsheets/d/1XL5vhW3sbDhbH9Cz0tuDiY8C3ctxq1tqvaCgkFb8cCA/edit?usp=sharing"",""หนองบัวลำภู!I370"")"),0)</f>
        <v>0</v>
      </c>
      <c r="J475" s="192">
        <f ca="1">IFERROR(__xludf.DUMMYFUNCTION("IMPORTRANGE(""https://docs.google.com/spreadsheets/d/1XL5vhW3sbDhbH9Cz0tuDiY8C3ctxq1tqvaCgkFb8cCA/edit?usp=sharing"",""หนองบัวลำภู!J370"")"),0)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IFERROR(__xludf.DUMMYFUNCTION("IMPORTRANGE(""https://docs.google.com/spreadsheets/d/1XL5vhW3sbDhbH9Cz0tuDiY8C3ctxq1tqvaCgkFb8cCA/edit?usp=sharing"",""หนองบัวลำภู!I371"")"),0)</f>
        <v>0</v>
      </c>
      <c r="J476" s="192">
        <f ca="1">IFERROR(__xludf.DUMMYFUNCTION("IMPORTRANGE(""https://docs.google.com/spreadsheets/d/1XL5vhW3sbDhbH9Cz0tuDiY8C3ctxq1tqvaCgkFb8cCA/edit?usp=sharing"",""หนองบัวลำภู!J371"")"),0)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IFERROR(__xludf.DUMMYFUNCTION("IMPORTRANGE(""https://docs.google.com/spreadsheets/d/1XL5vhW3sbDhbH9Cz0tuDiY8C3ctxq1tqvaCgkFb8cCA/edit?usp=sharing"",""หนองบัวลำภู!I372"")"),0)</f>
        <v>0</v>
      </c>
      <c r="J477" s="192">
        <f ca="1">IFERROR(__xludf.DUMMYFUNCTION("IMPORTRANGE(""https://docs.google.com/spreadsheets/d/1XL5vhW3sbDhbH9Cz0tuDiY8C3ctxq1tqvaCgkFb8cCA/edit?usp=sharing"",""หนองบัวลำภู!J372"")"),0)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IFERROR(__xludf.DUMMYFUNCTION("IMPORTRANGE(""https://docs.google.com/spreadsheets/d/1XL5vhW3sbDhbH9Cz0tuDiY8C3ctxq1tqvaCgkFb8cCA/edit?usp=sharing"",""หนองบัวลำภู!I373"")"),0)</f>
        <v>0</v>
      </c>
      <c r="J478" s="192">
        <f ca="1">IFERROR(__xludf.DUMMYFUNCTION("IMPORTRANGE(""https://docs.google.com/spreadsheets/d/1XL5vhW3sbDhbH9Cz0tuDiY8C3ctxq1tqvaCgkFb8cCA/edit?usp=sharing"",""หนองบัวลำภู!J373"")"),0)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IFERROR(__xludf.DUMMYFUNCTION("IMPORTRANGE(""https://docs.google.com/spreadsheets/d/1XL5vhW3sbDhbH9Cz0tuDiY8C3ctxq1tqvaCgkFb8cCA/edit?usp=sharing"",""หนองบัวลำภู!I374"")"),0)</f>
        <v>0</v>
      </c>
      <c r="J479" s="192">
        <f ca="1">IFERROR(__xludf.DUMMYFUNCTION("IMPORTRANGE(""https://docs.google.com/spreadsheets/d/1XL5vhW3sbDhbH9Cz0tuDiY8C3ctxq1tqvaCgkFb8cCA/edit?usp=sharing"",""หนองบัวลำภู!J374"")"),0)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IFERROR(__xludf.DUMMYFUNCTION("IMPORTRANGE(""https://docs.google.com/spreadsheets/d/1XL5vhW3sbDhbH9Cz0tuDiY8C3ctxq1tqvaCgkFb8cCA/edit?usp=sharing"",""หนองบัวลำภู!I375"")"),0)</f>
        <v>0</v>
      </c>
      <c r="J480" s="192">
        <f ca="1">IFERROR(__xludf.DUMMYFUNCTION("IMPORTRANGE(""https://docs.google.com/spreadsheets/d/1XL5vhW3sbDhbH9Cz0tuDiY8C3ctxq1tqvaCgkFb8cCA/edit?usp=sharing"",""หนองบัวลำภู!J375"")"),0)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IFERROR(__xludf.DUMMYFUNCTION("IMPORTRANGE(""https://docs.google.com/spreadsheets/d/1XL5vhW3sbDhbH9Cz0tuDiY8C3ctxq1tqvaCgkFb8cCA/edit?usp=sharing"",""หนองบัวลำภู!I376"")"),41052)</f>
        <v>41052</v>
      </c>
      <c r="J481" s="401">
        <f ca="1">IFERROR(__xludf.DUMMYFUNCTION("IMPORTRANGE(""https://docs.google.com/spreadsheets/d/1XL5vhW3sbDhbH9Cz0tuDiY8C3ctxq1tqvaCgkFb8cCA/edit?usp=sharing"",""หนองบัวลำภู!J376"")"),0)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IFERROR(__xludf.DUMMYFUNCTION("IMPORTRANGE(""https://docs.google.com/spreadsheets/d/1XL5vhW3sbDhbH9Cz0tuDiY8C3ctxq1tqvaCgkFb8cCA/edit?usp=sharing"",""หนองบัวลำภู!I377"")"),4224)</f>
        <v>4224</v>
      </c>
      <c r="J482" s="401">
        <f ca="1">IFERROR(__xludf.DUMMYFUNCTION("IMPORTRANGE(""https://docs.google.com/spreadsheets/d/1XL5vhW3sbDhbH9Cz0tuDiY8C3ctxq1tqvaCgkFb8cCA/edit?usp=sharing"",""หนองบัวลำภู!J377"")"),0)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IFERROR(__xludf.DUMMYFUNCTION("IMPORTRANGE(""https://docs.google.com/spreadsheets/d/1XL5vhW3sbDhbH9Cz0tuDiY8C3ctxq1tqvaCgkFb8cCA/edit?usp=sharing"",""หนองบัวลำภู!I378"")"),0)</f>
        <v>0</v>
      </c>
      <c r="J483" s="192">
        <f ca="1">IFERROR(__xludf.DUMMYFUNCTION("IMPORTRANGE(""https://docs.google.com/spreadsheets/d/1XL5vhW3sbDhbH9Cz0tuDiY8C3ctxq1tqvaCgkFb8cCA/edit?usp=sharing"",""หนองบัวลำภู!J378"")"),0)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IFERROR(__xludf.DUMMYFUNCTION("IMPORTRANGE(""https://docs.google.com/spreadsheets/d/1XL5vhW3sbDhbH9Cz0tuDiY8C3ctxq1tqvaCgkFb8cCA/edit?usp=sharing"",""หนองบัวลำภู!I379"")"),0)</f>
        <v>0</v>
      </c>
      <c r="J484" s="192">
        <f ca="1">IFERROR(__xludf.DUMMYFUNCTION("IMPORTRANGE(""https://docs.google.com/spreadsheets/d/1XL5vhW3sbDhbH9Cz0tuDiY8C3ctxq1tqvaCgkFb8cCA/edit?usp=sharing"",""หนองบัวลำภู!J379"")"),0)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IFERROR(__xludf.DUMMYFUNCTION("IMPORTRANGE(""https://docs.google.com/spreadsheets/d/1XL5vhW3sbDhbH9Cz0tuDiY8C3ctxq1tqvaCgkFb8cCA/edit?usp=sharing"",""หนองบัวลำภู!I380"")"),0)</f>
        <v>0</v>
      </c>
      <c r="J485" s="192">
        <f ca="1">IFERROR(__xludf.DUMMYFUNCTION("IMPORTRANGE(""https://docs.google.com/spreadsheets/d/1XL5vhW3sbDhbH9Cz0tuDiY8C3ctxq1tqvaCgkFb8cCA/edit?usp=sharing"",""หนองบัวลำภู!J380"")"),0)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IFERROR(__xludf.DUMMYFUNCTION("IMPORTRANGE(""https://docs.google.com/spreadsheets/d/1XL5vhW3sbDhbH9Cz0tuDiY8C3ctxq1tqvaCgkFb8cCA/edit?usp=sharing"",""หนองบัวลำภู!I381"")"),0)</f>
        <v>0</v>
      </c>
      <c r="J486" s="192">
        <f ca="1">IFERROR(__xludf.DUMMYFUNCTION("IMPORTRANGE(""https://docs.google.com/spreadsheets/d/1XL5vhW3sbDhbH9Cz0tuDiY8C3ctxq1tqvaCgkFb8cCA/edit?usp=sharing"",""หนองบัวลำภู!J381"")"),0)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IFERROR(__xludf.DUMMYFUNCTION("IMPORTRANGE(""https://docs.google.com/spreadsheets/d/1XL5vhW3sbDhbH9Cz0tuDiY8C3ctxq1tqvaCgkFb8cCA/edit?usp=sharing"",""หนองบัวลำภู!I382"")"),0)</f>
        <v>0</v>
      </c>
      <c r="J487" s="401">
        <f ca="1">IFERROR(__xludf.DUMMYFUNCTION("IMPORTRANGE(""https://docs.google.com/spreadsheets/d/1XL5vhW3sbDhbH9Cz0tuDiY8C3ctxq1tqvaCgkFb8cCA/edit?usp=sharing"",""หนองบัวลำภู!J382"")"),0)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IFERROR(__xludf.DUMMYFUNCTION("IMPORTRANGE(""https://docs.google.com/spreadsheets/d/1XL5vhW3sbDhbH9Cz0tuDiY8C3ctxq1tqvaCgkFb8cCA/edit?usp=sharing"",""หนองบัวลำภู!I383"")"),0)</f>
        <v>0</v>
      </c>
      <c r="J488" s="401">
        <f ca="1">IFERROR(__xludf.DUMMYFUNCTION("IMPORTRANGE(""https://docs.google.com/spreadsheets/d/1XL5vhW3sbDhbH9Cz0tuDiY8C3ctxq1tqvaCgkFb8cCA/edit?usp=sharing"",""หนองบัวลำภู!J383"")"),0)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IFERROR(__xludf.DUMMYFUNCTION("IMPORTRANGE(""https://docs.google.com/spreadsheets/d/1XL5vhW3sbDhbH9Cz0tuDiY8C3ctxq1tqvaCgkFb8cCA/edit?usp=sharing"",""หนองบัวลำภู!I384"")"),0)</f>
        <v>0</v>
      </c>
      <c r="J489" s="192">
        <f ca="1">IFERROR(__xludf.DUMMYFUNCTION("IMPORTRANGE(""https://docs.google.com/spreadsheets/d/1XL5vhW3sbDhbH9Cz0tuDiY8C3ctxq1tqvaCgkFb8cCA/edit?usp=sharing"",""หนองบัวลำภู!J384"")"),0)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IFERROR(__xludf.DUMMYFUNCTION("IMPORTRANGE(""https://docs.google.com/spreadsheets/d/1XL5vhW3sbDhbH9Cz0tuDiY8C3ctxq1tqvaCgkFb8cCA/edit?usp=sharing"",""หนองบัวลำภู!I385"")"),0)</f>
        <v>0</v>
      </c>
      <c r="J490" s="192">
        <f ca="1">IFERROR(__xludf.DUMMYFUNCTION("IMPORTRANGE(""https://docs.google.com/spreadsheets/d/1XL5vhW3sbDhbH9Cz0tuDiY8C3ctxq1tqvaCgkFb8cCA/edit?usp=sharing"",""หนองบัวลำภู!J385"")"),0)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IFERROR(__xludf.DUMMYFUNCTION("IMPORTRANGE(""https://docs.google.com/spreadsheets/d/1XL5vhW3sbDhbH9Cz0tuDiY8C3ctxq1tqvaCgkFb8cCA/edit?usp=sharing"",""หนองบัวลำภู!I386"")"),0)</f>
        <v>0</v>
      </c>
      <c r="J491" s="192">
        <f ca="1">IFERROR(__xludf.DUMMYFUNCTION("IMPORTRANGE(""https://docs.google.com/spreadsheets/d/1XL5vhW3sbDhbH9Cz0tuDiY8C3ctxq1tqvaCgkFb8cCA/edit?usp=sharing"",""หนองบัวลำภู!J386"")"),0)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IFERROR(__xludf.DUMMYFUNCTION("IMPORTRANGE(""https://docs.google.com/spreadsheets/d/1XL5vhW3sbDhbH9Cz0tuDiY8C3ctxq1tqvaCgkFb8cCA/edit?usp=sharing"",""หนองบัวลำภู!I387"")"),0)</f>
        <v>0</v>
      </c>
      <c r="J492" s="192">
        <f ca="1">IFERROR(__xludf.DUMMYFUNCTION("IMPORTRANGE(""https://docs.google.com/spreadsheets/d/1XL5vhW3sbDhbH9Cz0tuDiY8C3ctxq1tqvaCgkFb8cCA/edit?usp=sharing"",""หนองบัวลำภู!J387"")"),0)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IFERROR(__xludf.DUMMYFUNCTION("IMPORTRANGE(""https://docs.google.com/spreadsheets/d/1XL5vhW3sbDhbH9Cz0tuDiY8C3ctxq1tqvaCgkFb8cCA/edit?usp=sharing"",""หนองบัวลำภู!I388"")"),0)</f>
        <v>0</v>
      </c>
      <c r="J493" s="192">
        <f ca="1">IFERROR(__xludf.DUMMYFUNCTION("IMPORTRANGE(""https://docs.google.com/spreadsheets/d/1XL5vhW3sbDhbH9Cz0tuDiY8C3ctxq1tqvaCgkFb8cCA/edit?usp=sharing"",""หนองบัวลำภู!J388"")"),0)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IFERROR(__xludf.DUMMYFUNCTION("IMPORTRANGE(""https://docs.google.com/spreadsheets/d/1XL5vhW3sbDhbH9Cz0tuDiY8C3ctxq1tqvaCgkFb8cCA/edit?usp=sharing"",""หนองบัวลำภู!I389"")"),0)</f>
        <v>0</v>
      </c>
      <c r="J494" s="417">
        <f ca="1">IFERROR(__xludf.DUMMYFUNCTION("IMPORTRANGE(""https://docs.google.com/spreadsheets/d/1XL5vhW3sbDhbH9Cz0tuDiY8C3ctxq1tqvaCgkFb8cCA/edit?usp=sharing"",""หนองบัวลำภู!J389"")"),0)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IFERROR(__xludf.DUMMYFUNCTION("IMPORTRANGE(""https://docs.google.com/spreadsheets/d/1XL5vhW3sbDhbH9Cz0tuDiY8C3ctxq1tqvaCgkFb8cCA/edit?usp=sharing"",""หนองบัวลำภู!I390"")"),0)</f>
        <v>0</v>
      </c>
      <c r="J495" s="417">
        <f ca="1">IFERROR(__xludf.DUMMYFUNCTION("IMPORTRANGE(""https://docs.google.com/spreadsheets/d/1XL5vhW3sbDhbH9Cz0tuDiY8C3ctxq1tqvaCgkFb8cCA/edit?usp=sharing"",""หนองบัวลำภู!J390"")"),0)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IFERROR(__xludf.DUMMYFUNCTION("IMPORTRANGE(""https://docs.google.com/spreadsheets/d/1XL5vhW3sbDhbH9Cz0tuDiY8C3ctxq1tqvaCgkFb8cCA/edit?usp=sharing"",""หนองบัวลำภู!I391"")"),0)</f>
        <v>0</v>
      </c>
      <c r="J496" s="417">
        <f ca="1">IFERROR(__xludf.DUMMYFUNCTION("IMPORTRANGE(""https://docs.google.com/spreadsheets/d/1XL5vhW3sbDhbH9Cz0tuDiY8C3ctxq1tqvaCgkFb8cCA/edit?usp=sharing"",""หนองบัวลำภู!J391"")"),0)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IFERROR(__xludf.DUMMYFUNCTION("IMPORTRANGE(""https://docs.google.com/spreadsheets/d/1XL5vhW3sbDhbH9Cz0tuDiY8C3ctxq1tqvaCgkFb8cCA/edit?usp=sharing"",""หนองบัวลำภู!I392"")"),10070)</f>
        <v>10070</v>
      </c>
      <c r="J497" s="424">
        <f ca="1">IFERROR(__xludf.DUMMYFUNCTION("IMPORTRANGE(""https://docs.google.com/spreadsheets/d/1XL5vhW3sbDhbH9Cz0tuDiY8C3ctxq1tqvaCgkFb8cCA/edit?usp=sharing"",""หนองบัวลำภู!J392"")"),0)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IFERROR(__xludf.DUMMYFUNCTION("IMPORTRANGE(""https://docs.google.com/spreadsheets/d/1XL5vhW3sbDhbH9Cz0tuDiY8C3ctxq1tqvaCgkFb8cCA/edit?usp=sharing"",""หนองบัวลำภู!I393"")"),10070)</f>
        <v>10070</v>
      </c>
      <c r="J498" s="401">
        <f ca="1">IFERROR(__xludf.DUMMYFUNCTION("IMPORTRANGE(""https://docs.google.com/spreadsheets/d/1XL5vhW3sbDhbH9Cz0tuDiY8C3ctxq1tqvaCgkFb8cCA/edit?usp=sharing"",""หนองบัวลำภู!J393"")"),0)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IFERROR(__xludf.DUMMYFUNCTION("IMPORTRANGE(""https://docs.google.com/spreadsheets/d/1XL5vhW3sbDhbH9Cz0tuDiY8C3ctxq1tqvaCgkFb8cCA/edit?usp=sharing"",""หนองบัวลำภู!I394"")"),1059)</f>
        <v>1059</v>
      </c>
      <c r="J499" s="401">
        <f ca="1">IFERROR(__xludf.DUMMYFUNCTION("IMPORTRANGE(""https://docs.google.com/spreadsheets/d/1XL5vhW3sbDhbH9Cz0tuDiY8C3ctxq1tqvaCgkFb8cCA/edit?usp=sharing"",""หนองบัวลำภู!J394"")"),0)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IFERROR(__xludf.DUMMYFUNCTION("IMPORTRANGE(""https://docs.google.com/spreadsheets/d/1XL5vhW3sbDhbH9Cz0tuDiY8C3ctxq1tqvaCgkFb8cCA/edit?usp=sharing"",""หนองบัวลำภู!I395"")"),0)</f>
        <v>0</v>
      </c>
      <c r="J500" s="167">
        <f ca="1">IFERROR(__xludf.DUMMYFUNCTION("IMPORTRANGE(""https://docs.google.com/spreadsheets/d/1XL5vhW3sbDhbH9Cz0tuDiY8C3ctxq1tqvaCgkFb8cCA/edit?usp=sharing"",""หนองบัวลำภู!J395"")"),0)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IFERROR(__xludf.DUMMYFUNCTION("IMPORTRANGE(""https://docs.google.com/spreadsheets/d/1XL5vhW3sbDhbH9Cz0tuDiY8C3ctxq1tqvaCgkFb8cCA/edit?usp=sharing"",""หนองบัวลำภู!I396"")"),0)</f>
        <v>0</v>
      </c>
      <c r="J501" s="167">
        <f ca="1">IFERROR(__xludf.DUMMYFUNCTION("IMPORTRANGE(""https://docs.google.com/spreadsheets/d/1XL5vhW3sbDhbH9Cz0tuDiY8C3ctxq1tqvaCgkFb8cCA/edit?usp=sharing"",""หนองบัวลำภู!J396"")"),0)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IFERROR(__xludf.DUMMYFUNCTION("IMPORTRANGE(""https://docs.google.com/spreadsheets/d/1XL5vhW3sbDhbH9Cz0tuDiY8C3ctxq1tqvaCgkFb8cCA/edit?usp=sharing"",""หนองบัวลำภู!I397"")"),0)</f>
        <v>0</v>
      </c>
      <c r="J502" s="192">
        <f ca="1">IFERROR(__xludf.DUMMYFUNCTION("IMPORTRANGE(""https://docs.google.com/spreadsheets/d/1XL5vhW3sbDhbH9Cz0tuDiY8C3ctxq1tqvaCgkFb8cCA/edit?usp=sharing"",""หนองบัวลำภู!J397"")"),0)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IFERROR(__xludf.DUMMYFUNCTION("IMPORTRANGE(""https://docs.google.com/spreadsheets/d/1XL5vhW3sbDhbH9Cz0tuDiY8C3ctxq1tqvaCgkFb8cCA/edit?usp=sharing"",""หนองบัวลำภู!I398"")"),0)</f>
        <v>0</v>
      </c>
      <c r="J503" s="192">
        <f ca="1">IFERROR(__xludf.DUMMYFUNCTION("IMPORTRANGE(""https://docs.google.com/spreadsheets/d/1XL5vhW3sbDhbH9Cz0tuDiY8C3ctxq1tqvaCgkFb8cCA/edit?usp=sharing"",""หนองบัวลำภู!J398"")"),0)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IFERROR(__xludf.DUMMYFUNCTION("IMPORTRANGE(""https://docs.google.com/spreadsheets/d/1XL5vhW3sbDhbH9Cz0tuDiY8C3ctxq1tqvaCgkFb8cCA/edit?usp=sharing"",""หนองบัวลำภู!I399"")"),0)</f>
        <v>0</v>
      </c>
      <c r="J504" s="192">
        <f ca="1">IFERROR(__xludf.DUMMYFUNCTION("IMPORTRANGE(""https://docs.google.com/spreadsheets/d/1XL5vhW3sbDhbH9Cz0tuDiY8C3ctxq1tqvaCgkFb8cCA/edit?usp=sharing"",""หนองบัวลำภู!J399"")"),0)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IFERROR(__xludf.DUMMYFUNCTION("IMPORTRANGE(""https://docs.google.com/spreadsheets/d/1XL5vhW3sbDhbH9Cz0tuDiY8C3ctxq1tqvaCgkFb8cCA/edit?usp=sharing"",""หนองบัวลำภู!I400"")"),0)</f>
        <v>0</v>
      </c>
      <c r="J505" s="192">
        <f ca="1">IFERROR(__xludf.DUMMYFUNCTION("IMPORTRANGE(""https://docs.google.com/spreadsheets/d/1XL5vhW3sbDhbH9Cz0tuDiY8C3ctxq1tqvaCgkFb8cCA/edit?usp=sharing"",""หนองบัวลำภู!J400"")"),0)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IFERROR(__xludf.DUMMYFUNCTION("IMPORTRANGE(""https://docs.google.com/spreadsheets/d/1XL5vhW3sbDhbH9Cz0tuDiY8C3ctxq1tqvaCgkFb8cCA/edit?usp=sharing"",""หนองบัวลำภู!I401"")"),0)</f>
        <v>0</v>
      </c>
      <c r="J506" s="192">
        <f ca="1">IFERROR(__xludf.DUMMYFUNCTION("IMPORTRANGE(""https://docs.google.com/spreadsheets/d/1XL5vhW3sbDhbH9Cz0tuDiY8C3ctxq1tqvaCgkFb8cCA/edit?usp=sharing"",""หนองบัวลำภู!J401"")"),0)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IFERROR(__xludf.DUMMYFUNCTION("IMPORTRANGE(""https://docs.google.com/spreadsheets/d/1XL5vhW3sbDhbH9Cz0tuDiY8C3ctxq1tqvaCgkFb8cCA/edit?usp=sharing"",""หนองบัวลำภู!I402"")"),0)</f>
        <v>0</v>
      </c>
      <c r="J507" s="192">
        <f ca="1">IFERROR(__xludf.DUMMYFUNCTION("IMPORTRANGE(""https://docs.google.com/spreadsheets/d/1XL5vhW3sbDhbH9Cz0tuDiY8C3ctxq1tqvaCgkFb8cCA/edit?usp=sharing"",""หนองบัวลำภู!J402"")"),0)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IFERROR(__xludf.DUMMYFUNCTION("IMPORTRANGE(""https://docs.google.com/spreadsheets/d/1XL5vhW3sbDhbH9Cz0tuDiY8C3ctxq1tqvaCgkFb8cCA/edit?usp=sharing"",""หนองบัวลำภู!I403"")"),0)</f>
        <v>0</v>
      </c>
      <c r="J508" s="167">
        <f ca="1">IFERROR(__xludf.DUMMYFUNCTION("IMPORTRANGE(""https://docs.google.com/spreadsheets/d/1XL5vhW3sbDhbH9Cz0tuDiY8C3ctxq1tqvaCgkFb8cCA/edit?usp=sharing"",""หนองบัวลำภู!J403"")"),0)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IFERROR(__xludf.DUMMYFUNCTION("IMPORTRANGE(""https://docs.google.com/spreadsheets/d/1XL5vhW3sbDhbH9Cz0tuDiY8C3ctxq1tqvaCgkFb8cCA/edit?usp=sharing"",""หนองบัวลำภู!I404"")"),0)</f>
        <v>0</v>
      </c>
      <c r="J509" s="167">
        <f ca="1">IFERROR(__xludf.DUMMYFUNCTION("IMPORTRANGE(""https://docs.google.com/spreadsheets/d/1XL5vhW3sbDhbH9Cz0tuDiY8C3ctxq1tqvaCgkFb8cCA/edit?usp=sharing"",""หนองบัวลำภู!J404"")"),0)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IFERROR(__xludf.DUMMYFUNCTION("IMPORTRANGE(""https://docs.google.com/spreadsheets/d/1XL5vhW3sbDhbH9Cz0tuDiY8C3ctxq1tqvaCgkFb8cCA/edit?usp=sharing"",""หนองบัวลำภู!I405"")"),0)</f>
        <v>0</v>
      </c>
      <c r="J510" s="192">
        <f ca="1">IFERROR(__xludf.DUMMYFUNCTION("IMPORTRANGE(""https://docs.google.com/spreadsheets/d/1XL5vhW3sbDhbH9Cz0tuDiY8C3ctxq1tqvaCgkFb8cCA/edit?usp=sharing"",""หนองบัวลำภู!J405"")"),0)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IFERROR(__xludf.DUMMYFUNCTION("IMPORTRANGE(""https://docs.google.com/spreadsheets/d/1XL5vhW3sbDhbH9Cz0tuDiY8C3ctxq1tqvaCgkFb8cCA/edit?usp=sharing"",""หนองบัวลำภู!I406"")"),0)</f>
        <v>0</v>
      </c>
      <c r="J511" s="192">
        <f ca="1">IFERROR(__xludf.DUMMYFUNCTION("IMPORTRANGE(""https://docs.google.com/spreadsheets/d/1XL5vhW3sbDhbH9Cz0tuDiY8C3ctxq1tqvaCgkFb8cCA/edit?usp=sharing"",""หนองบัวลำภู!J406"")"),0)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IFERROR(__xludf.DUMMYFUNCTION("IMPORTRANGE(""https://docs.google.com/spreadsheets/d/1XL5vhW3sbDhbH9Cz0tuDiY8C3ctxq1tqvaCgkFb8cCA/edit?usp=sharing"",""หนองบัวลำภู!I407"")"),0)</f>
        <v>0</v>
      </c>
      <c r="J512" s="192">
        <f ca="1">IFERROR(__xludf.DUMMYFUNCTION("IMPORTRANGE(""https://docs.google.com/spreadsheets/d/1XL5vhW3sbDhbH9Cz0tuDiY8C3ctxq1tqvaCgkFb8cCA/edit?usp=sharing"",""หนองบัวลำภู!J407"")"),0)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IFERROR(__xludf.DUMMYFUNCTION("IMPORTRANGE(""https://docs.google.com/spreadsheets/d/1XL5vhW3sbDhbH9Cz0tuDiY8C3ctxq1tqvaCgkFb8cCA/edit?usp=sharing"",""หนองบัวลำภู!I408"")"),0)</f>
        <v>0</v>
      </c>
      <c r="J513" s="192">
        <f ca="1">IFERROR(__xludf.DUMMYFUNCTION("IMPORTRANGE(""https://docs.google.com/spreadsheets/d/1XL5vhW3sbDhbH9Cz0tuDiY8C3ctxq1tqvaCgkFb8cCA/edit?usp=sharing"",""หนองบัวลำภู!J408"")"),0)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IFERROR(__xludf.DUMMYFUNCTION("IMPORTRANGE(""https://docs.google.com/spreadsheets/d/1XL5vhW3sbDhbH9Cz0tuDiY8C3ctxq1tqvaCgkFb8cCA/edit?usp=sharing"",""หนองบัวลำภู!I409"")"),0)</f>
        <v>0</v>
      </c>
      <c r="J514" s="192">
        <f ca="1">IFERROR(__xludf.DUMMYFUNCTION("IMPORTRANGE(""https://docs.google.com/spreadsheets/d/1XL5vhW3sbDhbH9Cz0tuDiY8C3ctxq1tqvaCgkFb8cCA/edit?usp=sharing"",""หนองบัวลำภู!J409"")"),0)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IFERROR(__xludf.DUMMYFUNCTION("IMPORTRANGE(""https://docs.google.com/spreadsheets/d/1XL5vhW3sbDhbH9Cz0tuDiY8C3ctxq1tqvaCgkFb8cCA/edit?usp=sharing"",""หนองบัวลำภู!I410"")"),0)</f>
        <v>0</v>
      </c>
      <c r="J515" s="192">
        <f ca="1">IFERROR(__xludf.DUMMYFUNCTION("IMPORTRANGE(""https://docs.google.com/spreadsheets/d/1XL5vhW3sbDhbH9Cz0tuDiY8C3ctxq1tqvaCgkFb8cCA/edit?usp=sharing"",""หนองบัวลำภู!J410"")"),0)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IFERROR(__xludf.DUMMYFUNCTION("IMPORTRANGE(""https://docs.google.com/spreadsheets/d/1XL5vhW3sbDhbH9Cz0tuDiY8C3ctxq1tqvaCgkFb8cCA/edit?usp=sharing"",""หนองบัวลำภู!I411"")"),0)</f>
        <v>0</v>
      </c>
      <c r="J516" s="264">
        <f ca="1">IFERROR(__xludf.DUMMYFUNCTION("IMPORTRANGE(""https://docs.google.com/spreadsheets/d/1XL5vhW3sbDhbH9Cz0tuDiY8C3ctxq1tqvaCgkFb8cCA/edit?usp=sharing"",""หนองบัวลำภู!J411"")"),0)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IFERROR(__xludf.DUMMYFUNCTION("IMPORTRANGE(""https://docs.google.com/spreadsheets/d/1XL5vhW3sbDhbH9Cz0tuDiY8C3ctxq1tqvaCgkFb8cCA/edit?usp=sharing"",""หนองบัวลำภู!I412"")"),0)</f>
        <v>0</v>
      </c>
      <c r="J517" s="277">
        <f ca="1">IFERROR(__xludf.DUMMYFUNCTION("IMPORTRANGE(""https://docs.google.com/spreadsheets/d/1XL5vhW3sbDhbH9Cz0tuDiY8C3ctxq1tqvaCgkFb8cCA/edit?usp=sharing"",""หนองบัวลำภู!J412"")"),0)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IFERROR(__xludf.DUMMYFUNCTION("IMPORTRANGE(""https://docs.google.com/spreadsheets/d/1XL5vhW3sbDhbH9Cz0tuDiY8C3ctxq1tqvaCgkFb8cCA/edit?usp=sharing"",""หนองบัวลำภู!I413"")"),0)</f>
        <v>0</v>
      </c>
      <c r="J518" s="277">
        <f ca="1">IFERROR(__xludf.DUMMYFUNCTION("IMPORTRANGE(""https://docs.google.com/spreadsheets/d/1XL5vhW3sbDhbH9Cz0tuDiY8C3ctxq1tqvaCgkFb8cCA/edit?usp=sharing"",""หนองบัวลำภู!J413"")"),0)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IFERROR(__xludf.DUMMYFUNCTION("IMPORTRANGE(""https://docs.google.com/spreadsheets/d/1XL5vhW3sbDhbH9Cz0tuDiY8C3ctxq1tqvaCgkFb8cCA/edit?usp=sharing"",""หนองบัวลำภู!I414"")"),0)</f>
        <v>0</v>
      </c>
      <c r="J519" s="191">
        <f ca="1">IFERROR(__xludf.DUMMYFUNCTION("IMPORTRANGE(""https://docs.google.com/spreadsheets/d/1XL5vhW3sbDhbH9Cz0tuDiY8C3ctxq1tqvaCgkFb8cCA/edit?usp=sharing"",""หนองบัวลำภู!J414"")"),0)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IFERROR(__xludf.DUMMYFUNCTION("IMPORTRANGE(""https://docs.google.com/spreadsheets/d/1XL5vhW3sbDhbH9Cz0tuDiY8C3ctxq1tqvaCgkFb8cCA/edit?usp=sharing"",""หนองบัวลำภู!I415"")"),0)</f>
        <v>0</v>
      </c>
      <c r="J520" s="191">
        <f ca="1">IFERROR(__xludf.DUMMYFUNCTION("IMPORTRANGE(""https://docs.google.com/spreadsheets/d/1XL5vhW3sbDhbH9Cz0tuDiY8C3ctxq1tqvaCgkFb8cCA/edit?usp=sharing"",""หนองบัวลำภู!J415"")"),0)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IFERROR(__xludf.DUMMYFUNCTION("IMPORTRANGE(""https://docs.google.com/spreadsheets/d/1XL5vhW3sbDhbH9Cz0tuDiY8C3ctxq1tqvaCgkFb8cCA/edit?usp=sharing"",""หนองบัวลำภู!I416"")"),0)</f>
        <v>0</v>
      </c>
      <c r="J521" s="191">
        <f ca="1">IFERROR(__xludf.DUMMYFUNCTION("IMPORTRANGE(""https://docs.google.com/spreadsheets/d/1XL5vhW3sbDhbH9Cz0tuDiY8C3ctxq1tqvaCgkFb8cCA/edit?usp=sharing"",""หนองบัวลำภู!J416"")"),0)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IFERROR(__xludf.DUMMYFUNCTION("IMPORTRANGE(""https://docs.google.com/spreadsheets/d/1XL5vhW3sbDhbH9Cz0tuDiY8C3ctxq1tqvaCgkFb8cCA/edit?usp=sharing"",""หนองบัวลำภู!I417"")"),0)</f>
        <v>0</v>
      </c>
      <c r="J522" s="191">
        <f ca="1">IFERROR(__xludf.DUMMYFUNCTION("IMPORTRANGE(""https://docs.google.com/spreadsheets/d/1XL5vhW3sbDhbH9Cz0tuDiY8C3ctxq1tqvaCgkFb8cCA/edit?usp=sharing"",""หนองบัวลำภู!J417"")"),0)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IFERROR(__xludf.DUMMYFUNCTION("IMPORTRANGE(""https://docs.google.com/spreadsheets/d/1XL5vhW3sbDhbH9Cz0tuDiY8C3ctxq1tqvaCgkFb8cCA/edit?usp=sharing"",""หนองบัวลำภู!I418"")"),0)</f>
        <v>0</v>
      </c>
      <c r="J523" s="191">
        <f ca="1">IFERROR(__xludf.DUMMYFUNCTION("IMPORTRANGE(""https://docs.google.com/spreadsheets/d/1XL5vhW3sbDhbH9Cz0tuDiY8C3ctxq1tqvaCgkFb8cCA/edit?usp=sharing"",""หนองบัวลำภู!J418"")"),0)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IFERROR(__xludf.DUMMYFUNCTION("IMPORTRANGE(""https://docs.google.com/spreadsheets/d/1XL5vhW3sbDhbH9Cz0tuDiY8C3ctxq1tqvaCgkFb8cCA/edit?usp=sharing"",""หนองบัวลำภู!I419"")"),0)</f>
        <v>0</v>
      </c>
      <c r="J524" s="191">
        <f ca="1">IFERROR(__xludf.DUMMYFUNCTION("IMPORTRANGE(""https://docs.google.com/spreadsheets/d/1XL5vhW3sbDhbH9Cz0tuDiY8C3ctxq1tqvaCgkFb8cCA/edit?usp=sharing"",""หนองบัวลำภู!J419"")"),0)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IFERROR(__xludf.DUMMYFUNCTION("IMPORTRANGE(""https://docs.google.com/spreadsheets/d/1XL5vhW3sbDhbH9Cz0tuDiY8C3ctxq1tqvaCgkFb8cCA/edit?usp=sharing"",""หนองบัวลำภู!I420"")"),0)</f>
        <v>0</v>
      </c>
      <c r="J525" s="277">
        <f ca="1">IFERROR(__xludf.DUMMYFUNCTION("IMPORTRANGE(""https://docs.google.com/spreadsheets/d/1XL5vhW3sbDhbH9Cz0tuDiY8C3ctxq1tqvaCgkFb8cCA/edit?usp=sharing"",""หนองบัวลำภู!J420"")"),0)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IFERROR(__xludf.DUMMYFUNCTION("IMPORTRANGE(""https://docs.google.com/spreadsheets/d/1XL5vhW3sbDhbH9Cz0tuDiY8C3ctxq1tqvaCgkFb8cCA/edit?usp=sharing"",""หนองบัวลำภู!I421"")"),0)</f>
        <v>0</v>
      </c>
      <c r="J526" s="277">
        <f ca="1">IFERROR(__xludf.DUMMYFUNCTION("IMPORTRANGE(""https://docs.google.com/spreadsheets/d/1XL5vhW3sbDhbH9Cz0tuDiY8C3ctxq1tqvaCgkFb8cCA/edit?usp=sharing"",""หนองบัวลำภู!J421"")"),0)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IFERROR(__xludf.DUMMYFUNCTION("IMPORTRANGE(""https://docs.google.com/spreadsheets/d/1XL5vhW3sbDhbH9Cz0tuDiY8C3ctxq1tqvaCgkFb8cCA/edit?usp=sharing"",""หนองบัวลำภู!I422"")"),0)</f>
        <v>0</v>
      </c>
      <c r="J527" s="192">
        <f ca="1">IFERROR(__xludf.DUMMYFUNCTION("IMPORTRANGE(""https://docs.google.com/spreadsheets/d/1XL5vhW3sbDhbH9Cz0tuDiY8C3ctxq1tqvaCgkFb8cCA/edit?usp=sharing"",""หนองบัวลำภู!J422"")"),0)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IFERROR(__xludf.DUMMYFUNCTION("IMPORTRANGE(""https://docs.google.com/spreadsheets/d/1XL5vhW3sbDhbH9Cz0tuDiY8C3ctxq1tqvaCgkFb8cCA/edit?usp=sharing"",""หนองบัวลำภู!I423"")"),0)</f>
        <v>0</v>
      </c>
      <c r="J528" s="192">
        <f ca="1">IFERROR(__xludf.DUMMYFUNCTION("IMPORTRANGE(""https://docs.google.com/spreadsheets/d/1XL5vhW3sbDhbH9Cz0tuDiY8C3ctxq1tqvaCgkFb8cCA/edit?usp=sharing"",""หนองบัวลำภู!J423"")"),0)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IFERROR(__xludf.DUMMYFUNCTION("IMPORTRANGE(""https://docs.google.com/spreadsheets/d/1XL5vhW3sbDhbH9Cz0tuDiY8C3ctxq1tqvaCgkFb8cCA/edit?usp=sharing"",""หนองบัวลำภู!I424"")"),0)</f>
        <v>0</v>
      </c>
      <c r="J529" s="192">
        <f ca="1">IFERROR(__xludf.DUMMYFUNCTION("IMPORTRANGE(""https://docs.google.com/spreadsheets/d/1XL5vhW3sbDhbH9Cz0tuDiY8C3ctxq1tqvaCgkFb8cCA/edit?usp=sharing"",""หนองบัวลำภู!J424"")"),0)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IFERROR(__xludf.DUMMYFUNCTION("IMPORTRANGE(""https://docs.google.com/spreadsheets/d/1XL5vhW3sbDhbH9Cz0tuDiY8C3ctxq1tqvaCgkFb8cCA/edit?usp=sharing"",""หนองบัวลำภู!I425"")"),0)</f>
        <v>0</v>
      </c>
      <c r="J530" s="192">
        <f ca="1">IFERROR(__xludf.DUMMYFUNCTION("IMPORTRANGE(""https://docs.google.com/spreadsheets/d/1XL5vhW3sbDhbH9Cz0tuDiY8C3ctxq1tqvaCgkFb8cCA/edit?usp=sharing"",""หนองบัวลำภู!J425"")"),0)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IFERROR(__xludf.DUMMYFUNCTION("IMPORTRANGE(""https://docs.google.com/spreadsheets/d/1XL5vhW3sbDhbH9Cz0tuDiY8C3ctxq1tqvaCgkFb8cCA/edit?usp=sharing"",""หนองบัวลำภู!I426"")"),0)</f>
        <v>0</v>
      </c>
      <c r="J531" s="192">
        <f ca="1">IFERROR(__xludf.DUMMYFUNCTION("IMPORTRANGE(""https://docs.google.com/spreadsheets/d/1XL5vhW3sbDhbH9Cz0tuDiY8C3ctxq1tqvaCgkFb8cCA/edit?usp=sharing"",""หนองบัวลำภู!J426"")"),0)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IFERROR(__xludf.DUMMYFUNCTION("IMPORTRANGE(""https://docs.google.com/spreadsheets/d/1XL5vhW3sbDhbH9Cz0tuDiY8C3ctxq1tqvaCgkFb8cCA/edit?usp=sharing"",""หนองบัวลำภู!I427"")"),0)</f>
        <v>0</v>
      </c>
      <c r="J532" s="445">
        <f ca="1">IFERROR(__xludf.DUMMYFUNCTION("IMPORTRANGE(""https://docs.google.com/spreadsheets/d/1XL5vhW3sbDhbH9Cz0tuDiY8C3ctxq1tqvaCgkFb8cCA/edit?usp=sharing"",""หนองบัวลำภู!J427"")"),0)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IFERROR(__xludf.DUMMYFUNCTION("IMPORTRANGE(""https://docs.google.com/spreadsheets/d/1XL5vhW3sbDhbH9Cz0tuDiY8C3ctxq1tqvaCgkFb8cCA/edit?usp=sharing"",""หนองบัวลำภู!I428"")"),22)</f>
        <v>22</v>
      </c>
      <c r="J533" s="393">
        <f ca="1">IFERROR(__xludf.DUMMYFUNCTION("IMPORTRANGE(""https://docs.google.com/spreadsheets/d/1XL5vhW3sbDhbH9Cz0tuDiY8C3ctxq1tqvaCgkFb8cCA/edit?usp=sharing"",""หนองบัวลำภู!J428"")"),22)</f>
        <v>22</v>
      </c>
      <c r="K533" s="394">
        <f ca="1">IF(I533&gt;0,J533*100/I533,0)</f>
        <v>100</v>
      </c>
      <c r="L533" s="395">
        <f ca="1">IFERROR(__xludf.DUMMYFUNCTION("IMPORTRANGE(""https://docs.google.com/spreadsheets/d/1XL5vhW3sbDhbH9Cz0tuDiY8C3ctxq1tqvaCgkFb8cCA/edit?usp=sharing"",""หนองบัวลำภู!L428"")"),34340)</f>
        <v>34340</v>
      </c>
      <c r="M533" s="395"/>
      <c r="N533" s="395">
        <f ca="1">IFERROR(__xludf.DUMMYFUNCTION("IMPORTRANGE(""https://docs.google.com/spreadsheets/d/1XL5vhW3sbDhbH9Cz0tuDiY8C3ctxq1tqvaCgkFb8cCA/edit?usp=sharing"",""หนองบัวลำภู!M428"")"),30044)</f>
        <v>30044</v>
      </c>
      <c r="O533" s="395">
        <f t="shared" ref="O533:O537" ca="1" si="118">+IF(L533&gt;0,N533*100/L533,0)</f>
        <v>87.489807804309848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IFERROR(__xludf.DUMMYFUNCTION("IMPORTRANGE(""https://docs.google.com/spreadsheets/d/1XL5vhW3sbDhbH9Cz0tuDiY8C3ctxq1tqvaCgkFb8cCA/edit?usp=sharing"",""หนองบัวลำภู!L429"")"),0)</f>
        <v>0</v>
      </c>
      <c r="M534" s="169"/>
      <c r="N534" s="171">
        <f ca="1">IFERROR(__xludf.DUMMYFUNCTION("IMPORTRANGE(""https://docs.google.com/spreadsheets/d/1XL5vhW3sbDhbH9Cz0tuDiY8C3ctxq1tqvaCgkFb8cCA/edit?usp=sharing"",""หนองบัวลำภู!M429"")"),0)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IFERROR(__xludf.DUMMYFUNCTION("IMPORTRANGE(""https://docs.google.com/spreadsheets/d/1XL5vhW3sbDhbH9Cz0tuDiY8C3ctxq1tqvaCgkFb8cCA/edit?usp=sharing"",""หนองบัวลำภู!L430"")"),34340)</f>
        <v>34340</v>
      </c>
      <c r="M535" s="169"/>
      <c r="N535" s="171">
        <f ca="1">IFERROR(__xludf.DUMMYFUNCTION("IMPORTRANGE(""https://docs.google.com/spreadsheets/d/1XL5vhW3sbDhbH9Cz0tuDiY8C3ctxq1tqvaCgkFb8cCA/edit?usp=sharing"",""หนองบัวลำภู!M430"")"),30044)</f>
        <v>30044</v>
      </c>
      <c r="O535" s="171">
        <f t="shared" ca="1" si="118"/>
        <v>87.489807804309848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IFERROR(__xludf.DUMMYFUNCTION("IMPORTRANGE(""https://docs.google.com/spreadsheets/d/1XL5vhW3sbDhbH9Cz0tuDiY8C3ctxq1tqvaCgkFb8cCA/edit?usp=sharing"",""หนองบัวลำภู!L431"")"),0)</f>
        <v>0</v>
      </c>
      <c r="M536" s="171"/>
      <c r="N536" s="171">
        <f ca="1">IFERROR(__xludf.DUMMYFUNCTION("IMPORTRANGE(""https://docs.google.com/spreadsheets/d/1XL5vhW3sbDhbH9Cz0tuDiY8C3ctxq1tqvaCgkFb8cCA/edit?usp=sharing"",""หนองบัวลำภู!M431"")"),0)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IFERROR(__xludf.DUMMYFUNCTION("IMPORTRANGE(""https://docs.google.com/spreadsheets/d/1XL5vhW3sbDhbH9Cz0tuDiY8C3ctxq1tqvaCgkFb8cCA/edit?usp=sharing"",""หนองบัวลำภู!L432"")"),34340)</f>
        <v>34340</v>
      </c>
      <c r="M537" s="171"/>
      <c r="N537" s="171">
        <f ca="1">IFERROR(__xludf.DUMMYFUNCTION("IMPORTRANGE(""https://docs.google.com/spreadsheets/d/1XL5vhW3sbDhbH9Cz0tuDiY8C3ctxq1tqvaCgkFb8cCA/edit?usp=sharing"",""หนองบัวลำภู!M432"")"),30044)</f>
        <v>30044</v>
      </c>
      <c r="O537" s="171">
        <f t="shared" ca="1" si="118"/>
        <v>87.489807804309848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IFERROR(__xludf.DUMMYFUNCTION("IMPORTRANGE(""https://docs.google.com/spreadsheets/d/1XL5vhW3sbDhbH9Cz0tuDiY8C3ctxq1tqvaCgkFb8cCA/edit?usp=sharing"",""หนองบัวลำภู!M433"")"),17632)</f>
        <v>17632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IFERROR(__xludf.DUMMYFUNCTION("IMPORTRANGE(""https://docs.google.com/spreadsheets/d/1XL5vhW3sbDhbH9Cz0tuDiY8C3ctxq1tqvaCgkFb8cCA/edit?usp=sharing"",""หนองบัวลำภู!M434"")"),12412)</f>
        <v>12412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IFERROR(__xludf.DUMMYFUNCTION("IMPORTRANGE(""https://docs.google.com/spreadsheets/d/1XL5vhW3sbDhbH9Cz0tuDiY8C3ctxq1tqvaCgkFb8cCA/edit?usp=sharing"",""หนองบัวลำภู!M435"")"),0)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IFERROR(__xludf.DUMMYFUNCTION("IMPORTRANGE(""https://docs.google.com/spreadsheets/d/1XL5vhW3sbDhbH9Cz0tuDiY8C3ctxq1tqvaCgkFb8cCA/edit?usp=sharing"",""หนองบัวลำภู!M436"")"),0)</f>
        <v>0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IFERROR(__xludf.DUMMYFUNCTION("IMPORTRANGE(""https://docs.google.com/spreadsheets/d/1XL5vhW3sbDhbH9Cz0tuDiY8C3ctxq1tqvaCgkFb8cCA/edit?usp=sharing"",""หนองบัวลำภู!J438"")"),0)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IFERROR(__xludf.DUMMYFUNCTION("IMPORTRANGE(""https://docs.google.com/spreadsheets/d/1XL5vhW3sbDhbH9Cz0tuDiY8C3ctxq1tqvaCgkFb8cCA/edit?usp=sharing"",""หนองบัวลำภู!J439"")"),1)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IFERROR(__xludf.DUMMYFUNCTION("IMPORTRANGE(""https://docs.google.com/spreadsheets/d/1XL5vhW3sbDhbH9Cz0tuDiY8C3ctxq1tqvaCgkFb8cCA/edit?usp=sharing"",""หนองบัวลำภู!J440"")"),1)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IFERROR(__xludf.DUMMYFUNCTION("IMPORTRANGE(""https://docs.google.com/spreadsheets/d/1XL5vhW3sbDhbH9Cz0tuDiY8C3ctxq1tqvaCgkFb8cCA/edit?usp=sharing"",""หนองบัวลำภู!J441"")"),1)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IFERROR(__xludf.DUMMYFUNCTION("IMPORTRANGE(""https://docs.google.com/spreadsheets/d/1XL5vhW3sbDhbH9Cz0tuDiY8C3ctxq1tqvaCgkFb8cCA/edit?usp=sharing"",""หนองบัวลำภู!I442"")"),22)</f>
        <v>22</v>
      </c>
      <c r="J547" s="192">
        <f ca="1">IFERROR(__xludf.DUMMYFUNCTION("IMPORTRANGE(""https://docs.google.com/spreadsheets/d/1XL5vhW3sbDhbH9Cz0tuDiY8C3ctxq1tqvaCgkFb8cCA/edit?usp=sharing"",""หนองบัวลำภู!J442"")"),22)</f>
        <v>22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IFERROR(__xludf.DUMMYFUNCTION("IMPORTRANGE(""https://docs.google.com/spreadsheets/d/1XL5vhW3sbDhbH9Cz0tuDiY8C3ctxq1tqvaCgkFb8cCA/edit?usp=sharing"",""หนองบัวลำภู!J166"")"),0)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IFERROR(__xludf.DUMMYFUNCTION("IMPORTRANGE(""https://docs.google.com/spreadsheets/d/1XL5vhW3sbDhbH9Cz0tuDiY8C3ctxq1tqvaCgkFb8cCA/edit?usp=sharing"",""หนองบัวลำภู!J444"")"),0)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IFERROR(__xludf.DUMMYFUNCTION("IMPORTRANGE(""https://docs.google.com/spreadsheets/d/1XL5vhW3sbDhbH9Cz0tuDiY8C3ctxq1tqvaCgkFb8cCA/edit?usp=sharing"",""หนองบัวลำภู!J445"")"),0)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IFERROR(__xludf.DUMMYFUNCTION("IMPORTRANGE(""https://docs.google.com/spreadsheets/d/1XL5vhW3sbDhbH9Cz0tuDiY8C3ctxq1tqvaCgkFb8cCA/edit?usp=sharing"",""หนองบัวลำภู!I446"")"),5000)</f>
        <v>5000</v>
      </c>
      <c r="J551" s="393">
        <f ca="1">IFERROR(__xludf.DUMMYFUNCTION("IMPORTRANGE(""https://docs.google.com/spreadsheets/d/1XL5vhW3sbDhbH9Cz0tuDiY8C3ctxq1tqvaCgkFb8cCA/edit?usp=sharing"",""หนองบัวลำภู!J446"")"),0)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IFERROR(__xludf.DUMMYFUNCTION("IMPORTRANGE(""https://docs.google.com/spreadsheets/d/1XL5vhW3sbDhbH9Cz0tuDiY8C3ctxq1tqvaCgkFb8cCA/edit?usp=sharing"",""หนองบัวลำภู!L446"")"),310000)</f>
        <v>310000</v>
      </c>
      <c r="M551" s="395"/>
      <c r="N551" s="395">
        <f ca="1">IFERROR(__xludf.DUMMYFUNCTION("IMPORTRANGE(""https://docs.google.com/spreadsheets/d/1XL5vhW3sbDhbH9Cz0tuDiY8C3ctxq1tqvaCgkFb8cCA/edit?usp=sharing"",""หนองบัวลำภู!M446"")"),24847.72)</f>
        <v>24847.72</v>
      </c>
      <c r="O551" s="395">
        <f t="shared" ref="O551:O555" ca="1" si="120">+IF(L551&gt;0,N551*100/L551,0)</f>
        <v>8.0153935483870971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IFERROR(__xludf.DUMMYFUNCTION("IMPORTRANGE(""https://docs.google.com/spreadsheets/d/1XL5vhW3sbDhbH9Cz0tuDiY8C3ctxq1tqvaCgkFb8cCA/edit?usp=sharing"",""หนองบัวลำภู!L447"")"),0)</f>
        <v>0</v>
      </c>
      <c r="M552" s="169"/>
      <c r="N552" s="171">
        <f ca="1">IFERROR(__xludf.DUMMYFUNCTION("IMPORTRANGE(""https://docs.google.com/spreadsheets/d/1XL5vhW3sbDhbH9Cz0tuDiY8C3ctxq1tqvaCgkFb8cCA/edit?usp=sharing"",""หนองบัวลำภู!M447"")"),0)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IFERROR(__xludf.DUMMYFUNCTION("IMPORTRANGE(""https://docs.google.com/spreadsheets/d/1XL5vhW3sbDhbH9Cz0tuDiY8C3ctxq1tqvaCgkFb8cCA/edit?usp=sharing"",""หนองบัวลำภู!L448"")"),310000)</f>
        <v>310000</v>
      </c>
      <c r="M553" s="169"/>
      <c r="N553" s="171">
        <f ca="1">IFERROR(__xludf.DUMMYFUNCTION("IMPORTRANGE(""https://docs.google.com/spreadsheets/d/1XL5vhW3sbDhbH9Cz0tuDiY8C3ctxq1tqvaCgkFb8cCA/edit?usp=sharing"",""หนองบัวลำภู!M448"")"),24847.72)</f>
        <v>24847.72</v>
      </c>
      <c r="O553" s="171">
        <f t="shared" ca="1" si="120"/>
        <v>8.0153935483870971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IFERROR(__xludf.DUMMYFUNCTION("IMPORTRANGE(""https://docs.google.com/spreadsheets/d/1XL5vhW3sbDhbH9Cz0tuDiY8C3ctxq1tqvaCgkFb8cCA/edit?usp=sharing"",""หนองบัวลำภู!L449"")"),0)</f>
        <v>0</v>
      </c>
      <c r="M554" s="171"/>
      <c r="N554" s="171">
        <f ca="1">IFERROR(__xludf.DUMMYFUNCTION("IMPORTRANGE(""https://docs.google.com/spreadsheets/d/1XL5vhW3sbDhbH9Cz0tuDiY8C3ctxq1tqvaCgkFb8cCA/edit?usp=sharing"",""หนองบัวลำภู!M449"")"),0)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IFERROR(__xludf.DUMMYFUNCTION("IMPORTRANGE(""https://docs.google.com/spreadsheets/d/1XL5vhW3sbDhbH9Cz0tuDiY8C3ctxq1tqvaCgkFb8cCA/edit?usp=sharing"",""หนองบัวลำภู!L450"")"),310000)</f>
        <v>310000</v>
      </c>
      <c r="M555" s="171"/>
      <c r="N555" s="171">
        <f ca="1">IFERROR(__xludf.DUMMYFUNCTION("IMPORTRANGE(""https://docs.google.com/spreadsheets/d/1XL5vhW3sbDhbH9Cz0tuDiY8C3ctxq1tqvaCgkFb8cCA/edit?usp=sharing"",""หนองบัวลำภู!M450"")"),24847.72)</f>
        <v>24847.72</v>
      </c>
      <c r="O555" s="171">
        <f t="shared" ca="1" si="120"/>
        <v>8.0153935483870971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IFERROR(__xludf.DUMMYFUNCTION("IMPORTRANGE(""https://docs.google.com/spreadsheets/d/1XL5vhW3sbDhbH9Cz0tuDiY8C3ctxq1tqvaCgkFb8cCA/edit?usp=sharing"",""หนองบัวลำภู!M451"")"),0)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IFERROR(__xludf.DUMMYFUNCTION("IMPORTRANGE(""https://docs.google.com/spreadsheets/d/1XL5vhW3sbDhbH9Cz0tuDiY8C3ctxq1tqvaCgkFb8cCA/edit?usp=sharing"",""หนองบัวลำภู!M452"")"),0)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IFERROR(__xludf.DUMMYFUNCTION("IMPORTRANGE(""https://docs.google.com/spreadsheets/d/1XL5vhW3sbDhbH9Cz0tuDiY8C3ctxq1tqvaCgkFb8cCA/edit?usp=sharing"",""หนองบัวลำภู!M453"")"),0)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IFERROR(__xludf.DUMMYFUNCTION("IMPORTRANGE(""https://docs.google.com/spreadsheets/d/1XL5vhW3sbDhbH9Cz0tuDiY8C3ctxq1tqvaCgkFb8cCA/edit?usp=sharing"",""หนองบัวลำภู!M454"")"),24847.72)</f>
        <v>24847.72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IFERROR(__xludf.DUMMYFUNCTION("IMPORTRANGE(""https://docs.google.com/spreadsheets/d/1XL5vhW3sbDhbH9Cz0tuDiY8C3ctxq1tqvaCgkFb8cCA/edit?usp=sharing"",""หนองบัวลำภู!I455"")"),5000)</f>
        <v>5000</v>
      </c>
      <c r="J560" s="167">
        <f ca="1">IFERROR(__xludf.DUMMYFUNCTION("IMPORTRANGE(""https://docs.google.com/spreadsheets/d/1XL5vhW3sbDhbH9Cz0tuDiY8C3ctxq1tqvaCgkFb8cCA/edit?usp=sharing"",""หนองบัวลำภู!J455"")"),0)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IFERROR(__xludf.DUMMYFUNCTION("IMPORTRANGE(""https://docs.google.com/spreadsheets/d/1XL5vhW3sbDhbH9Cz0tuDiY8C3ctxq1tqvaCgkFb8cCA/edit?usp=sharing"",""หนองบัวลำภู!I456"")"),0)</f>
        <v>0</v>
      </c>
      <c r="J561" s="191">
        <f ca="1">IFERROR(__xludf.DUMMYFUNCTION("IMPORTRANGE(""https://docs.google.com/spreadsheets/d/1XL5vhW3sbDhbH9Cz0tuDiY8C3ctxq1tqvaCgkFb8cCA/edit?usp=sharing"",""หนองบัวลำภู!J456"")"),0)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IFERROR(__xludf.DUMMYFUNCTION("IMPORTRANGE(""https://docs.google.com/spreadsheets/d/1XL5vhW3sbDhbH9Cz0tuDiY8C3ctxq1tqvaCgkFb8cCA/edit?usp=sharing"",""หนองบัวลำภู!I457"")"),"")</f>
        <v/>
      </c>
      <c r="J562" s="191" t="str">
        <f ca="1">IFERROR(__xludf.DUMMYFUNCTION("IMPORTRANGE(""https://docs.google.com/spreadsheets/d/1XL5vhW3sbDhbH9Cz0tuDiY8C3ctxq1tqvaCgkFb8cCA/edit?usp=sharing"",""หนองบัวลำภู!J457"")"),"")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IFERROR(__xludf.DUMMYFUNCTION("IMPORTRANGE(""https://docs.google.com/spreadsheets/d/1XL5vhW3sbDhbH9Cz0tuDiY8C3ctxq1tqvaCgkFb8cCA/edit?usp=sharing"",""หนองบัวลำภู!I458"")"),"")</f>
        <v/>
      </c>
      <c r="J563" s="191" t="str">
        <f ca="1">IFERROR(__xludf.DUMMYFUNCTION("IMPORTRANGE(""https://docs.google.com/spreadsheets/d/1XL5vhW3sbDhbH9Cz0tuDiY8C3ctxq1tqvaCgkFb8cCA/edit?usp=sharing"",""หนองบัวลำภู!J458"")"),"")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IFERROR(__xludf.DUMMYFUNCTION("IMPORTRANGE(""https://docs.google.com/spreadsheets/d/1XL5vhW3sbDhbH9Cz0tuDiY8C3ctxq1tqvaCgkFb8cCA/edit?usp=sharing"",""หนองบัวลำภู!I459"")"),3800)</f>
        <v>3800</v>
      </c>
      <c r="J564" s="360">
        <f ca="1">IFERROR(__xludf.DUMMYFUNCTION("IMPORTRANGE(""https://docs.google.com/spreadsheets/d/1XL5vhW3sbDhbH9Cz0tuDiY8C3ctxq1tqvaCgkFb8cCA/edit?usp=sharing"",""หนองบัวลำภู!J459"")"),884)</f>
        <v>884</v>
      </c>
      <c r="K564" s="361">
        <f t="shared" ca="1" si="121"/>
        <v>23.263157894736842</v>
      </c>
      <c r="L564" s="362">
        <f ca="1">IFERROR(__xludf.DUMMYFUNCTION("IMPORTRANGE(""https://docs.google.com/spreadsheets/d/1XL5vhW3sbDhbH9Cz0tuDiY8C3ctxq1tqvaCgkFb8cCA/edit?usp=sharing"",""หนองบัวลำภู!L459"")"),152800)</f>
        <v>152800</v>
      </c>
      <c r="M564" s="362"/>
      <c r="N564" s="362">
        <f ca="1">IFERROR(__xludf.DUMMYFUNCTION("IMPORTRANGE(""https://docs.google.com/spreadsheets/d/1XL5vhW3sbDhbH9Cz0tuDiY8C3ctxq1tqvaCgkFb8cCA/edit?usp=sharing"",""หนองบัวลำภู!M459"")"),21519.85)</f>
        <v>21519.85</v>
      </c>
      <c r="O564" s="362">
        <f t="shared" ref="O564:O568" ca="1" si="122">+IF(L564&gt;0,N564*100/L564,0)</f>
        <v>14.083671465968587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IFERROR(__xludf.DUMMYFUNCTION("IMPORTRANGE(""https://docs.google.com/spreadsheets/d/1XL5vhW3sbDhbH9Cz0tuDiY8C3ctxq1tqvaCgkFb8cCA/edit?usp=sharing"",""หนองบัวลำภู!L460"")"),0)</f>
        <v>0</v>
      </c>
      <c r="M565" s="169"/>
      <c r="N565" s="171">
        <f ca="1">IFERROR(__xludf.DUMMYFUNCTION("IMPORTRANGE(""https://docs.google.com/spreadsheets/d/1XL5vhW3sbDhbH9Cz0tuDiY8C3ctxq1tqvaCgkFb8cCA/edit?usp=sharing"",""หนองบัวลำภู!M460"")"),0)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IFERROR(__xludf.DUMMYFUNCTION("IMPORTRANGE(""https://docs.google.com/spreadsheets/d/1XL5vhW3sbDhbH9Cz0tuDiY8C3ctxq1tqvaCgkFb8cCA/edit?usp=sharing"",""หนองบัวลำภู!L461"")"),152800)</f>
        <v>152800</v>
      </c>
      <c r="M566" s="169"/>
      <c r="N566" s="171">
        <f ca="1">IFERROR(__xludf.DUMMYFUNCTION("IMPORTRANGE(""https://docs.google.com/spreadsheets/d/1XL5vhW3sbDhbH9Cz0tuDiY8C3ctxq1tqvaCgkFb8cCA/edit?usp=sharing"",""หนองบัวลำภู!M461"")"),21519.85)</f>
        <v>21519.85</v>
      </c>
      <c r="O566" s="171">
        <f t="shared" ca="1" si="122"/>
        <v>14.083671465968587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IFERROR(__xludf.DUMMYFUNCTION("IMPORTRANGE(""https://docs.google.com/spreadsheets/d/1XL5vhW3sbDhbH9Cz0tuDiY8C3ctxq1tqvaCgkFb8cCA/edit?usp=sharing"",""หนองบัวลำภู!L462"")"),0)</f>
        <v>0</v>
      </c>
      <c r="M567" s="171"/>
      <c r="N567" s="171">
        <f ca="1">IFERROR(__xludf.DUMMYFUNCTION("IMPORTRANGE(""https://docs.google.com/spreadsheets/d/1XL5vhW3sbDhbH9Cz0tuDiY8C3ctxq1tqvaCgkFb8cCA/edit?usp=sharing"",""หนองบัวลำภู!M462"")"),0)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IFERROR(__xludf.DUMMYFUNCTION("IMPORTRANGE(""https://docs.google.com/spreadsheets/d/1XL5vhW3sbDhbH9Cz0tuDiY8C3ctxq1tqvaCgkFb8cCA/edit?usp=sharing"",""หนองบัวลำภู!L463"")"),152800)</f>
        <v>152800</v>
      </c>
      <c r="M568" s="171"/>
      <c r="N568" s="171">
        <f ca="1">IFERROR(__xludf.DUMMYFUNCTION("IMPORTRANGE(""https://docs.google.com/spreadsheets/d/1XL5vhW3sbDhbH9Cz0tuDiY8C3ctxq1tqvaCgkFb8cCA/edit?usp=sharing"",""หนองบัวลำภู!M463"")"),21519.85)</f>
        <v>21519.85</v>
      </c>
      <c r="O568" s="171">
        <f t="shared" ca="1" si="122"/>
        <v>14.083671465968587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IFERROR(__xludf.DUMMYFUNCTION("IMPORTRANGE(""https://docs.google.com/spreadsheets/d/1XL5vhW3sbDhbH9Cz0tuDiY8C3ctxq1tqvaCgkFb8cCA/edit?usp=sharing"",""หนองบัวลำภู!M464"")"),0)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IFERROR(__xludf.DUMMYFUNCTION("IMPORTRANGE(""https://docs.google.com/spreadsheets/d/1XL5vhW3sbDhbH9Cz0tuDiY8C3ctxq1tqvaCgkFb8cCA/edit?usp=sharing"",""หนองบัวลำภู!M465"")"),0)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IFERROR(__xludf.DUMMYFUNCTION("IMPORTRANGE(""https://docs.google.com/spreadsheets/d/1XL5vhW3sbDhbH9Cz0tuDiY8C3ctxq1tqvaCgkFb8cCA/edit?usp=sharing"",""หนองบัวลำภู!M466"")"),21519.85)</f>
        <v>21519.85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IFERROR(__xludf.DUMMYFUNCTION("IMPORTRANGE(""https://docs.google.com/spreadsheets/d/1XL5vhW3sbDhbH9Cz0tuDiY8C3ctxq1tqvaCgkFb8cCA/edit?usp=sharing"",""หนองบัวลำภู!M467"")"),0)</f>
        <v>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IFERROR(__xludf.DUMMYFUNCTION("IMPORTRANGE(""https://docs.google.com/spreadsheets/d/1XL5vhW3sbDhbH9Cz0tuDiY8C3ctxq1tqvaCgkFb8cCA/edit?usp=sharing"",""หนองบัวลำภู!I468"")"),3800)</f>
        <v>3800</v>
      </c>
      <c r="J573" s="401">
        <f ca="1">IFERROR(__xludf.DUMMYFUNCTION("IMPORTRANGE(""https://docs.google.com/spreadsheets/d/1XL5vhW3sbDhbH9Cz0tuDiY8C3ctxq1tqvaCgkFb8cCA/edit?usp=sharing"",""หนองบัวลำภู!J468"")"),884)</f>
        <v>884</v>
      </c>
      <c r="K573" s="204">
        <f ca="1">IF(I573&gt;0,J573*100/I573,0)</f>
        <v>23.263157894736842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IFERROR(__xludf.DUMMYFUNCTION("IMPORTRANGE(""https://docs.google.com/spreadsheets/d/1XL5vhW3sbDhbH9Cz0tuDiY8C3ctxq1tqvaCgkFb8cCA/edit?usp=sharing"",""หนองบัวลำภู!I470"")"),6)</f>
        <v>6</v>
      </c>
      <c r="J575" s="192">
        <f ca="1">IFERROR(__xludf.DUMMYFUNCTION("IMPORTRANGE(""https://docs.google.com/spreadsheets/d/1XL5vhW3sbDhbH9Cz0tuDiY8C3ctxq1tqvaCgkFb8cCA/edit?usp=sharing"",""หนองบัวลำภู!J470"")"),0)</f>
        <v>0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IFERROR(__xludf.DUMMYFUNCTION("IMPORTRANGE(""https://docs.google.com/spreadsheets/d/1XL5vhW3sbDhbH9Cz0tuDiY8C3ctxq1tqvaCgkFb8cCA/edit?usp=sharing"",""หนองบัวลำภู!I471"")"),0)</f>
        <v>0</v>
      </c>
      <c r="J576" s="192">
        <f ca="1">IFERROR(__xludf.DUMMYFUNCTION("IMPORTRANGE(""https://docs.google.com/spreadsheets/d/1XL5vhW3sbDhbH9Cz0tuDiY8C3ctxq1tqvaCgkFb8cCA/edit?usp=sharing"",""หนองบัวลำภู!J471"")"),0)</f>
        <v>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IFERROR(__xludf.DUMMYFUNCTION("IMPORTRANGE(""https://docs.google.com/spreadsheets/d/1XL5vhW3sbDhbH9Cz0tuDiY8C3ctxq1tqvaCgkFb8cCA/edit?usp=sharing"",""หนองบัวลำภู!I472"")"),0)</f>
        <v>0</v>
      </c>
      <c r="J577" s="192">
        <f ca="1">IFERROR(__xludf.DUMMYFUNCTION("IMPORTRANGE(""https://docs.google.com/spreadsheets/d/1XL5vhW3sbDhbH9Cz0tuDiY8C3ctxq1tqvaCgkFb8cCA/edit?usp=sharing"",""หนองบัวลำภู!J472"")"),884)</f>
        <v>884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IFERROR(__xludf.DUMMYFUNCTION("IMPORTRANGE(""https://docs.google.com/spreadsheets/d/1XL5vhW3sbDhbH9Cz0tuDiY8C3ctxq1tqvaCgkFb8cCA/edit?usp=sharing"",""หนองบัวลำภู!I473"")"),0)</f>
        <v>0</v>
      </c>
      <c r="J578" s="192">
        <f ca="1">IFERROR(__xludf.DUMMYFUNCTION("IMPORTRANGE(""https://docs.google.com/spreadsheets/d/1XL5vhW3sbDhbH9Cz0tuDiY8C3ctxq1tqvaCgkFb8cCA/edit?usp=sharing"",""หนองบัวลำภู!J473"")"),0)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IFERROR(__xludf.DUMMYFUNCTION("IMPORTRANGE(""https://docs.google.com/spreadsheets/d/1XL5vhW3sbDhbH9Cz0tuDiY8C3ctxq1tqvaCgkFb8cCA/edit?usp=sharing"",""หนองบัวลำภู!I474"")"),0)</f>
        <v>0</v>
      </c>
      <c r="J579" s="192">
        <f ca="1">IFERROR(__xludf.DUMMYFUNCTION("IMPORTRANGE(""https://docs.google.com/spreadsheets/d/1XL5vhW3sbDhbH9Cz0tuDiY8C3ctxq1tqvaCgkFb8cCA/edit?usp=sharing"",""หนองบัวลำภู!J474"")"),0)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IFERROR(__xludf.DUMMYFUNCTION("IMPORTRANGE(""https://docs.google.com/spreadsheets/d/1XL5vhW3sbDhbH9Cz0tuDiY8C3ctxq1tqvaCgkFb8cCA/edit?usp=sharing"",""หนองบัวลำภู!I475"")"),150)</f>
        <v>150</v>
      </c>
      <c r="J580" s="360">
        <f ca="1">IFERROR(__xludf.DUMMYFUNCTION("IMPORTRANGE(""https://docs.google.com/spreadsheets/d/1XL5vhW3sbDhbH9Cz0tuDiY8C3ctxq1tqvaCgkFb8cCA/edit?usp=sharing"",""หนองบัวลำภู!J475"")"),0)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IFERROR(__xludf.DUMMYFUNCTION("IMPORTRANGE(""https://docs.google.com/spreadsheets/d/1XL5vhW3sbDhbH9Cz0tuDiY8C3ctxq1tqvaCgkFb8cCA/edit?usp=sharing"",""หนองบัวลำภู!L475"")"),327050)</f>
        <v>327050</v>
      </c>
      <c r="M580" s="362"/>
      <c r="N580" s="362">
        <f ca="1">IFERROR(__xludf.DUMMYFUNCTION("IMPORTRANGE(""https://docs.google.com/spreadsheets/d/1XL5vhW3sbDhbH9Cz0tuDiY8C3ctxq1tqvaCgkFb8cCA/edit?usp=sharing"",""หนองบัวลำภู!M475"")"),25300.03)</f>
        <v>25300.03</v>
      </c>
      <c r="O580" s="362">
        <f t="shared" ref="O580:O584" ca="1" si="124">+IF(L580&gt;0,N580*100/L580,0)</f>
        <v>7.735829383886256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IFERROR(__xludf.DUMMYFUNCTION("IMPORTRANGE(""https://docs.google.com/spreadsheets/d/1XL5vhW3sbDhbH9Cz0tuDiY8C3ctxq1tqvaCgkFb8cCA/edit?usp=sharing"",""หนองบัวลำภู!L476"")"),0)</f>
        <v>0</v>
      </c>
      <c r="M581" s="169"/>
      <c r="N581" s="171">
        <f ca="1">IFERROR(__xludf.DUMMYFUNCTION("IMPORTRANGE(""https://docs.google.com/spreadsheets/d/1XL5vhW3sbDhbH9Cz0tuDiY8C3ctxq1tqvaCgkFb8cCA/edit?usp=sharing"",""หนองบัวลำภู!M476"")"),0)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IFERROR(__xludf.DUMMYFUNCTION("IMPORTRANGE(""https://docs.google.com/spreadsheets/d/1XL5vhW3sbDhbH9Cz0tuDiY8C3ctxq1tqvaCgkFb8cCA/edit?usp=sharing"",""หนองบัวลำภู!L477"")"),327050)</f>
        <v>327050</v>
      </c>
      <c r="M582" s="169"/>
      <c r="N582" s="171">
        <f ca="1">IFERROR(__xludf.DUMMYFUNCTION("IMPORTRANGE(""https://docs.google.com/spreadsheets/d/1XL5vhW3sbDhbH9Cz0tuDiY8C3ctxq1tqvaCgkFb8cCA/edit?usp=sharing"",""หนองบัวลำภู!M477"")"),25300.03)</f>
        <v>25300.03</v>
      </c>
      <c r="O582" s="171">
        <f t="shared" ca="1" si="124"/>
        <v>7.735829383886256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IFERROR(__xludf.DUMMYFUNCTION("IMPORTRANGE(""https://docs.google.com/spreadsheets/d/1XL5vhW3sbDhbH9Cz0tuDiY8C3ctxq1tqvaCgkFb8cCA/edit?usp=sharing"",""หนองบัวลำภู!L478"")"),0)</f>
        <v>0</v>
      </c>
      <c r="M583" s="171"/>
      <c r="N583" s="171">
        <f ca="1">IFERROR(__xludf.DUMMYFUNCTION("IMPORTRANGE(""https://docs.google.com/spreadsheets/d/1XL5vhW3sbDhbH9Cz0tuDiY8C3ctxq1tqvaCgkFb8cCA/edit?usp=sharing"",""หนองบัวลำภู!M478"")"),0)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IFERROR(__xludf.DUMMYFUNCTION("IMPORTRANGE(""https://docs.google.com/spreadsheets/d/1XL5vhW3sbDhbH9Cz0tuDiY8C3ctxq1tqvaCgkFb8cCA/edit?usp=sharing"",""หนองบัวลำภู!L479"")"),327050)</f>
        <v>327050</v>
      </c>
      <c r="M584" s="171"/>
      <c r="N584" s="171">
        <f ca="1">IFERROR(__xludf.DUMMYFUNCTION("IMPORTRANGE(""https://docs.google.com/spreadsheets/d/1XL5vhW3sbDhbH9Cz0tuDiY8C3ctxq1tqvaCgkFb8cCA/edit?usp=sharing"",""หนองบัวลำภู!M479"")"),25300.03)</f>
        <v>25300.03</v>
      </c>
      <c r="O584" s="171">
        <f t="shared" ca="1" si="124"/>
        <v>7.735829383886256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IFERROR(__xludf.DUMMYFUNCTION("IMPORTRANGE(""https://docs.google.com/spreadsheets/d/1XL5vhW3sbDhbH9Cz0tuDiY8C3ctxq1tqvaCgkFb8cCA/edit?usp=sharing"",""หนองบัวลำภู!M480"")"),0)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IFERROR(__xludf.DUMMYFUNCTION("IMPORTRANGE(""https://docs.google.com/spreadsheets/d/1XL5vhW3sbDhbH9Cz0tuDiY8C3ctxq1tqvaCgkFb8cCA/edit?usp=sharing"",""หนองบัวลำภู!M481"")"),0)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IFERROR(__xludf.DUMMYFUNCTION("IMPORTRANGE(""https://docs.google.com/spreadsheets/d/1XL5vhW3sbDhbH9Cz0tuDiY8C3ctxq1tqvaCgkFb8cCA/edit?usp=sharing"",""หนองบัวลำภู!M482"")"),0)</f>
        <v>0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IFERROR(__xludf.DUMMYFUNCTION("IMPORTRANGE(""https://docs.google.com/spreadsheets/d/1XL5vhW3sbDhbH9Cz0tuDiY8C3ctxq1tqvaCgkFb8cCA/edit?usp=sharing"",""หนองบัวลำภู!M483"")"),25300.03)</f>
        <v>25300.03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IFERROR(__xludf.DUMMYFUNCTION("IMPORTRANGE(""https://docs.google.com/spreadsheets/d/1XL5vhW3sbDhbH9Cz0tuDiY8C3ctxq1tqvaCgkFb8cCA/edit?usp=sharing"",""หนองบัวลำภู!I484"")"),150)</f>
        <v>150</v>
      </c>
      <c r="J589" s="191">
        <f ca="1">IFERROR(__xludf.DUMMYFUNCTION("IMPORTRANGE(""https://docs.google.com/spreadsheets/d/1XL5vhW3sbDhbH9Cz0tuDiY8C3ctxq1tqvaCgkFb8cCA/edit?usp=sharing"",""หนองบัวลำภู!J484"")"),10)</f>
        <v>10</v>
      </c>
      <c r="K589" s="168">
        <f t="shared" ref="K589:K596" ca="1" si="125">IF(I589&gt;0,J589*100/I589,0)</f>
        <v>6.666666666666667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IFERROR(__xludf.DUMMYFUNCTION("IMPORTRANGE(""https://docs.google.com/spreadsheets/d/1XL5vhW3sbDhbH9Cz0tuDiY8C3ctxq1tqvaCgkFb8cCA/edit?usp=sharing"",""หนองบัวลำภู!I485"")"),0)</f>
        <v>0</v>
      </c>
      <c r="J590" s="191">
        <f ca="1">IFERROR(__xludf.DUMMYFUNCTION("IMPORTRANGE(""https://docs.google.com/spreadsheets/d/1XL5vhW3sbDhbH9Cz0tuDiY8C3ctxq1tqvaCgkFb8cCA/edit?usp=sharing"",""หนองบัวลำภู!J485"")"),8.39)</f>
        <v>8.39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IFERROR(__xludf.DUMMYFUNCTION("IMPORTRANGE(""https://docs.google.com/spreadsheets/d/1XL5vhW3sbDhbH9Cz0tuDiY8C3ctxq1tqvaCgkFb8cCA/edit?usp=sharing"",""หนองบัวลำภู!I486"")"),150)</f>
        <v>150</v>
      </c>
      <c r="J591" s="191">
        <f ca="1">IFERROR(__xludf.DUMMYFUNCTION("IMPORTRANGE(""https://docs.google.com/spreadsheets/d/1XL5vhW3sbDhbH9Cz0tuDiY8C3ctxq1tqvaCgkFb8cCA/edit?usp=sharing"",""หนองบัวลำภู!J486"")"),0)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IFERROR(__xludf.DUMMYFUNCTION("IMPORTRANGE(""https://docs.google.com/spreadsheets/d/1XL5vhW3sbDhbH9Cz0tuDiY8C3ctxq1tqvaCgkFb8cCA/edit?usp=sharing"",""หนองบัวลำภู!I487"")"),0)</f>
        <v>0</v>
      </c>
      <c r="J592" s="191">
        <f ca="1">IFERROR(__xludf.DUMMYFUNCTION("IMPORTRANGE(""https://docs.google.com/spreadsheets/d/1XL5vhW3sbDhbH9Cz0tuDiY8C3ctxq1tqvaCgkFb8cCA/edit?usp=sharing"",""หนองบัวลำภู!J487"")"),0)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IFERROR(__xludf.DUMMYFUNCTION("IMPORTRANGE(""https://docs.google.com/spreadsheets/d/1XL5vhW3sbDhbH9Cz0tuDiY8C3ctxq1tqvaCgkFb8cCA/edit?usp=sharing"",""หนองบัวลำภู!I488"")"),150)</f>
        <v>150</v>
      </c>
      <c r="J593" s="191">
        <f ca="1">IFERROR(__xludf.DUMMYFUNCTION("IMPORTRANGE(""https://docs.google.com/spreadsheets/d/1XL5vhW3sbDhbH9Cz0tuDiY8C3ctxq1tqvaCgkFb8cCA/edit?usp=sharing"",""หนองบัวลำภู!J488"")"),0)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IFERROR(__xludf.DUMMYFUNCTION("IMPORTRANGE(""https://docs.google.com/spreadsheets/d/1XL5vhW3sbDhbH9Cz0tuDiY8C3ctxq1tqvaCgkFb8cCA/edit?usp=sharing"",""หนองบัวลำภู!I489"")"),0)</f>
        <v>0</v>
      </c>
      <c r="J594" s="191">
        <f ca="1">IFERROR(__xludf.DUMMYFUNCTION("IMPORTRANGE(""https://docs.google.com/spreadsheets/d/1XL5vhW3sbDhbH9Cz0tuDiY8C3ctxq1tqvaCgkFb8cCA/edit?usp=sharing"",""หนองบัวลำภู!J489"")"),0)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IFERROR(__xludf.DUMMYFUNCTION("IMPORTRANGE(""https://docs.google.com/spreadsheets/d/1XL5vhW3sbDhbH9Cz0tuDiY8C3ctxq1tqvaCgkFb8cCA/edit?usp=sharing"",""หนองบัวลำภู!I490"")"),150)</f>
        <v>150</v>
      </c>
      <c r="J595" s="191">
        <f ca="1">IFERROR(__xludf.DUMMYFUNCTION("IMPORTRANGE(""https://docs.google.com/spreadsheets/d/1XL5vhW3sbDhbH9Cz0tuDiY8C3ctxq1tqvaCgkFb8cCA/edit?usp=sharing"",""หนองบัวลำภู!J490"")"),0)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IFERROR(__xludf.DUMMYFUNCTION("IMPORTRANGE(""https://docs.google.com/spreadsheets/d/1XL5vhW3sbDhbH9Cz0tuDiY8C3ctxq1tqvaCgkFb8cCA/edit?usp=sharing"",""หนองบัวลำภู!I491"")"),0)</f>
        <v>0</v>
      </c>
      <c r="J596" s="238">
        <f ca="1">IFERROR(__xludf.DUMMYFUNCTION("IMPORTRANGE(""https://docs.google.com/spreadsheets/d/1XL5vhW3sbDhbH9Cz0tuDiY8C3ctxq1tqvaCgkFb8cCA/edit?usp=sharing"",""หนองบัวลำภู!J491"")"),0)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IFERROR(__xludf.DUMMYFUNCTION("IMPORTRANGE(""https://docs.google.com/spreadsheets/d/1XL5vhW3sbDhbH9Cz0tuDiY8C3ctxq1tqvaCgkFb8cCA/edit?usp=sharing"",""หนองบัวลำภู!I492"")"),100)</f>
        <v>100</v>
      </c>
      <c r="J597" s="464">
        <f ca="1">IFERROR(__xludf.DUMMYFUNCTION("IMPORTRANGE(""https://docs.google.com/spreadsheets/d/1XL5vhW3sbDhbH9Cz0tuDiY8C3ctxq1tqvaCgkFb8cCA/edit?usp=sharing"",""หนองบัวลำภู!J492"")"),0)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IFERROR(__xludf.DUMMYFUNCTION("IMPORTRANGE(""https://docs.google.com/spreadsheets/d/1XL5vhW3sbDhbH9Cz0tuDiY8C3ctxq1tqvaCgkFb8cCA/edit?usp=sharing"",""หนองบัวลำภู!L492"")"),11300)</f>
        <v>11300</v>
      </c>
      <c r="M597" s="395"/>
      <c r="N597" s="395">
        <f ca="1">IFERROR(__xludf.DUMMYFUNCTION("IMPORTRANGE(""https://docs.google.com/spreadsheets/d/1XL5vhW3sbDhbH9Cz0tuDiY8C3ctxq1tqvaCgkFb8cCA/edit?usp=sharing"",""หนองบัวลำภู!M492"")"),2795)</f>
        <v>2795</v>
      </c>
      <c r="O597" s="395">
        <f t="shared" ref="O597:O601" ca="1" si="126">+IF(L597&gt;0,N597*100/L597,0)</f>
        <v>24.734513274336283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IFERROR(__xludf.DUMMYFUNCTION("IMPORTRANGE(""https://docs.google.com/spreadsheets/d/1XL5vhW3sbDhbH9Cz0tuDiY8C3ctxq1tqvaCgkFb8cCA/edit?usp=sharing"",""หนองบัวลำภู!L493"")"),0)</f>
        <v>0</v>
      </c>
      <c r="M598" s="169"/>
      <c r="N598" s="171">
        <f ca="1">IFERROR(__xludf.DUMMYFUNCTION("IMPORTRANGE(""https://docs.google.com/spreadsheets/d/1XL5vhW3sbDhbH9Cz0tuDiY8C3ctxq1tqvaCgkFb8cCA/edit?usp=sharing"",""หนองบัวลำภู!M493"")"),0)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IFERROR(__xludf.DUMMYFUNCTION("IMPORTRANGE(""https://docs.google.com/spreadsheets/d/1XL5vhW3sbDhbH9Cz0tuDiY8C3ctxq1tqvaCgkFb8cCA/edit?usp=sharing"",""หนองบัวลำภู!L494"")"),11300)</f>
        <v>11300</v>
      </c>
      <c r="M599" s="169"/>
      <c r="N599" s="171">
        <f ca="1">IFERROR(__xludf.DUMMYFUNCTION("IMPORTRANGE(""https://docs.google.com/spreadsheets/d/1XL5vhW3sbDhbH9Cz0tuDiY8C3ctxq1tqvaCgkFb8cCA/edit?usp=sharing"",""หนองบัวลำภู!M494"")"),2795)</f>
        <v>2795</v>
      </c>
      <c r="O599" s="171">
        <f t="shared" ca="1" si="126"/>
        <v>24.734513274336283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IFERROR(__xludf.DUMMYFUNCTION("IMPORTRANGE(""https://docs.google.com/spreadsheets/d/1XL5vhW3sbDhbH9Cz0tuDiY8C3ctxq1tqvaCgkFb8cCA/edit?usp=sharing"",""หนองบัวลำภู!L495"")"),0)</f>
        <v>0</v>
      </c>
      <c r="M600" s="171"/>
      <c r="N600" s="171">
        <f ca="1">IFERROR(__xludf.DUMMYFUNCTION("IMPORTRANGE(""https://docs.google.com/spreadsheets/d/1XL5vhW3sbDhbH9Cz0tuDiY8C3ctxq1tqvaCgkFb8cCA/edit?usp=sharing"",""หนองบัวลำภู!M495"")"),0)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IFERROR(__xludf.DUMMYFUNCTION("IMPORTRANGE(""https://docs.google.com/spreadsheets/d/1XL5vhW3sbDhbH9Cz0tuDiY8C3ctxq1tqvaCgkFb8cCA/edit?usp=sharing"",""หนองบัวลำภู!L496"")"),11300)</f>
        <v>11300</v>
      </c>
      <c r="M601" s="171"/>
      <c r="N601" s="171">
        <f ca="1">IFERROR(__xludf.DUMMYFUNCTION("IMPORTRANGE(""https://docs.google.com/spreadsheets/d/1XL5vhW3sbDhbH9Cz0tuDiY8C3ctxq1tqvaCgkFb8cCA/edit?usp=sharing"",""หนองบัวลำภู!M496"")"),2795)</f>
        <v>2795</v>
      </c>
      <c r="O601" s="171">
        <f t="shared" ca="1" si="126"/>
        <v>24.734513274336283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IFERROR(__xludf.DUMMYFUNCTION("IMPORTRANGE(""https://docs.google.com/spreadsheets/d/1XL5vhW3sbDhbH9Cz0tuDiY8C3ctxq1tqvaCgkFb8cCA/edit?usp=sharing"",""หนองบัวลำภู!M497"")"),0)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IFERROR(__xludf.DUMMYFUNCTION("IMPORTRANGE(""https://docs.google.com/spreadsheets/d/1XL5vhW3sbDhbH9Cz0tuDiY8C3ctxq1tqvaCgkFb8cCA/edit?usp=sharing"",""หนองบัวลำภู!M498"")"),0)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IFERROR(__xludf.DUMMYFUNCTION("IMPORTRANGE(""https://docs.google.com/spreadsheets/d/1XL5vhW3sbDhbH9Cz0tuDiY8C3ctxq1tqvaCgkFb8cCA/edit?usp=sharing"",""หนองบัวลำภู!M499"")"),0)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IFERROR(__xludf.DUMMYFUNCTION("IMPORTRANGE(""https://docs.google.com/spreadsheets/d/1XL5vhW3sbDhbH9Cz0tuDiY8C3ctxq1tqvaCgkFb8cCA/edit?usp=sharing"",""หนองบัวลำภู!M500"")"),2795)</f>
        <v>2795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IFERROR(__xludf.DUMMYFUNCTION("IMPORTRANGE(""https://docs.google.com/spreadsheets/d/1XL5vhW3sbDhbH9Cz0tuDiY8C3ctxq1tqvaCgkFb8cCA/edit?usp=sharing"",""หนองบัวลำภู!J502"")"),0)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IFERROR(__xludf.DUMMYFUNCTION("IMPORTRANGE(""https://docs.google.com/spreadsheets/d/1XL5vhW3sbDhbH9Cz0tuDiY8C3ctxq1tqvaCgkFb8cCA/edit?usp=sharing"",""หนองบัวลำภู!J503"")"),1)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IFERROR(__xludf.DUMMYFUNCTION("IMPORTRANGE(""https://docs.google.com/spreadsheets/d/1XL5vhW3sbDhbH9Cz0tuDiY8C3ctxq1tqvaCgkFb8cCA/edit?usp=sharing"",""หนองบัวลำภู!J166"")"),0)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IFERROR(__xludf.DUMMYFUNCTION("IMPORTRANGE(""https://docs.google.com/spreadsheets/d/1XL5vhW3sbDhbH9Cz0tuDiY8C3ctxq1tqvaCgkFb8cCA/edit?usp=sharing"",""หนองบัวลำภู!J166"")"),0)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IFERROR(__xludf.DUMMYFUNCTION("IMPORTRANGE(""https://docs.google.com/spreadsheets/d/1XL5vhW3sbDhbH9Cz0tuDiY8C3ctxq1tqvaCgkFb8cCA/edit?usp=sharing"",""หนองบัวลำภู!I506"")"),100)</f>
        <v>100</v>
      </c>
      <c r="J611" s="167">
        <f ca="1">IFERROR(__xludf.DUMMYFUNCTION("IMPORTRANGE(""https://docs.google.com/spreadsheets/d/1XL5vhW3sbDhbH9Cz0tuDiY8C3ctxq1tqvaCgkFb8cCA/edit?usp=sharing"",""หนองบัวลำภู!J506"")"),0)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IFERROR(__xludf.DUMMYFUNCTION("IMPORTRANGE(""https://docs.google.com/spreadsheets/d/1XL5vhW3sbDhbH9Cz0tuDiY8C3ctxq1tqvaCgkFb8cCA/edit?usp=sharing"",""หนองบัวลำภู!I507"")"),0)</f>
        <v>0</v>
      </c>
      <c r="J612" s="192">
        <f ca="1">IFERROR(__xludf.DUMMYFUNCTION("IMPORTRANGE(""https://docs.google.com/spreadsheets/d/1XL5vhW3sbDhbH9Cz0tuDiY8C3ctxq1tqvaCgkFb8cCA/edit?usp=sharing"",""หนองบัวลำภู!J507"")"),0)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IFERROR(__xludf.DUMMYFUNCTION("IMPORTRANGE(""https://docs.google.com/spreadsheets/d/1XL5vhW3sbDhbH9Cz0tuDiY8C3ctxq1tqvaCgkFb8cCA/edit?usp=sharing"",""หนองบัวลำภู!I508"")"),0)</f>
        <v>0</v>
      </c>
      <c r="J613" s="192">
        <f ca="1">IFERROR(__xludf.DUMMYFUNCTION("IMPORTRANGE(""https://docs.google.com/spreadsheets/d/1XL5vhW3sbDhbH9Cz0tuDiY8C3ctxq1tqvaCgkFb8cCA/edit?usp=sharing"",""หนองบัวลำภู!J508"")"),0)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IFERROR(__xludf.DUMMYFUNCTION("IMPORTRANGE(""https://docs.google.com/spreadsheets/d/1XL5vhW3sbDhbH9Cz0tuDiY8C3ctxq1tqvaCgkFb8cCA/edit?usp=sharing"",""หนองบัวลำภู!I509"")"),0)</f>
        <v>0</v>
      </c>
      <c r="J614" s="192">
        <f ca="1">IFERROR(__xludf.DUMMYFUNCTION("IMPORTRANGE(""https://docs.google.com/spreadsheets/d/1XL5vhW3sbDhbH9Cz0tuDiY8C3ctxq1tqvaCgkFb8cCA/edit?usp=sharing"",""หนองบัวลำภู!J509"")"),0)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IFERROR(__xludf.DUMMYFUNCTION("IMPORTRANGE(""https://docs.google.com/spreadsheets/d/1XL5vhW3sbDhbH9Cz0tuDiY8C3ctxq1tqvaCgkFb8cCA/edit?usp=sharing"",""หนองบัวลำภู!I510"")"),0)</f>
        <v>0</v>
      </c>
      <c r="J615" s="192">
        <f ca="1">IFERROR(__xludf.DUMMYFUNCTION("IMPORTRANGE(""https://docs.google.com/spreadsheets/d/1XL5vhW3sbDhbH9Cz0tuDiY8C3ctxq1tqvaCgkFb8cCA/edit?usp=sharing"",""หนองบัวลำภู!J510"")"),0)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IFERROR(__xludf.DUMMYFUNCTION("IMPORTRANGE(""https://docs.google.com/spreadsheets/d/1XL5vhW3sbDhbH9Cz0tuDiY8C3ctxq1tqvaCgkFb8cCA/edit?usp=sharing"",""หนองบัวลำภู!I511"")"),0)</f>
        <v>0</v>
      </c>
      <c r="J616" s="192">
        <f ca="1">IFERROR(__xludf.DUMMYFUNCTION("IMPORTRANGE(""https://docs.google.com/spreadsheets/d/1XL5vhW3sbDhbH9Cz0tuDiY8C3ctxq1tqvaCgkFb8cCA/edit?usp=sharing"",""หนองบัวลำภู!J511"")"),0)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IFERROR(__xludf.DUMMYFUNCTION("IMPORTRANGE(""https://docs.google.com/spreadsheets/d/1XL5vhW3sbDhbH9Cz0tuDiY8C3ctxq1tqvaCgkFb8cCA/edit?usp=sharing"",""หนองบัวลำภู!I512"")"),0)</f>
        <v>0</v>
      </c>
      <c r="J617" s="191">
        <f ca="1">IFERROR(__xludf.DUMMYFUNCTION("IMPORTRANGE(""https://docs.google.com/spreadsheets/d/1XL5vhW3sbDhbH9Cz0tuDiY8C3ctxq1tqvaCgkFb8cCA/edit?usp=sharing"",""หนองบัวลำภู!J512"")"),0)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IFERROR(__xludf.DUMMYFUNCTION("IMPORTRANGE(""https://docs.google.com/spreadsheets/d/1XL5vhW3sbDhbH9Cz0tuDiY8C3ctxq1tqvaCgkFb8cCA/edit?usp=sharing"",""หนองบัวลำภู!I513"")"),0)</f>
        <v>0</v>
      </c>
      <c r="J618" s="192">
        <f ca="1">IFERROR(__xludf.DUMMYFUNCTION("IMPORTRANGE(""https://docs.google.com/spreadsheets/d/1XL5vhW3sbDhbH9Cz0tuDiY8C3ctxq1tqvaCgkFb8cCA/edit?usp=sharing"",""หนองบัวลำภู!J513"")"),0)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IFERROR(__xludf.DUMMYFUNCTION("IMPORTRANGE(""https://docs.google.com/spreadsheets/d/1XL5vhW3sbDhbH9Cz0tuDiY8C3ctxq1tqvaCgkFb8cCA/edit?usp=sharing"",""หนองบัวลำภู!I514"")"),0)</f>
        <v>0</v>
      </c>
      <c r="J619" s="192">
        <f ca="1">IFERROR(__xludf.DUMMYFUNCTION("IMPORTRANGE(""https://docs.google.com/spreadsheets/d/1XL5vhW3sbDhbH9Cz0tuDiY8C3ctxq1tqvaCgkFb8cCA/edit?usp=sharing"",""หนองบัวลำภู!J514"")"),0)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IFERROR(__xludf.DUMMYFUNCTION("IMPORTRANGE(""https://docs.google.com/spreadsheets/d/1XL5vhW3sbDhbH9Cz0tuDiY8C3ctxq1tqvaCgkFb8cCA/edit?usp=sharing"",""หนองบัวลำภู!I515"")"),0)</f>
        <v>0</v>
      </c>
      <c r="J620" s="167">
        <f ca="1">IFERROR(__xludf.DUMMYFUNCTION("IMPORTRANGE(""https://docs.google.com/spreadsheets/d/1XL5vhW3sbDhbH9Cz0tuDiY8C3ctxq1tqvaCgkFb8cCA/edit?usp=sharing"",""หนองบัวลำภู!J515"")"),0)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IFERROR(__xludf.DUMMYFUNCTION("IMPORTRANGE(""https://docs.google.com/spreadsheets/d/1XL5vhW3sbDhbH9Cz0tuDiY8C3ctxq1tqvaCgkFb8cCA/edit?usp=sharing"",""หนองบัวลำภู!I516"")"),0)</f>
        <v>0</v>
      </c>
      <c r="J621" s="167">
        <f ca="1">IFERROR(__xludf.DUMMYFUNCTION("IMPORTRANGE(""https://docs.google.com/spreadsheets/d/1XL5vhW3sbDhbH9Cz0tuDiY8C3ctxq1tqvaCgkFb8cCA/edit?usp=sharing"",""หนองบัวลำภู!J516"")"),0)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IFERROR(__xludf.DUMMYFUNCTION("IMPORTRANGE(""https://docs.google.com/spreadsheets/d/1XL5vhW3sbDhbH9Cz0tuDiY8C3ctxq1tqvaCgkFb8cCA/edit?usp=sharing"",""หนองบัวลำภู!I517"")"),0)</f>
        <v>0</v>
      </c>
      <c r="J622" s="192">
        <f ca="1">IFERROR(__xludf.DUMMYFUNCTION("IMPORTRANGE(""https://docs.google.com/spreadsheets/d/1XL5vhW3sbDhbH9Cz0tuDiY8C3ctxq1tqvaCgkFb8cCA/edit?usp=sharing"",""หนองบัวลำภู!J517"")"),0)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IFERROR(__xludf.DUMMYFUNCTION("IMPORTRANGE(""https://docs.google.com/spreadsheets/d/1XL5vhW3sbDhbH9Cz0tuDiY8C3ctxq1tqvaCgkFb8cCA/edit?usp=sharing"",""หนองบัวลำภู!I518"")"),0)</f>
        <v>0</v>
      </c>
      <c r="J623" s="192">
        <f ca="1">IFERROR(__xludf.DUMMYFUNCTION("IMPORTRANGE(""https://docs.google.com/spreadsheets/d/1XL5vhW3sbDhbH9Cz0tuDiY8C3ctxq1tqvaCgkFb8cCA/edit?usp=sharing"",""หนองบัวลำภู!J518"")"),0)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IFERROR(__xludf.DUMMYFUNCTION("IMPORTRANGE(""https://docs.google.com/spreadsheets/d/1XL5vhW3sbDhbH9Cz0tuDiY8C3ctxq1tqvaCgkFb8cCA/edit?usp=sharing"",""หนองบัวลำภู!I519"")"),0)</f>
        <v>0</v>
      </c>
      <c r="J624" s="191">
        <f ca="1">IFERROR(__xludf.DUMMYFUNCTION("IMPORTRANGE(""https://docs.google.com/spreadsheets/d/1XL5vhW3sbDhbH9Cz0tuDiY8C3ctxq1tqvaCgkFb8cCA/edit?usp=sharing"",""หนองบัวลำภู!J519"")"),0)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IFERROR(__xludf.DUMMYFUNCTION("IMPORTRANGE(""https://docs.google.com/spreadsheets/d/1XL5vhW3sbDhbH9Cz0tuDiY8C3ctxq1tqvaCgkFb8cCA/edit?usp=sharing"",""หนองบัวลำภู!I520"")"),0)</f>
        <v>0</v>
      </c>
      <c r="J625" s="192">
        <f ca="1">IFERROR(__xludf.DUMMYFUNCTION("IMPORTRANGE(""https://docs.google.com/spreadsheets/d/1XL5vhW3sbDhbH9Cz0tuDiY8C3ctxq1tqvaCgkFb8cCA/edit?usp=sharing"",""หนองบัวลำภู!J520"")"),0)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IFERROR(__xludf.DUMMYFUNCTION("IMPORTRANGE(""https://docs.google.com/spreadsheets/d/1XL5vhW3sbDhbH9Cz0tuDiY8C3ctxq1tqvaCgkFb8cCA/edit?usp=sharing"",""หนองบัวลำภู!I521"")"),0)</f>
        <v>0</v>
      </c>
      <c r="J626" s="192">
        <f ca="1">IFERROR(__xludf.DUMMYFUNCTION("IMPORTRANGE(""https://docs.google.com/spreadsheets/d/1XL5vhW3sbDhbH9Cz0tuDiY8C3ctxq1tqvaCgkFb8cCA/edit?usp=sharing"",""หนองบัวลำภู!J521"")"),0)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IFERROR(__xludf.DUMMYFUNCTION("IMPORTRANGE(""https://docs.google.com/spreadsheets/d/1XL5vhW3sbDhbH9Cz0tuDiY8C3ctxq1tqvaCgkFb8cCA/edit?usp=sharing"",""หนองบัวลำภู!I523"")"),3904564.84)</f>
        <v>3904564.84</v>
      </c>
      <c r="J628" s="332">
        <f ca="1">IFERROR(__xludf.DUMMYFUNCTION("IMPORTRANGE(""https://docs.google.com/spreadsheets/d/1XL5vhW3sbDhbH9Cz0tuDiY8C3ctxq1tqvaCgkFb8cCA/edit?usp=sharing"",""หนองบัวลำภู!J523"")"),90000)</f>
        <v>90000</v>
      </c>
      <c r="K628" s="333">
        <f t="shared" ref="K628:K635" ca="1" si="129">IF(I628&gt;0,J628*100/I628,0)</f>
        <v>2.3049943767869405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IFERROR(__xludf.DUMMYFUNCTION("IMPORTRANGE(""https://docs.google.com/spreadsheets/d/1XL5vhW3sbDhbH9Cz0tuDiY8C3ctxq1tqvaCgkFb8cCA/edit?usp=sharing"",""หนองบัวลำภู!I524"")"),256)</f>
        <v>256</v>
      </c>
      <c r="J629" s="332">
        <f ca="1">IFERROR(__xludf.DUMMYFUNCTION("IMPORTRANGE(""https://docs.google.com/spreadsheets/d/1XL5vhW3sbDhbH9Cz0tuDiY8C3ctxq1tqvaCgkFb8cCA/edit?usp=sharing"",""หนองบัวลำภู!J524"")"),7)</f>
        <v>7</v>
      </c>
      <c r="K629" s="333">
        <f t="shared" ca="1" si="129"/>
        <v>2.734375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IFERROR(__xludf.DUMMYFUNCTION("IMPORTRANGE(""https://docs.google.com/spreadsheets/d/1XL5vhW3sbDhbH9Cz0tuDiY8C3ctxq1tqvaCgkFb8cCA/edit?usp=sharing"",""หนองบัวลำภู!I525"")"),2880373.47)</f>
        <v>2880373.47</v>
      </c>
      <c r="J630" s="332">
        <f ca="1">IFERROR(__xludf.DUMMYFUNCTION("IMPORTRANGE(""https://docs.google.com/spreadsheets/d/1XL5vhW3sbDhbH9Cz0tuDiY8C3ctxq1tqvaCgkFb8cCA/edit?usp=sharing"",""หนองบัวลำภู!J525"")"),119205.63)</f>
        <v>119205.63</v>
      </c>
      <c r="K630" s="333">
        <f t="shared" ca="1" si="129"/>
        <v>4.1385477002050015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IFERROR(__xludf.DUMMYFUNCTION("IMPORTRANGE(""https://docs.google.com/spreadsheets/d/1XL5vhW3sbDhbH9Cz0tuDiY8C3ctxq1tqvaCgkFb8cCA/edit?usp=sharing"",""หนองบัวลำภู!I526"")"),132)</f>
        <v>132</v>
      </c>
      <c r="J631" s="332">
        <f ca="1">IFERROR(__xludf.DUMMYFUNCTION("IMPORTRANGE(""https://docs.google.com/spreadsheets/d/1XL5vhW3sbDhbH9Cz0tuDiY8C3ctxq1tqvaCgkFb8cCA/edit?usp=sharing"",""หนองบัวลำภู!J526"")"),17)</f>
        <v>17</v>
      </c>
      <c r="K631" s="333">
        <f t="shared" ca="1" si="129"/>
        <v>12.878787878787879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IFERROR(__xludf.DUMMYFUNCTION("IMPORTRANGE(""https://docs.google.com/spreadsheets/d/1XL5vhW3sbDhbH9Cz0tuDiY8C3ctxq1tqvaCgkFb8cCA/edit?usp=sharing"",""หนองบัวลำภู!I527"")"),0)</f>
        <v>0</v>
      </c>
      <c r="J632" s="332">
        <f ca="1">IFERROR(__xludf.DUMMYFUNCTION("IMPORTRANGE(""https://docs.google.com/spreadsheets/d/1XL5vhW3sbDhbH9Cz0tuDiY8C3ctxq1tqvaCgkFb8cCA/edit?usp=sharing"",""หนองบัวลำภู!J527"")"),0)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IFERROR(__xludf.DUMMYFUNCTION("IMPORTRANGE(""https://docs.google.com/spreadsheets/d/1XL5vhW3sbDhbH9Cz0tuDiY8C3ctxq1tqvaCgkFb8cCA/edit?usp=sharing"",""หนองบัวลำภู!I528"")"),0)</f>
        <v>0</v>
      </c>
      <c r="J633" s="332">
        <f ca="1">IFERROR(__xludf.DUMMYFUNCTION("IMPORTRANGE(""https://docs.google.com/spreadsheets/d/1XL5vhW3sbDhbH9Cz0tuDiY8C3ctxq1tqvaCgkFb8cCA/edit?usp=sharing"",""หนองบัวลำภู!J528"")"),0)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IFERROR(__xludf.DUMMYFUNCTION("IMPORTRANGE(""https://docs.google.com/spreadsheets/d/1XL5vhW3sbDhbH9Cz0tuDiY8C3ctxq1tqvaCgkFb8cCA/edit?usp=sharing"",""หนองบัวลำภู!I529"")"),2000000)</f>
        <v>2000000</v>
      </c>
      <c r="J634" s="332">
        <f ca="1">IFERROR(__xludf.DUMMYFUNCTION("IMPORTRANGE(""https://docs.google.com/spreadsheets/d/1XL5vhW3sbDhbH9Cz0tuDiY8C3ctxq1tqvaCgkFb8cCA/edit?usp=sharing"",""หนองบัวลำภู!J529"")"),0)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IFERROR(__xludf.DUMMYFUNCTION("IMPORTRANGE(""https://docs.google.com/spreadsheets/d/1XL5vhW3sbDhbH9Cz0tuDiY8C3ctxq1tqvaCgkFb8cCA/edit?usp=sharing"",""หนองบัวลำภู!I530"")"),67)</f>
        <v>67</v>
      </c>
      <c r="J635" s="462">
        <f ca="1">IFERROR(__xludf.DUMMYFUNCTION("IMPORTRANGE(""https://docs.google.com/spreadsheets/d/1XL5vhW3sbDhbH9Cz0tuDiY8C3ctxq1tqvaCgkFb8cCA/edit?usp=sharing"",""หนองบัวลำภู!J530"")"),0)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zoomScale="70" zoomScaleNormal="7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55000000000000004">
      <c r="A2" s="509" t="s">
        <v>254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55000000000000004">
      <c r="A3" s="509" t="s">
        <v>258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5500000000000000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4094984</v>
      </c>
      <c r="M8" s="25">
        <f t="shared" ca="1" si="0"/>
        <v>1416300</v>
      </c>
      <c r="N8" s="25">
        <f t="shared" ca="1" si="0"/>
        <v>613831</v>
      </c>
      <c r="O8" s="24">
        <f t="shared" ref="O8:O16" ca="1" si="1">IF(L8&gt;0,N8*100/L8,0)</f>
        <v>14.989826578076984</v>
      </c>
      <c r="P8" s="24">
        <f t="shared" ref="P8:P16" ca="1" si="2">IF(M8&gt;0,N8*100/M8,0)</f>
        <v>43.340464590835275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4094984</v>
      </c>
      <c r="M10" s="32">
        <f t="shared" ca="1" si="4"/>
        <v>1416300</v>
      </c>
      <c r="N10" s="32">
        <f t="shared" ca="1" si="4"/>
        <v>613831</v>
      </c>
      <c r="O10" s="31">
        <f t="shared" ca="1" si="1"/>
        <v>14.989826578076984</v>
      </c>
      <c r="P10" s="31">
        <f t="shared" ca="1" si="2"/>
        <v>43.340464590835275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4057984</v>
      </c>
      <c r="M12" s="40">
        <f t="shared" ca="1" si="6"/>
        <v>1416300</v>
      </c>
      <c r="N12" s="40">
        <f t="shared" ca="1" si="6"/>
        <v>577331</v>
      </c>
      <c r="O12" s="40">
        <f t="shared" ca="1" si="1"/>
        <v>14.2270398306154</v>
      </c>
      <c r="P12" s="40">
        <f t="shared" ca="1" si="2"/>
        <v>40.763326978747443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1759000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2298984</v>
      </c>
      <c r="M14" s="40">
        <f t="shared" si="8"/>
        <v>0</v>
      </c>
      <c r="N14" s="40">
        <f t="shared" ca="1" si="8"/>
        <v>36530</v>
      </c>
      <c r="O14" s="43">
        <f t="shared" ca="1" si="1"/>
        <v>1.5889627766004462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37000</v>
      </c>
      <c r="M16" s="40">
        <f t="shared" si="10"/>
        <v>0</v>
      </c>
      <c r="N16" s="40">
        <f t="shared" ca="1" si="10"/>
        <v>36500</v>
      </c>
      <c r="O16" s="52">
        <f t="shared" ca="1" si="1"/>
        <v>98.648648648648646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2716640</v>
      </c>
      <c r="M18" s="25">
        <f t="shared" ca="1" si="11"/>
        <v>1416300</v>
      </c>
      <c r="N18" s="25">
        <f t="shared" ca="1" si="11"/>
        <v>577301</v>
      </c>
      <c r="O18" s="24">
        <f t="shared" ref="O18:O20" ca="1" si="12">IF(L18&gt;0,N18*100/L18,0)</f>
        <v>21.250552152659168</v>
      </c>
      <c r="P18" s="24">
        <f t="shared" ref="P18:P26" ca="1" si="13">IF(M18&gt;0,N18*100/M18,0)</f>
        <v>40.761208783449831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2716640</v>
      </c>
      <c r="M20" s="32">
        <f t="shared" ca="1" si="15"/>
        <v>1416300</v>
      </c>
      <c r="N20" s="32">
        <f t="shared" ca="1" si="15"/>
        <v>577301</v>
      </c>
      <c r="O20" s="31">
        <f t="shared" ca="1" si="12"/>
        <v>21.250552152659168</v>
      </c>
      <c r="P20" s="31">
        <f t="shared" ca="1" si="13"/>
        <v>40.761208783449831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2679640</v>
      </c>
      <c r="M22" s="44">
        <f t="shared" ca="1" si="18"/>
        <v>1416300</v>
      </c>
      <c r="N22" s="43">
        <f t="shared" ca="1" si="18"/>
        <v>540801</v>
      </c>
      <c r="O22" s="43">
        <f t="shared" ca="1" si="17"/>
        <v>20.181852786195162</v>
      </c>
      <c r="P22" s="43">
        <f t="shared" ca="1" si="13"/>
        <v>38.184071171362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1759000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920640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37000</v>
      </c>
      <c r="M26" s="52">
        <f t="shared" si="22"/>
        <v>0</v>
      </c>
      <c r="N26" s="52">
        <f t="shared" ca="1" si="22"/>
        <v>36500</v>
      </c>
      <c r="O26" s="52">
        <f t="shared" ca="1" si="17"/>
        <v>98.648648648648646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1378344</v>
      </c>
      <c r="M28" s="25">
        <f t="shared" si="23"/>
        <v>0</v>
      </c>
      <c r="N28" s="25">
        <f t="shared" ca="1" si="23"/>
        <v>36530</v>
      </c>
      <c r="O28" s="24">
        <f t="shared" ref="O28:O30" ca="1" si="24">IF(L28&gt;0,N28*100/L28,0)</f>
        <v>2.6502817874202664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1378344</v>
      </c>
      <c r="M30" s="32">
        <f t="shared" si="27"/>
        <v>0</v>
      </c>
      <c r="N30" s="32">
        <f t="shared" ca="1" si="27"/>
        <v>36530</v>
      </c>
      <c r="O30" s="31">
        <f t="shared" ca="1" si="24"/>
        <v>2.6502817874202664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1378344</v>
      </c>
      <c r="M32" s="43">
        <f t="shared" si="30"/>
        <v>0</v>
      </c>
      <c r="N32" s="43">
        <f t="shared" ca="1" si="30"/>
        <v>36530</v>
      </c>
      <c r="O32" s="43">
        <f t="shared" ca="1" si="29"/>
        <v>2.6502817874202664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1378344</v>
      </c>
      <c r="M34" s="43">
        <f t="shared" si="32"/>
        <v>0</v>
      </c>
      <c r="N34" s="43">
        <f t="shared" ca="1" si="32"/>
        <v>36530</v>
      </c>
      <c r="O34" s="43">
        <f t="shared" ca="1" si="29"/>
        <v>2.6502817874202664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2716640</v>
      </c>
      <c r="M37" s="55">
        <f t="shared" ca="1" si="33"/>
        <v>1416300</v>
      </c>
      <c r="N37" s="55">
        <f t="shared" ca="1" si="33"/>
        <v>577301</v>
      </c>
      <c r="O37" s="56">
        <f t="shared" ca="1" si="29"/>
        <v>21.250552152659168</v>
      </c>
      <c r="P37" s="56">
        <f t="shared" ca="1" si="25"/>
        <v>40.761208783449831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659100</v>
      </c>
      <c r="M41" s="79">
        <f t="shared" ca="1" si="34"/>
        <v>329500</v>
      </c>
      <c r="N41" s="79">
        <f t="shared" ca="1" si="34"/>
        <v>175611</v>
      </c>
      <c r="O41" s="78">
        <f t="shared" ref="O41:O43" ca="1" si="35">IF(L41&gt;0,N41*100/L41,0)</f>
        <v>26.644060081929904</v>
      </c>
      <c r="P41" s="78">
        <f t="shared" ref="P41:P43" ca="1" si="36">IF(M41&gt;0,N41*100/M41,0)</f>
        <v>53.296206373292868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659100</v>
      </c>
      <c r="M43" s="79">
        <f t="shared" ca="1" si="38"/>
        <v>329500</v>
      </c>
      <c r="N43" s="79">
        <f t="shared" ca="1" si="38"/>
        <v>175611</v>
      </c>
      <c r="O43" s="78">
        <f t="shared" ca="1" si="35"/>
        <v>26.644060081929904</v>
      </c>
      <c r="P43" s="78">
        <f t="shared" ca="1" si="36"/>
        <v>53.296206373292868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659100</v>
      </c>
      <c r="M45" s="91">
        <f ca="1">IFERROR(__xludf.DUMMYFUNCTION("IMPORTRANGE(""https://docs.google.com/spreadsheets/d/1Yj_ptqi66GCucihVvJfMjLAmec39IyEx_6qawtMGysU/edit?usp=sharing"",""สบก!Q55"")"),329500)</f>
        <v>329500</v>
      </c>
      <c r="N45" s="91">
        <f ca="1">IFERROR(__xludf.DUMMYFUNCTION("IMPORTRANGE(""https://docs.google.com/spreadsheets/d/1Yj_ptqi66GCucihVvJfMjLAmec39IyEx_6qawtMGysU/edit?usp=sharing"",""สบก!R55"")"),175611)</f>
        <v>175611</v>
      </c>
      <c r="O45" s="92">
        <f ca="1">IF(L45&gt;0,N45*100/L45,0)</f>
        <v>26.644060081929904</v>
      </c>
      <c r="P45" s="92">
        <f ca="1">IF(M45&gt;0,N45*100/M45,0)</f>
        <v>53.296206373292868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IFERROR(__xludf.DUMMYFUNCTION("IMPORTRANGE(""https://docs.google.com/spreadsheets/d/1Yj_ptqi66GCucihVvJfMjLAmec39IyEx_6qawtMGysU/edit?usp=sharing"",""สบก!M55"")"),659100)</f>
        <v>659100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IFERROR(__xludf.DUMMYFUNCTION("IMPORTRANGE(""https://docs.google.com/spreadsheets/d/1Yj_ptqi66GCucihVvJfMjLAmec39IyEx_6qawtMGysU/edit?usp=sharing"",""สบก!N55"")"),0)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IFERROR(__xludf.DUMMYFUNCTION("IMPORTRANGE(""https://docs.google.com/spreadsheets/d/1Yj_ptqi66GCucihVvJfMjLAmec39IyEx_6qawtMGysU/edit?usp=sharing"",""สบก!O55"")"),0)</f>
        <v>0</v>
      </c>
      <c r="M49" s="101"/>
      <c r="N49" s="91">
        <f ca="1">IFERROR(__xludf.DUMMYFUNCTION("IMPORTRANGE(""https://docs.google.com/spreadsheets/d/1Yj_ptqi66GCucihVvJfMjLAmec39IyEx_6qawtMGysU/edit?usp=sharing"",""สบก!S55"")"),0)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482400</v>
      </c>
      <c r="M53" s="125">
        <f t="shared" ca="1" si="39"/>
        <v>241200</v>
      </c>
      <c r="N53" s="125">
        <f t="shared" ca="1" si="39"/>
        <v>105600</v>
      </c>
      <c r="O53" s="124">
        <f t="shared" ref="O53:O55" ca="1" si="40">IF(L53&gt;0,N53*100/L53,0)</f>
        <v>21.890547263681594</v>
      </c>
      <c r="P53" s="124">
        <f t="shared" ref="P53:P55" ca="1" si="41">IF(M53&gt;0,N53*100/M53,0)</f>
        <v>43.781094527363187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482400</v>
      </c>
      <c r="M55" s="125">
        <f t="shared" ca="1" si="43"/>
        <v>241200</v>
      </c>
      <c r="N55" s="125">
        <f t="shared" ca="1" si="43"/>
        <v>105600</v>
      </c>
      <c r="O55" s="124">
        <f t="shared" ca="1" si="40"/>
        <v>21.890547263681594</v>
      </c>
      <c r="P55" s="124">
        <f t="shared" ca="1" si="41"/>
        <v>43.781094527363187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482400</v>
      </c>
      <c r="M57" s="91">
        <f ca="1">IFERROR(__xludf.DUMMYFUNCTION("IMPORTRANGE(""https://docs.google.com/spreadsheets/d/1Yj_ptqi66GCucihVvJfMjLAmec39IyEx_6qawtMGysU/edit?usp=sharing"",""สบก!Z55"")"),241200)</f>
        <v>241200</v>
      </c>
      <c r="N57" s="91">
        <f ca="1">IFERROR(__xludf.DUMMYFUNCTION("IMPORTRANGE(""https://docs.google.com/spreadsheets/d/1Yj_ptqi66GCucihVvJfMjLAmec39IyEx_6qawtMGysU/edit?usp=sharing"",""สบก!AA55"")"),105600)</f>
        <v>105600</v>
      </c>
      <c r="O57" s="92">
        <f ca="1">IF(L57&gt;0,N57*100/L57,0)</f>
        <v>21.890547263681594</v>
      </c>
      <c r="P57" s="92">
        <f ca="1">IF(M57&gt;0,N57*100/M57,0)</f>
        <v>43.781094527363187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IFERROR(__xludf.DUMMYFUNCTION("IMPORTRANGE(""https://docs.google.com/spreadsheets/d/1Yj_ptqi66GCucihVvJfMjLAmec39IyEx_6qawtMGysU/edit?usp=sharing"",""สบก!V55"")"),482400)</f>
        <v>482400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IFERROR(__xludf.DUMMYFUNCTION("IMPORTRANGE(""https://docs.google.com/spreadsheets/d/1Yj_ptqi66GCucihVvJfMjLAmec39IyEx_6qawtMGysU/edit?usp=sharing"",""สบก!W55"")"),0)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IFERROR(__xludf.DUMMYFUNCTION("IMPORTRANGE(""https://docs.google.com/spreadsheets/d/1Yj_ptqi66GCucihVvJfMjLAmec39IyEx_6qawtMGysU/edit?usp=sharing"",""สบก!X55"")"),0)</f>
        <v>0</v>
      </c>
      <c r="M61" s="101"/>
      <c r="N61" s="91">
        <f ca="1">IFERROR(__xludf.DUMMYFUNCTION("IMPORTRANGE(""https://docs.google.com/spreadsheets/d/1Yj_ptqi66GCucihVvJfMjLAmec39IyEx_6qawtMGysU/edit?usp=sharing"",""สบก!AB55"")"),0)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IFERROR(__xludf.DUMMYFUNCTION("IMPORTRANGE(""https://docs.google.com/spreadsheets/d/1XL5vhW3sbDhbH9Cz0tuDiY8C3ctxq1tqvaCgkFb8cCA/edit?usp=sharing"",""อำนาจเจริญ!I9"")"),1)</f>
        <v>1</v>
      </c>
      <c r="J64" s="146">
        <f ca="1">IFERROR(__xludf.DUMMYFUNCTION("IMPORTRANGE(""https://docs.google.com/spreadsheets/d/1XL5vhW3sbDhbH9Cz0tuDiY8C3ctxq1tqvaCgkFb8cCA/edit?usp=sharing"",""อำนาจเจริญ!J9"")"),1)</f>
        <v>1</v>
      </c>
      <c r="K64" s="147">
        <f t="shared" ref="K64:K65" ca="1" si="44">IF(I64&gt;0,J64*100/I64,0)</f>
        <v>100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IFERROR(__xludf.DUMMYFUNCTION("IMPORTRANGE(""https://docs.google.com/spreadsheets/d/1XL5vhW3sbDhbH9Cz0tuDiY8C3ctxq1tqvaCgkFb8cCA/edit?usp=sharing"",""อำนาจเจริญ!I10"")"),48)</f>
        <v>48</v>
      </c>
      <c r="J65" s="146">
        <f ca="1">IFERROR(__xludf.DUMMYFUNCTION("IMPORTRANGE(""https://docs.google.com/spreadsheets/d/1XL5vhW3sbDhbH9Cz0tuDiY8C3ctxq1tqvaCgkFb8cCA/edit?usp=sharing"",""อำนาจเจริญ!J10"")"),48)</f>
        <v>48</v>
      </c>
      <c r="K65" s="147">
        <f t="shared" ca="1" si="44"/>
        <v>100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777100</v>
      </c>
      <c r="M66" s="155">
        <f t="shared" ca="1" si="45"/>
        <v>425120</v>
      </c>
      <c r="N66" s="155">
        <f t="shared" ca="1" si="45"/>
        <v>103245</v>
      </c>
      <c r="O66" s="154">
        <f t="shared" ref="O66:O68" ca="1" si="46">IF(L66&gt;0,N66*100/L66,0)</f>
        <v>13.285934886115044</v>
      </c>
      <c r="P66" s="154">
        <f t="shared" ref="P66:P68" ca="1" si="47">IF(M66&gt;0,N66*100/M66,0)</f>
        <v>24.286083929243507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777100</v>
      </c>
      <c r="M68" s="160">
        <f t="shared" ca="1" si="49"/>
        <v>425120</v>
      </c>
      <c r="N68" s="160">
        <f t="shared" ca="1" si="49"/>
        <v>103245</v>
      </c>
      <c r="O68" s="159">
        <f t="shared" ca="1" si="46"/>
        <v>13.285934886115044</v>
      </c>
      <c r="P68" s="159">
        <f t="shared" ca="1" si="47"/>
        <v>24.286083929243507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777100</v>
      </c>
      <c r="M70" s="172">
        <f ca="1">IFERROR(__xludf.DUMMYFUNCTION("IMPORTRANGE(""https://docs.google.com/spreadsheets/d/1Yj_ptqi66GCucihVvJfMjLAmec39IyEx_6qawtMGysU/edit?usp=sharing"",""สบก!AI55"")"),425120)</f>
        <v>425120</v>
      </c>
      <c r="N70" s="172">
        <f ca="1">IFERROR(__xludf.DUMMYFUNCTION("IMPORTRANGE(""https://docs.google.com/spreadsheets/d/1Yj_ptqi66GCucihVvJfMjLAmec39IyEx_6qawtMGysU/edit?usp=sharing"",""สบก!AJ55"")"),103245)</f>
        <v>103245</v>
      </c>
      <c r="O70" s="171">
        <f ca="1">IF(L70&gt;0,N70*100/L70,0)</f>
        <v>13.285934886115044</v>
      </c>
      <c r="P70" s="171">
        <f ca="1">IF(M70&gt;0,N70*100/M70,0)</f>
        <v>24.286083929243507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IFERROR(__xludf.DUMMYFUNCTION("IMPORTRANGE(""https://docs.google.com/spreadsheets/d/1Yj_ptqi66GCucihVvJfMjLAmec39IyEx_6qawtMGysU/edit?usp=sharing"",""สบก!AE55"")"),311500)</f>
        <v>311500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IFERROR(__xludf.DUMMYFUNCTION("IMPORTRANGE(""https://docs.google.com/spreadsheets/d/1Yj_ptqi66GCucihVvJfMjLAmec39IyEx_6qawtMGysU/edit?usp=sharing"",""สบก!AF55"")"),465600)</f>
        <v>465600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IFERROR(__xludf.DUMMYFUNCTION("IMPORTRANGE(""https://docs.google.com/spreadsheets/d/1Yj_ptqi66GCucihVvJfMjLAmec39IyEx_6qawtMGysU/edit?usp=sharing"",""สบก!AG55"")"),0)</f>
        <v>0</v>
      </c>
      <c r="M74" s="101"/>
      <c r="N74" s="91">
        <f ca="1">IFERROR(__xludf.DUMMYFUNCTION("IMPORTRANGE(""https://docs.google.com/spreadsheets/d/1Yj_ptqi66GCucihVvJfMjLAmec39IyEx_6qawtMGysU/edit?usp=sharing"",""สบก!AK55"")"),0)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IFERROR(__xludf.DUMMYFUNCTION("IMPORTRANGE(""https://docs.google.com/spreadsheets/d/1XL5vhW3sbDhbH9Cz0tuDiY8C3ctxq1tqvaCgkFb8cCA/edit?usp=sharing"",""อำนาจเจริญ!J16"")"),0)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IFERROR(__xludf.DUMMYFUNCTION("IMPORTRANGE(""https://docs.google.com/spreadsheets/d/1XL5vhW3sbDhbH9Cz0tuDiY8C3ctxq1tqvaCgkFb8cCA/edit?usp=sharing"",""อำนาจเจริญ!J17"")"),1)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IFERROR(__xludf.DUMMYFUNCTION("IMPORTRANGE(""https://docs.google.com/spreadsheets/d/1XL5vhW3sbDhbH9Cz0tuDiY8C3ctxq1tqvaCgkFb8cCA/edit?usp=sharing"",""อำนาจเจริญ!J18"")"),1)</f>
        <v>1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IFERROR(__xludf.DUMMYFUNCTION("IMPORTRANGE(""https://docs.google.com/spreadsheets/d/1XL5vhW3sbDhbH9Cz0tuDiY8C3ctxq1tqvaCgkFb8cCA/edit?usp=sharing"",""อำนาจเจริญ!J19"")"),1)</f>
        <v>1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IFERROR(__xludf.DUMMYFUNCTION("IMPORTRANGE(""https://docs.google.com/spreadsheets/d/1XL5vhW3sbDhbH9Cz0tuDiY8C3ctxq1tqvaCgkFb8cCA/edit?usp=sharing"",""อำนาจเจริญ!I20"")"),1)</f>
        <v>1</v>
      </c>
      <c r="J80" s="203">
        <f ca="1">IFERROR(__xludf.DUMMYFUNCTION("IMPORTRANGE(""https://docs.google.com/spreadsheets/d/1XL5vhW3sbDhbH9Cz0tuDiY8C3ctxq1tqvaCgkFb8cCA/edit?usp=sharing"",""อำนาจเจริญ!J20"")"),1)</f>
        <v>1</v>
      </c>
      <c r="K80" s="204">
        <f t="shared" ref="K80:K88" ca="1" si="50">IF(I80&gt;0,J80*100/I80,0)</f>
        <v>100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IFERROR(__xludf.DUMMYFUNCTION("IMPORTRANGE(""https://docs.google.com/spreadsheets/d/1XL5vhW3sbDhbH9Cz0tuDiY8C3ctxq1tqvaCgkFb8cCA/edit?usp=sharing"",""อำนาจเจริญ!I21"")"),48)</f>
        <v>48</v>
      </c>
      <c r="J81" s="203">
        <f ca="1">IFERROR(__xludf.DUMMYFUNCTION("IMPORTRANGE(""https://docs.google.com/spreadsheets/d/1XL5vhW3sbDhbH9Cz0tuDiY8C3ctxq1tqvaCgkFb8cCA/edit?usp=sharing"",""อำนาจเจริญ!J21"")"),48)</f>
        <v>48</v>
      </c>
      <c r="K81" s="204">
        <f t="shared" ca="1" si="50"/>
        <v>100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IFERROR(__xludf.DUMMYFUNCTION("IMPORTRANGE(""https://docs.google.com/spreadsheets/d/1XL5vhW3sbDhbH9Cz0tuDiY8C3ctxq1tqvaCgkFb8cCA/edit?usp=sharing"",""อำนาจเจริญ!I22"")"),0)</f>
        <v>0</v>
      </c>
      <c r="J82" s="191">
        <f ca="1">IFERROR(__xludf.DUMMYFUNCTION("IMPORTRANGE(""https://docs.google.com/spreadsheets/d/1XL5vhW3sbDhbH9Cz0tuDiY8C3ctxq1tqvaCgkFb8cCA/edit?usp=sharing"",""อำนาจเจริญ!J22"")"),0)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IFERROR(__xludf.DUMMYFUNCTION("IMPORTRANGE(""https://docs.google.com/spreadsheets/d/1XL5vhW3sbDhbH9Cz0tuDiY8C3ctxq1tqvaCgkFb8cCA/edit?usp=sharing"",""อำนาจเจริญ!I23"")"),0)</f>
        <v>0</v>
      </c>
      <c r="J83" s="191">
        <f ca="1">IFERROR(__xludf.DUMMYFUNCTION("IMPORTRANGE(""https://docs.google.com/spreadsheets/d/1XL5vhW3sbDhbH9Cz0tuDiY8C3ctxq1tqvaCgkFb8cCA/edit?usp=sharing"",""อำนาจเจริญ!J23"")"),0)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IFERROR(__xludf.DUMMYFUNCTION("IMPORTRANGE(""https://docs.google.com/spreadsheets/d/1XL5vhW3sbDhbH9Cz0tuDiY8C3ctxq1tqvaCgkFb8cCA/edit?usp=sharing"",""อำนาจเจริญ!I24"")"),1)</f>
        <v>1</v>
      </c>
      <c r="J84" s="192">
        <f ca="1">IFERROR(__xludf.DUMMYFUNCTION("IMPORTRANGE(""https://docs.google.com/spreadsheets/d/1XL5vhW3sbDhbH9Cz0tuDiY8C3ctxq1tqvaCgkFb8cCA/edit?usp=sharing"",""อำนาจเจริญ!J24"")"),1)</f>
        <v>1</v>
      </c>
      <c r="K84" s="168">
        <f t="shared" ca="1" si="50"/>
        <v>100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IFERROR(__xludf.DUMMYFUNCTION("IMPORTRANGE(""https://docs.google.com/spreadsheets/d/1XL5vhW3sbDhbH9Cz0tuDiY8C3ctxq1tqvaCgkFb8cCA/edit?usp=sharing"",""อำนาจเจริญ!I25"")"),48)</f>
        <v>48</v>
      </c>
      <c r="J85" s="192">
        <f ca="1">IFERROR(__xludf.DUMMYFUNCTION("IMPORTRANGE(""https://docs.google.com/spreadsheets/d/1XL5vhW3sbDhbH9Cz0tuDiY8C3ctxq1tqvaCgkFb8cCA/edit?usp=sharing"",""อำนาจเจริญ!J25"")"),48)</f>
        <v>48</v>
      </c>
      <c r="K85" s="168">
        <f t="shared" ca="1" si="50"/>
        <v>100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IFERROR(__xludf.DUMMYFUNCTION("IMPORTRANGE(""https://docs.google.com/spreadsheets/d/1XL5vhW3sbDhbH9Cz0tuDiY8C3ctxq1tqvaCgkFb8cCA/edit?usp=sharing"",""อำนาจเจริญ!I26"")"),0)</f>
        <v>0</v>
      </c>
      <c r="J86" s="191">
        <f ca="1">IFERROR(__xludf.DUMMYFUNCTION("IMPORTRANGE(""https://docs.google.com/spreadsheets/d/1XL5vhW3sbDhbH9Cz0tuDiY8C3ctxq1tqvaCgkFb8cCA/edit?usp=sharing"",""อำนาจเจริญ!J26"")"),0)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IFERROR(__xludf.DUMMYFUNCTION("IMPORTRANGE(""https://docs.google.com/spreadsheets/d/1XL5vhW3sbDhbH9Cz0tuDiY8C3ctxq1tqvaCgkFb8cCA/edit?usp=sharing"",""อำนาจเจริญ!I27"")"),0)</f>
        <v>0</v>
      </c>
      <c r="J87" s="191">
        <f ca="1">IFERROR(__xludf.DUMMYFUNCTION("IMPORTRANGE(""https://docs.google.com/spreadsheets/d/1XL5vhW3sbDhbH9Cz0tuDiY8C3ctxq1tqvaCgkFb8cCA/edit?usp=sharing"",""อำนาจเจริญ!J27"")"),0)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IFERROR(__xludf.DUMMYFUNCTION("IMPORTRANGE(""https://docs.google.com/spreadsheets/d/1XL5vhW3sbDhbH9Cz0tuDiY8C3ctxq1tqvaCgkFb8cCA/edit?usp=sharing"",""อำนาจเจริญ!I28"")"),0)</f>
        <v>0</v>
      </c>
      <c r="J88" s="191">
        <f ca="1">IFERROR(__xludf.DUMMYFUNCTION("IMPORTRANGE(""https://docs.google.com/spreadsheets/d/1XL5vhW3sbDhbH9Cz0tuDiY8C3ctxq1tqvaCgkFb8cCA/edit?usp=sharing"",""อำนาจเจริญ!J28"")"),0)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IFERROR(__xludf.DUMMYFUNCTION("IMPORTRANGE(""https://docs.google.com/spreadsheets/d/1XL5vhW3sbDhbH9Cz0tuDiY8C3ctxq1tqvaCgkFb8cCA/edit?usp=sharing"",""อำนาจเจริญ!J29"")"),0)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IFERROR(__xludf.DUMMYFUNCTION("IMPORTRANGE(""https://docs.google.com/spreadsheets/d/1XL5vhW3sbDhbH9Cz0tuDiY8C3ctxq1tqvaCgkFb8cCA/edit?usp=sharing"",""อำนาจเจริญ!J30"")"),0)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IFERROR(__xludf.DUMMYFUNCTION("IMPORTRANGE(""https://docs.google.com/spreadsheets/d/1XL5vhW3sbDhbH9Cz0tuDiY8C3ctxq1tqvaCgkFb8cCA/edit?usp=sharing"",""อำนาจเจริญ!I32"")"),0)</f>
        <v>0</v>
      </c>
      <c r="J92" s="146">
        <f ca="1">IFERROR(__xludf.DUMMYFUNCTION("IMPORTRANGE(""https://docs.google.com/spreadsheets/d/1XL5vhW3sbDhbH9Cz0tuDiY8C3ctxq1tqvaCgkFb8cCA/edit?usp=sharing"",""อำนาจเจริญ!J32"")"),0)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IFERROR(__xludf.DUMMYFUNCTION("IMPORTRANGE(""https://docs.google.com/spreadsheets/d/1XL5vhW3sbDhbH9Cz0tuDiY8C3ctxq1tqvaCgkFb8cCA/edit?usp=sharing"",""อำนาจเจริญ!I33"")"),0)</f>
        <v>0</v>
      </c>
      <c r="J93" s="146">
        <f ca="1">IFERROR(__xludf.DUMMYFUNCTION("IMPORTRANGE(""https://docs.google.com/spreadsheets/d/1XL5vhW3sbDhbH9Cz0tuDiY8C3ctxq1tqvaCgkFb8cCA/edit?usp=sharing"",""อำนาจเจริญ!J33"")"),0)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IFERROR(__xludf.DUMMYFUNCTION("IMPORTRANGE(""https://docs.google.com/spreadsheets/d/1Yj_ptqi66GCucihVvJfMjLAmec39IyEx_6qawtMGysU/edit?usp=sharing"",""สบก!AR55"")"),0)</f>
        <v>0</v>
      </c>
      <c r="N98" s="172">
        <f ca="1">IFERROR(__xludf.DUMMYFUNCTION("IMPORTRANGE(""https://docs.google.com/spreadsheets/d/1Yj_ptqi66GCucihVvJfMjLAmec39IyEx_6qawtMGysU/edit?usp=sharing"",""สบก!AS55"")"),0)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IFERROR(__xludf.DUMMYFUNCTION("IMPORTRANGE(""https://docs.google.com/spreadsheets/d/1Yj_ptqi66GCucihVvJfMjLAmec39IyEx_6qawtMGysU/edit?usp=sharing"",""สบก!AN55"")"),0)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IFERROR(__xludf.DUMMYFUNCTION("IMPORTRANGE(""https://docs.google.com/spreadsheets/d/1Yj_ptqi66GCucihVvJfMjLAmec39IyEx_6qawtMGysU/edit?usp=sharing"",""สบก!AO55"")"),0)</f>
        <v>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IFERROR(__xludf.DUMMYFUNCTION("IMPORTRANGE(""https://docs.google.com/spreadsheets/d/1Yj_ptqi66GCucihVvJfMjLAmec39IyEx_6qawtMGysU/edit?usp=sharing"",""สบก!AP55"")"),0)</f>
        <v>0</v>
      </c>
      <c r="M102" s="101"/>
      <c r="N102" s="91">
        <f ca="1">IFERROR(__xludf.DUMMYFUNCTION("IMPORTRANGE(""https://docs.google.com/spreadsheets/d/1Yj_ptqi66GCucihVvJfMjLAmec39IyEx_6qawtMGysU/edit?usp=sharing"",""สบก!AT55"")"),0)</f>
        <v>0</v>
      </c>
      <c r="O102" s="101">
        <f ca="1">IF(L102&gt;0,N102*100/L102,0)</f>
        <v>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IFERROR(__xludf.DUMMYFUNCTION("IMPORTRANGE(""https://docs.google.com/spreadsheets/d/1XL5vhW3sbDhbH9Cz0tuDiY8C3ctxq1tqvaCgkFb8cCA/edit?usp=sharing"",""อำนาจเจริญ!J39"")"),0)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IFERROR(__xludf.DUMMYFUNCTION("IMPORTRANGE(""https://docs.google.com/spreadsheets/d/1XL5vhW3sbDhbH9Cz0tuDiY8C3ctxq1tqvaCgkFb8cCA/edit?usp=sharing"",""อำนาจเจริญ!J40"")"),0)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IFERROR(__xludf.DUMMYFUNCTION("IMPORTRANGE(""https://docs.google.com/spreadsheets/d/1XL5vhW3sbDhbH9Cz0tuDiY8C3ctxq1tqvaCgkFb8cCA/edit?usp=sharing"",""อำนาจเจริญ!J41"")"),0)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IFERROR(__xludf.DUMMYFUNCTION("IMPORTRANGE(""https://docs.google.com/spreadsheets/d/1XL5vhW3sbDhbH9Cz0tuDiY8C3ctxq1tqvaCgkFb8cCA/edit?usp=sharing"",""อำนาจเจริญ!J42"")"),0)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IFERROR(__xludf.DUMMYFUNCTION("IMPORTRANGE(""https://docs.google.com/spreadsheets/d/1XL5vhW3sbDhbH9Cz0tuDiY8C3ctxq1tqvaCgkFb8cCA/edit?usp=sharing"",""อำนาจเจริญ!I43"")"),0)</f>
        <v>0</v>
      </c>
      <c r="J108" s="191">
        <f ca="1">IFERROR(__xludf.DUMMYFUNCTION("IMPORTRANGE(""https://docs.google.com/spreadsheets/d/1XL5vhW3sbDhbH9Cz0tuDiY8C3ctxq1tqvaCgkFb8cCA/edit?usp=sharing"",""อำนาจเจริญ!J43"")"),0)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IFERROR(__xludf.DUMMYFUNCTION("IMPORTRANGE(""https://docs.google.com/spreadsheets/d/1XL5vhW3sbDhbH9Cz0tuDiY8C3ctxq1tqvaCgkFb8cCA/edit?usp=sharing"",""อำนาจเจริญ!I44"")"),0)</f>
        <v>0</v>
      </c>
      <c r="J109" s="191">
        <f ca="1">IFERROR(__xludf.DUMMYFUNCTION("IMPORTRANGE(""https://docs.google.com/spreadsheets/d/1XL5vhW3sbDhbH9Cz0tuDiY8C3ctxq1tqvaCgkFb8cCA/edit?usp=sharing"",""อำนาจเจริญ!J44"")"),0)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IFERROR(__xludf.DUMMYFUNCTION("IMPORTRANGE(""https://docs.google.com/spreadsheets/d/1XL5vhW3sbDhbH9Cz0tuDiY8C3ctxq1tqvaCgkFb8cCA/edit?usp=sharing"",""อำนาจเจริญ!I45"")"),0)</f>
        <v>0</v>
      </c>
      <c r="J110" s="191">
        <f ca="1">IFERROR(__xludf.DUMMYFUNCTION("IMPORTRANGE(""https://docs.google.com/spreadsheets/d/1XL5vhW3sbDhbH9Cz0tuDiY8C3ctxq1tqvaCgkFb8cCA/edit?usp=sharing"",""อำนาจเจริญ!J45"")"),0)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IFERROR(__xludf.DUMMYFUNCTION("IMPORTRANGE(""https://docs.google.com/spreadsheets/d/1XL5vhW3sbDhbH9Cz0tuDiY8C3ctxq1tqvaCgkFb8cCA/edit?usp=sharing"",""อำนาจเจริญ!I46"")"),0)</f>
        <v>0</v>
      </c>
      <c r="J111" s="191">
        <f ca="1">IFERROR(__xludf.DUMMYFUNCTION("IMPORTRANGE(""https://docs.google.com/spreadsheets/d/1XL5vhW3sbDhbH9Cz0tuDiY8C3ctxq1tqvaCgkFb8cCA/edit?usp=sharing"",""อำนาจเจริญ!J46"")"),0)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IFERROR(__xludf.DUMMYFUNCTION("IMPORTRANGE(""https://docs.google.com/spreadsheets/d/1XL5vhW3sbDhbH9Cz0tuDiY8C3ctxq1tqvaCgkFb8cCA/edit?usp=sharing"",""อำนาจเจริญ!I47"")"),0)</f>
        <v>0</v>
      </c>
      <c r="J112" s="191">
        <f ca="1">IFERROR(__xludf.DUMMYFUNCTION("IMPORTRANGE(""https://docs.google.com/spreadsheets/d/1XL5vhW3sbDhbH9Cz0tuDiY8C3ctxq1tqvaCgkFb8cCA/edit?usp=sharing"",""อำนาจเจริญ!J47"")"),0)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IFERROR(__xludf.DUMMYFUNCTION("IMPORTRANGE(""https://docs.google.com/spreadsheets/d/1XL5vhW3sbDhbH9Cz0tuDiY8C3ctxq1tqvaCgkFb8cCA/edit?usp=sharing"",""อำนาจเจริญ!I48"")"),0)</f>
        <v>0</v>
      </c>
      <c r="J113" s="191">
        <f ca="1">IFERROR(__xludf.DUMMYFUNCTION("IMPORTRANGE(""https://docs.google.com/spreadsheets/d/1XL5vhW3sbDhbH9Cz0tuDiY8C3ctxq1tqvaCgkFb8cCA/edit?usp=sharing"",""อำนาจเจริญ!J48"")"),0)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IFERROR(__xludf.DUMMYFUNCTION("IMPORTRANGE(""https://docs.google.com/spreadsheets/d/1XL5vhW3sbDhbH9Cz0tuDiY8C3ctxq1tqvaCgkFb8cCA/edit?usp=sharing"",""อำนาจเจริญ!J49"")"),0)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IFERROR(__xludf.DUMMYFUNCTION("IMPORTRANGE(""https://docs.google.com/spreadsheets/d/1XL5vhW3sbDhbH9Cz0tuDiY8C3ctxq1tqvaCgkFb8cCA/edit?usp=sharing"",""อำนาจเจริญ!J50"")"),0)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IFERROR(__xludf.DUMMYFUNCTION("IMPORTRANGE(""https://docs.google.com/spreadsheets/d/1XL5vhW3sbDhbH9Cz0tuDiY8C3ctxq1tqvaCgkFb8cCA/edit?usp=sharing"",""อำนาจเจริญ!I52"")"),0)</f>
        <v>0</v>
      </c>
      <c r="J117" s="146">
        <f ca="1">IFERROR(__xludf.DUMMYFUNCTION("IMPORTRANGE(""https://docs.google.com/spreadsheets/d/1XL5vhW3sbDhbH9Cz0tuDiY8C3ctxq1tqvaCgkFb8cCA/edit?usp=sharing"",""อำนาจเจริญ!J52"")"),0)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IFERROR(__xludf.DUMMYFUNCTION("IMPORTRANGE(""https://docs.google.com/spreadsheets/d/1Yj_ptqi66GCucihVvJfMjLAmec39IyEx_6qawtMGysU/edit?usp=sharing"",""สบก!BA55"")"),0)</f>
        <v>0</v>
      </c>
      <c r="N122" s="172">
        <f ca="1">IFERROR(__xludf.DUMMYFUNCTION("IMPORTRANGE(""https://docs.google.com/spreadsheets/d/1Yj_ptqi66GCucihVvJfMjLAmec39IyEx_6qawtMGysU/edit?usp=sharing"",""สบก!BB55"")"),0)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IFERROR(__xludf.DUMMYFUNCTION("IMPORTRANGE(""https://docs.google.com/spreadsheets/d/1Yj_ptqi66GCucihVvJfMjLAmec39IyEx_6qawtMGysU/edit?usp=sharing"",""สบก!AW55"")"),0)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IFERROR(__xludf.DUMMYFUNCTION("IMPORTRANGE(""https://docs.google.com/spreadsheets/d/1Yj_ptqi66GCucihVvJfMjLAmec39IyEx_6qawtMGysU/edit?usp=sharing"",""สบก!AX55"")"),0)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IFERROR(__xludf.DUMMYFUNCTION("IMPORTRANGE(""https://docs.google.com/spreadsheets/d/1Yj_ptqi66GCucihVvJfMjLAmec39IyEx_6qawtMGysU/edit?usp=sharing"",""สบก!AY55"")"),0)</f>
        <v>0</v>
      </c>
      <c r="M126" s="101"/>
      <c r="N126" s="91">
        <f ca="1">IFERROR(__xludf.DUMMYFUNCTION("IMPORTRANGE(""https://docs.google.com/spreadsheets/d/1Yj_ptqi66GCucihVvJfMjLAmec39IyEx_6qawtMGysU/edit?usp=sharing"",""สบก!BC55"")"),0)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257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IFERROR(__xludf.DUMMYFUNCTION("IMPORTRANGE(""https://docs.google.com/spreadsheets/d/1XL5vhW3sbDhbH9Cz0tuDiY8C3ctxq1tqvaCgkFb8cCA/edit?usp=sharing"",""อำนาจเจริญ!J58"")"),0)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IFERROR(__xludf.DUMMYFUNCTION("IMPORTRANGE(""https://docs.google.com/spreadsheets/d/1XL5vhW3sbDhbH9Cz0tuDiY8C3ctxq1tqvaCgkFb8cCA/edit?usp=sharing"",""อำนาจเจริญ!J59"")"),0)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IFERROR(__xludf.DUMMYFUNCTION("IMPORTRANGE(""https://docs.google.com/spreadsheets/d/1XL5vhW3sbDhbH9Cz0tuDiY8C3ctxq1tqvaCgkFb8cCA/edit?usp=sharing"",""อำนาจเจริญ!J60"")"),0)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IFERROR(__xludf.DUMMYFUNCTION("IMPORTRANGE(""https://docs.google.com/spreadsheets/d/1XL5vhW3sbDhbH9Cz0tuDiY8C3ctxq1tqvaCgkFb8cCA/edit?usp=sharing"",""อำนาจเจริญ!J61"")"),0)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IFERROR(__xludf.DUMMYFUNCTION("IMPORTRANGE(""https://docs.google.com/spreadsheets/d/1XL5vhW3sbDhbH9Cz0tuDiY8C3ctxq1tqvaCgkFb8cCA/edit?usp=sharing"",""อำนาจเจริญ!I62"")"),0)</f>
        <v>0</v>
      </c>
      <c r="J132" s="191">
        <f ca="1">IFERROR(__xludf.DUMMYFUNCTION("IMPORTRANGE(""https://docs.google.com/spreadsheets/d/1XL5vhW3sbDhbH9Cz0tuDiY8C3ctxq1tqvaCgkFb8cCA/edit?usp=sharing"",""อำนาจเจริญ!J62"")"),0)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IFERROR(__xludf.DUMMYFUNCTION("IMPORTRANGE(""https://docs.google.com/spreadsheets/d/1XL5vhW3sbDhbH9Cz0tuDiY8C3ctxq1tqvaCgkFb8cCA/edit?usp=sharing"",""อำนาจเจริญ!I63"")"),0)</f>
        <v>0</v>
      </c>
      <c r="J133" s="191">
        <f ca="1">IFERROR(__xludf.DUMMYFUNCTION("IMPORTRANGE(""https://docs.google.com/spreadsheets/d/1XL5vhW3sbDhbH9Cz0tuDiY8C3ctxq1tqvaCgkFb8cCA/edit?usp=sharing"",""อำนาจเจริญ!J63"")"),0)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IFERROR(__xludf.DUMMYFUNCTION("IMPORTRANGE(""https://docs.google.com/spreadsheets/d/1XL5vhW3sbDhbH9Cz0tuDiY8C3ctxq1tqvaCgkFb8cCA/edit?usp=sharing"",""อำนาจเจริญ!J64"")"),0)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IFERROR(__xludf.DUMMYFUNCTION("IMPORTRANGE(""https://docs.google.com/spreadsheets/d/1XL5vhW3sbDhbH9Cz0tuDiY8C3ctxq1tqvaCgkFb8cCA/edit?usp=sharing"",""อำนาจเจริญ!J65"")"),0)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IFERROR(__xludf.DUMMYFUNCTION("IMPORTRANGE(""https://docs.google.com/spreadsheets/d/1XL5vhW3sbDhbH9Cz0tuDiY8C3ctxq1tqvaCgkFb8cCA/edit?usp=sharing"",""อำนาจเจริญ!I68"")"),0)</f>
        <v>0</v>
      </c>
      <c r="J138" s="264">
        <f ca="1">IFERROR(__xludf.DUMMYFUNCTION("IMPORTRANGE(""https://docs.google.com/spreadsheets/d/1XL5vhW3sbDhbH9Cz0tuDiY8C3ctxq1tqvaCgkFb8cCA/edit?usp=sharing"",""อำนาจเจริญ!J68"")"),0)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77100</v>
      </c>
      <c r="M140" s="155">
        <f t="shared" ca="1" si="64"/>
        <v>41750</v>
      </c>
      <c r="N140" s="155">
        <f t="shared" ca="1" si="64"/>
        <v>3350</v>
      </c>
      <c r="O140" s="154">
        <f t="shared" ref="O140:O142" ca="1" si="65">IF(L140&gt;0,N140*100/L140,0)</f>
        <v>4.3450064850843058</v>
      </c>
      <c r="P140" s="154">
        <f t="shared" ref="P140:P142" ca="1" si="66">IF(M140&gt;0,N140*100/M140,0)</f>
        <v>8.023952095808383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77100</v>
      </c>
      <c r="M142" s="160">
        <f t="shared" ca="1" si="68"/>
        <v>41750</v>
      </c>
      <c r="N142" s="160">
        <f t="shared" ca="1" si="68"/>
        <v>3350</v>
      </c>
      <c r="O142" s="159">
        <f t="shared" ca="1" si="65"/>
        <v>4.3450064850843058</v>
      </c>
      <c r="P142" s="159">
        <f t="shared" ca="1" si="66"/>
        <v>8.023952095808383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77100</v>
      </c>
      <c r="M144" s="172">
        <f ca="1">IFERROR(__xludf.DUMMYFUNCTION("IMPORTRANGE(""https://docs.google.com/spreadsheets/d/1Yj_ptqi66GCucihVvJfMjLAmec39IyEx_6qawtMGysU/edit?usp=sharing"",""สบก!BJ55"")"),41750)</f>
        <v>41750</v>
      </c>
      <c r="N144" s="172">
        <f ca="1">IFERROR(__xludf.DUMMYFUNCTION("IMPORTRANGE(""https://docs.google.com/spreadsheets/d/1Yj_ptqi66GCucihVvJfMjLAmec39IyEx_6qawtMGysU/edit?usp=sharing"",""สบก!BK55"")"),3350)</f>
        <v>3350</v>
      </c>
      <c r="O144" s="171">
        <f ca="1">IF(L144&gt;0,N144*100/L144,0)</f>
        <v>4.3450064850843058</v>
      </c>
      <c r="P144" s="171">
        <f ca="1">IF(M144&gt;0,N144*100/M144,0)</f>
        <v>8.023952095808383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IFERROR(__xludf.DUMMYFUNCTION("IMPORTRANGE(""https://docs.google.com/spreadsheets/d/1Yj_ptqi66GCucihVvJfMjLAmec39IyEx_6qawtMGysU/edit?usp=sharing"",""สบก!BF55"")"),0)</f>
        <v>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IFERROR(__xludf.DUMMYFUNCTION("IMPORTRANGE(""https://docs.google.com/spreadsheets/d/1Yj_ptqi66GCucihVvJfMjLAmec39IyEx_6qawtMGysU/edit?usp=sharing"",""สบก!BG55"")"),77100)</f>
        <v>77100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IFERROR(__xludf.DUMMYFUNCTION("IMPORTRANGE(""https://docs.google.com/spreadsheets/d/1Yj_ptqi66GCucihVvJfMjLAmec39IyEx_6qawtMGysU/edit?usp=sharing"",""สบก!BH55"")"),0)</f>
        <v>0</v>
      </c>
      <c r="M148" s="101"/>
      <c r="N148" s="91">
        <f ca="1">IFERROR(__xludf.DUMMYFUNCTION("IMPORTRANGE(""https://docs.google.com/spreadsheets/d/1Yj_ptqi66GCucihVvJfMjLAmec39IyEx_6qawtMGysU/edit?usp=sharing"",""สบก!BL55"")"),0)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IFERROR(__xludf.DUMMYFUNCTION("IMPORTRANGE(""https://docs.google.com/spreadsheets/d/1XL5vhW3sbDhbH9Cz0tuDiY8C3ctxq1tqvaCgkFb8cCA/edit?usp=sharing"",""อำนาจเจริญ!I74"")"),4)</f>
        <v>4</v>
      </c>
      <c r="J149" s="272">
        <f ca="1">IFERROR(__xludf.DUMMYFUNCTION("IMPORTRANGE(""https://docs.google.com/spreadsheets/d/1XL5vhW3sbDhbH9Cz0tuDiY8C3ctxq1tqvaCgkFb8cCA/edit?usp=sharing"",""อำนาจเจริญ!J74"")"),1)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IFERROR(__xludf.DUMMYFUNCTION("IMPORTRANGE(""https://docs.google.com/spreadsheets/d/1XL5vhW3sbDhbH9Cz0tuDiY8C3ctxq1tqvaCgkFb8cCA/edit?usp=sharing"",""อำนาจเจริญ!J79"")"),0)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IFERROR(__xludf.DUMMYFUNCTION("IMPORTRANGE(""https://docs.google.com/spreadsheets/d/1XL5vhW3sbDhbH9Cz0tuDiY8C3ctxq1tqvaCgkFb8cCA/edit?usp=sharing"",""อำนาจเจริญ!J80"")"),1)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IFERROR(__xludf.DUMMYFUNCTION("IMPORTRANGE(""https://docs.google.com/spreadsheets/d/1XL5vhW3sbDhbH9Cz0tuDiY8C3ctxq1tqvaCgkFb8cCA/edit?usp=sharing"",""อำนาจเจริญ!J81"")"),1)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IFERROR(__xludf.DUMMYFUNCTION("IMPORTRANGE(""https://docs.google.com/spreadsheets/d/1XL5vhW3sbDhbH9Cz0tuDiY8C3ctxq1tqvaCgkFb8cCA/edit?usp=sharing"",""อำนาจเจริญ!J82"")"),1)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IFERROR(__xludf.DUMMYFUNCTION("IMPORTRANGE(""https://docs.google.com/spreadsheets/d/1XL5vhW3sbDhbH9Cz0tuDiY8C3ctxq1tqvaCgkFb8cCA/edit?usp=sharing"",""อำนาจเจริญ!I83"")"),4)</f>
        <v>4</v>
      </c>
      <c r="J158" s="192">
        <f ca="1">IFERROR(__xludf.DUMMYFUNCTION("IMPORTRANGE(""https://docs.google.com/spreadsheets/d/1XL5vhW3sbDhbH9Cz0tuDiY8C3ctxq1tqvaCgkFb8cCA/edit?usp=sharing"",""อำนาจเจริญ!J83"")"),1)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IFERROR(__xludf.DUMMYFUNCTION("IMPORTRANGE(""https://docs.google.com/spreadsheets/d/1XL5vhW3sbDhbH9Cz0tuDiY8C3ctxq1tqvaCgkFb8cCA/edit?usp=sharing"",""อำนาจเจริญ!J84"")"),0)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IFERROR(__xludf.DUMMYFUNCTION("IMPORTRANGE(""https://docs.google.com/spreadsheets/d/1XL5vhW3sbDhbH9Cz0tuDiY8C3ctxq1tqvaCgkFb8cCA/edit?usp=sharing"",""อำนาจเจริญ!J85"")"),0)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IFERROR(__xludf.DUMMYFUNCTION("IMPORTRANGE(""https://docs.google.com/spreadsheets/d/1XL5vhW3sbDhbH9Cz0tuDiY8C3ctxq1tqvaCgkFb8cCA/edit?usp=sharing"",""อำนาจเจริญ!J86"")"),0)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IFERROR(__xludf.DUMMYFUNCTION("IMPORTRANGE(""https://docs.google.com/spreadsheets/d/1XL5vhW3sbDhbH9Cz0tuDiY8C3ctxq1tqvaCgkFb8cCA/edit?usp=sharing"",""อำนาจเจริญ!J87"")"),0)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IFERROR(__xludf.DUMMYFUNCTION("IMPORTRANGE(""https://docs.google.com/spreadsheets/d/1XL5vhW3sbDhbH9Cz0tuDiY8C3ctxq1tqvaCgkFb8cCA/edit?usp=sharing"",""อำนาจเจริญ!J88"")"),0)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IFERROR(__xludf.DUMMYFUNCTION("IMPORTRANGE(""https://docs.google.com/spreadsheets/d/1XL5vhW3sbDhbH9Cz0tuDiY8C3ctxq1tqvaCgkFb8cCA/edit?usp=sharing"",""อำนาจเจริญ!I89"")"),2)</f>
        <v>2</v>
      </c>
      <c r="J164" s="277">
        <f ca="1">IFERROR(__xludf.DUMMYFUNCTION("IMPORTRANGE(""https://docs.google.com/spreadsheets/d/1XL5vhW3sbDhbH9Cz0tuDiY8C3ctxq1tqvaCgkFb8cCA/edit?usp=sharing"",""อำนาจเจริญ!J89"")"),0)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IFERROR(__xludf.DUMMYFUNCTION("IMPORTRANGE(""https://docs.google.com/spreadsheets/d/1XL5vhW3sbDhbH9Cz0tuDiY8C3ctxq1tqvaCgkFb8cCA/edit?usp=sharing"",""อำนาจเจริญ!J94"")"),0)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IFERROR(__xludf.DUMMYFUNCTION("IMPORTRANGE(""https://docs.google.com/spreadsheets/d/1XL5vhW3sbDhbH9Cz0tuDiY8C3ctxq1tqvaCgkFb8cCA/edit?usp=sharing"",""อำนาจเจริญ!J95"")"),1)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IFERROR(__xludf.DUMMYFUNCTION("IMPORTRANGE(""https://docs.google.com/spreadsheets/d/1XL5vhW3sbDhbH9Cz0tuDiY8C3ctxq1tqvaCgkFb8cCA/edit?usp=sharing"",""อำนาจเจริญ!J96"")"),1)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IFERROR(__xludf.DUMMYFUNCTION("IMPORTRANGE(""https://docs.google.com/spreadsheets/d/1XL5vhW3sbDhbH9Cz0tuDiY8C3ctxq1tqvaCgkFb8cCA/edit?usp=sharing"",""อำนาจเจริญ!J97"")"),1)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IFERROR(__xludf.DUMMYFUNCTION("IMPORTRANGE(""https://docs.google.com/spreadsheets/d/1XL5vhW3sbDhbH9Cz0tuDiY8C3ctxq1tqvaCgkFb8cCA/edit?usp=sharing"",""อำนาจเจริญ!I98"")"),2)</f>
        <v>2</v>
      </c>
      <c r="J173" s="192">
        <f ca="1">IFERROR(__xludf.DUMMYFUNCTION("IMPORTRANGE(""https://docs.google.com/spreadsheets/d/1XL5vhW3sbDhbH9Cz0tuDiY8C3ctxq1tqvaCgkFb8cCA/edit?usp=sharing"",""อำนาจเจริญ!J98"")"),0)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IFERROR(__xludf.DUMMYFUNCTION("IMPORTRANGE(""https://docs.google.com/spreadsheets/d/1XL5vhW3sbDhbH9Cz0tuDiY8C3ctxq1tqvaCgkFb8cCA/edit?usp=sharing"",""อำนาจเจริญ!J99"")"),0)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IFERROR(__xludf.DUMMYFUNCTION("IMPORTRANGE(""https://docs.google.com/spreadsheets/d/1XL5vhW3sbDhbH9Cz0tuDiY8C3ctxq1tqvaCgkFb8cCA/edit?usp=sharing"",""อำนาจเจริญ!J100"")"),0)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IFERROR(__xludf.DUMMYFUNCTION("IMPORTRANGE(""https://docs.google.com/spreadsheets/d/1XL5vhW3sbDhbH9Cz0tuDiY8C3ctxq1tqvaCgkFb8cCA/edit?usp=sharing"",""อำนาจเจริญ!I101"")"),1)</f>
        <v>1</v>
      </c>
      <c r="J176" s="277">
        <f ca="1">IFERROR(__xludf.DUMMYFUNCTION("IMPORTRANGE(""https://docs.google.com/spreadsheets/d/1XL5vhW3sbDhbH9Cz0tuDiY8C3ctxq1tqvaCgkFb8cCA/edit?usp=sharing"",""อำนาจเจริญ!J101"")"),0)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IFERROR(__xludf.DUMMYFUNCTION("IMPORTRANGE(""https://docs.google.com/spreadsheets/d/1XL5vhW3sbDhbH9Cz0tuDiY8C3ctxq1tqvaCgkFb8cCA/edit?usp=sharing"",""อำนาจเจริญ!J106"")"),0)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IFERROR(__xludf.DUMMYFUNCTION("IMPORTRANGE(""https://docs.google.com/spreadsheets/d/1XL5vhW3sbDhbH9Cz0tuDiY8C3ctxq1tqvaCgkFb8cCA/edit?usp=sharing"",""อำนาจเจริญ!J107"")"),1)</f>
        <v>1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IFERROR(__xludf.DUMMYFUNCTION("IMPORTRANGE(""https://docs.google.com/spreadsheets/d/1XL5vhW3sbDhbH9Cz0tuDiY8C3ctxq1tqvaCgkFb8cCA/edit?usp=sharing"",""อำนาจเจริญ!J108"")"),1)</f>
        <v>1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IFERROR(__xludf.DUMMYFUNCTION("IMPORTRANGE(""https://docs.google.com/spreadsheets/d/1XL5vhW3sbDhbH9Cz0tuDiY8C3ctxq1tqvaCgkFb8cCA/edit?usp=sharing"",""อำนาจเจริญ!J109"")"),1)</f>
        <v>1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IFERROR(__xludf.DUMMYFUNCTION("IMPORTRANGE(""https://docs.google.com/spreadsheets/d/1XL5vhW3sbDhbH9Cz0tuDiY8C3ctxq1tqvaCgkFb8cCA/edit?usp=sharing"",""อำนาจเจริญ!I110"")"),1)</f>
        <v>1</v>
      </c>
      <c r="J185" s="191">
        <f ca="1">IFERROR(__xludf.DUMMYFUNCTION("IMPORTRANGE(""https://docs.google.com/spreadsheets/d/1XL5vhW3sbDhbH9Cz0tuDiY8C3ctxq1tqvaCgkFb8cCA/edit?usp=sharing"",""อำนาจเจริญ!J110"")"),0)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IFERROR(__xludf.DUMMYFUNCTION("IMPORTRANGE(""https://docs.google.com/spreadsheets/d/1XL5vhW3sbDhbH9Cz0tuDiY8C3ctxq1tqvaCgkFb8cCA/edit?usp=sharing"",""อำนาจเจริญ!I111"")"),1)</f>
        <v>1</v>
      </c>
      <c r="J186" s="191">
        <f ca="1">IFERROR(__xludf.DUMMYFUNCTION("IMPORTRANGE(""https://docs.google.com/spreadsheets/d/1XL5vhW3sbDhbH9Cz0tuDiY8C3ctxq1tqvaCgkFb8cCA/edit?usp=sharing"",""อำนาจเจริญ!J111"")"),0)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IFERROR(__xludf.DUMMYFUNCTION("IMPORTRANGE(""https://docs.google.com/spreadsheets/d/1XL5vhW3sbDhbH9Cz0tuDiY8C3ctxq1tqvaCgkFb8cCA/edit?usp=sharing"",""อำนาจเจริญ!J112"")"),0)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IFERROR(__xludf.DUMMYFUNCTION("IMPORTRANGE(""https://docs.google.com/spreadsheets/d/1XL5vhW3sbDhbH9Cz0tuDiY8C3ctxq1tqvaCgkFb8cCA/edit?usp=sharing"",""อำนาจเจริญ!J113"")"),0)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IFERROR(__xludf.DUMMYFUNCTION("IMPORTRANGE(""https://docs.google.com/spreadsheets/d/1XL5vhW3sbDhbH9Cz0tuDiY8C3ctxq1tqvaCgkFb8cCA/edit?usp=sharing"",""อำนาจเจริญ!I114"")"),64000)</f>
        <v>64000</v>
      </c>
      <c r="J189" s="277">
        <f ca="1">IFERROR(__xludf.DUMMYFUNCTION("IMPORTRANGE(""https://docs.google.com/spreadsheets/d/1XL5vhW3sbDhbH9Cz0tuDiY8C3ctxq1tqvaCgkFb8cCA/edit?usp=sharing"",""อำนาจเจริญ!J114"")"),0)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IFERROR(__xludf.DUMMYFUNCTION("IMPORTRANGE(""https://docs.google.com/spreadsheets/d/1XL5vhW3sbDhbH9Cz0tuDiY8C3ctxq1tqvaCgkFb8cCA/edit?usp=sharing"",""อำนาจเจริญ!J119"")"),0)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IFERROR(__xludf.DUMMYFUNCTION("IMPORTRANGE(""https://docs.google.com/spreadsheets/d/1XL5vhW3sbDhbH9Cz0tuDiY8C3ctxq1tqvaCgkFb8cCA/edit?usp=sharing"",""อำนาจเจริญ!J120"")"),1)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IFERROR(__xludf.DUMMYFUNCTION("IMPORTRANGE(""https://docs.google.com/spreadsheets/d/1XL5vhW3sbDhbH9Cz0tuDiY8C3ctxq1tqvaCgkFb8cCA/edit?usp=sharing"",""อำนาจเจริญ!J121"")"),1)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IFERROR(__xludf.DUMMYFUNCTION("IMPORTRANGE(""https://docs.google.com/spreadsheets/d/1XL5vhW3sbDhbH9Cz0tuDiY8C3ctxq1tqvaCgkFb8cCA/edit?usp=sharing"",""อำนาจเจริญ!J122"")"),1)</f>
        <v>1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IFERROR(__xludf.DUMMYFUNCTION("IMPORTRANGE(""https://docs.google.com/spreadsheets/d/1XL5vhW3sbDhbH9Cz0tuDiY8C3ctxq1tqvaCgkFb8cCA/edit?usp=sharing"",""อำนาจเจริญ!I124"")"),64000)</f>
        <v>64000</v>
      </c>
      <c r="J199" s="192">
        <f ca="1">IFERROR(__xludf.DUMMYFUNCTION("IMPORTRANGE(""https://docs.google.com/spreadsheets/d/1XL5vhW3sbDhbH9Cz0tuDiY8C3ctxq1tqvaCgkFb8cCA/edit?usp=sharing"",""อำนาจเจริญ!J124"")"),0)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IFERROR(__xludf.DUMMYFUNCTION("IMPORTRANGE(""https://docs.google.com/spreadsheets/d/1XL5vhW3sbDhbH9Cz0tuDiY8C3ctxq1tqvaCgkFb8cCA/edit?usp=sharing"",""อำนาจเจริญ!I125"")"),64000)</f>
        <v>64000</v>
      </c>
      <c r="J200" s="192">
        <f ca="1">IFERROR(__xludf.DUMMYFUNCTION("IMPORTRANGE(""https://docs.google.com/spreadsheets/d/1XL5vhW3sbDhbH9Cz0tuDiY8C3ctxq1tqvaCgkFb8cCA/edit?usp=sharing"",""อำนาจเจริญ!J125"")"),0)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IFERROR(__xludf.DUMMYFUNCTION("IMPORTRANGE(""https://docs.google.com/spreadsheets/d/1XL5vhW3sbDhbH9Cz0tuDiY8C3ctxq1tqvaCgkFb8cCA/edit?usp=sharing"",""อำนาจเจริญ!I126"")"),0)</f>
        <v>0</v>
      </c>
      <c r="J201" s="192">
        <f ca="1">IFERROR(__xludf.DUMMYFUNCTION("IMPORTRANGE(""https://docs.google.com/spreadsheets/d/1XL5vhW3sbDhbH9Cz0tuDiY8C3ctxq1tqvaCgkFb8cCA/edit?usp=sharing"",""อำนาจเจริญ!J126"")"),0)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IFERROR(__xludf.DUMMYFUNCTION("IMPORTRANGE(""https://docs.google.com/spreadsheets/d/1XL5vhW3sbDhbH9Cz0tuDiY8C3ctxq1tqvaCgkFb8cCA/edit?usp=sharing"",""อำนาจเจริญ!J127"")"),0)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IFERROR(__xludf.DUMMYFUNCTION("IMPORTRANGE(""https://docs.google.com/spreadsheets/d/1XL5vhW3sbDhbH9Cz0tuDiY8C3ctxq1tqvaCgkFb8cCA/edit?usp=sharing"",""อำนาจเจริญ!J128"")"),0)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IFERROR(__xludf.DUMMYFUNCTION("IMPORTRANGE(""https://docs.google.com/spreadsheets/d/1XL5vhW3sbDhbH9Cz0tuDiY8C3ctxq1tqvaCgkFb8cCA/edit?usp=sharing"",""อำนาจเจริญ!I129"")"),0)</f>
        <v>0</v>
      </c>
      <c r="J204" s="277">
        <f ca="1">IFERROR(__xludf.DUMMYFUNCTION("IMPORTRANGE(""https://docs.google.com/spreadsheets/d/1XL5vhW3sbDhbH9Cz0tuDiY8C3ctxq1tqvaCgkFb8cCA/edit?usp=sharing"",""อำนาจเจริญ!J129"")"),0)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IFERROR(__xludf.DUMMYFUNCTION("IMPORTRANGE(""https://docs.google.com/spreadsheets/d/1XL5vhW3sbDhbH9Cz0tuDiY8C3ctxq1tqvaCgkFb8cCA/edit?usp=sharing"",""อำนาจเจริญ!J134"")"),0)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IFERROR(__xludf.DUMMYFUNCTION("IMPORTRANGE(""https://docs.google.com/spreadsheets/d/1XL5vhW3sbDhbH9Cz0tuDiY8C3ctxq1tqvaCgkFb8cCA/edit?usp=sharing"",""อำนาจเจริญ!J135"")"),0)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IFERROR(__xludf.DUMMYFUNCTION("IMPORTRANGE(""https://docs.google.com/spreadsheets/d/1XL5vhW3sbDhbH9Cz0tuDiY8C3ctxq1tqvaCgkFb8cCA/edit?usp=sharing"",""อำนาจเจริญ!J136"")"),0)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IFERROR(__xludf.DUMMYFUNCTION("IMPORTRANGE(""https://docs.google.com/spreadsheets/d/1XL5vhW3sbDhbH9Cz0tuDiY8C3ctxq1tqvaCgkFb8cCA/edit?usp=sharing"",""อำนาจเจริญ!J137"")"),0)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IFERROR(__xludf.DUMMYFUNCTION("IMPORTRANGE(""https://docs.google.com/spreadsheets/d/1XL5vhW3sbDhbH9Cz0tuDiY8C3ctxq1tqvaCgkFb8cCA/edit?usp=sharing"",""อำนาจเจริญ!I138"")"),0)</f>
        <v>0</v>
      </c>
      <c r="J213" s="191">
        <f ca="1">IFERROR(__xludf.DUMMYFUNCTION("IMPORTRANGE(""https://docs.google.com/spreadsheets/d/1XL5vhW3sbDhbH9Cz0tuDiY8C3ctxq1tqvaCgkFb8cCA/edit?usp=sharing"",""อำนาจเจริญ!J138"")"),0)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IFERROR(__xludf.DUMMYFUNCTION("IMPORTRANGE(""https://docs.google.com/spreadsheets/d/1XL5vhW3sbDhbH9Cz0tuDiY8C3ctxq1tqvaCgkFb8cCA/edit?usp=sharing"",""อำนาจเจริญ!I140"")"),0)</f>
        <v>0</v>
      </c>
      <c r="J215" s="191">
        <f ca="1">IFERROR(__xludf.DUMMYFUNCTION("IMPORTRANGE(""https://docs.google.com/spreadsheets/d/1XL5vhW3sbDhbH9Cz0tuDiY8C3ctxq1tqvaCgkFb8cCA/edit?usp=sharing"",""อำนาจเจริญ!J140"")"),0)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IFERROR(__xludf.DUMMYFUNCTION("IMPORTRANGE(""https://docs.google.com/spreadsheets/d/1XL5vhW3sbDhbH9Cz0tuDiY8C3ctxq1tqvaCgkFb8cCA/edit?usp=sharing"",""อำนาจเจริญ!I141"")"),0)</f>
        <v>0</v>
      </c>
      <c r="J216" s="191">
        <f ca="1">IFERROR(__xludf.DUMMYFUNCTION("IMPORTRANGE(""https://docs.google.com/spreadsheets/d/1XL5vhW3sbDhbH9Cz0tuDiY8C3ctxq1tqvaCgkFb8cCA/edit?usp=sharing"",""อำนาจเจริญ!J141"")"),0)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IFERROR(__xludf.DUMMYFUNCTION("IMPORTRANGE(""https://docs.google.com/spreadsheets/d/1XL5vhW3sbDhbH9Cz0tuDiY8C3ctxq1tqvaCgkFb8cCA/edit?usp=sharing"",""อำนาจเจริญ!J142"")"),0)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IFERROR(__xludf.DUMMYFUNCTION("IMPORTRANGE(""https://docs.google.com/spreadsheets/d/1XL5vhW3sbDhbH9Cz0tuDiY8C3ctxq1tqvaCgkFb8cCA/edit?usp=sharing"",""อำนาจเจริญ!J143"")"),0)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IFERROR(__xludf.DUMMYFUNCTION("IMPORTRANGE(""https://docs.google.com/spreadsheets/d/1XL5vhW3sbDhbH9Cz0tuDiY8C3ctxq1tqvaCgkFb8cCA/edit?usp=sharing"",""อำนาจเจริญ!I144"")"),14)</f>
        <v>14</v>
      </c>
      <c r="J219" s="264">
        <f ca="1">IFERROR(__xludf.DUMMYFUNCTION("IMPORTRANGE(""https://docs.google.com/spreadsheets/d/1XL5vhW3sbDhbH9Cz0tuDiY8C3ctxq1tqvaCgkFb8cCA/edit?usp=sharing"",""อำนาจเจริญ!J144"")"),14)</f>
        <v>14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20210</v>
      </c>
      <c r="M220" s="155">
        <f t="shared" ca="1" si="72"/>
        <v>20210</v>
      </c>
      <c r="N220" s="155">
        <f t="shared" ca="1" si="72"/>
        <v>16140</v>
      </c>
      <c r="O220" s="154">
        <f t="shared" ref="O220:O222" ca="1" si="73">IF(L220&gt;0,N220*100/L220,0)</f>
        <v>79.861454725383467</v>
      </c>
      <c r="P220" s="154">
        <f t="shared" ref="P220:P222" ca="1" si="74">IF(M220&gt;0,N220*100/M220,0)</f>
        <v>79.861454725383467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20210</v>
      </c>
      <c r="M222" s="160">
        <f t="shared" ca="1" si="76"/>
        <v>20210</v>
      </c>
      <c r="N222" s="160">
        <f t="shared" ca="1" si="76"/>
        <v>16140</v>
      </c>
      <c r="O222" s="159">
        <f t="shared" ca="1" si="73"/>
        <v>79.861454725383467</v>
      </c>
      <c r="P222" s="159">
        <f t="shared" ca="1" si="74"/>
        <v>79.861454725383467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20210</v>
      </c>
      <c r="M224" s="172">
        <f ca="1">IFERROR(__xludf.DUMMYFUNCTION("IMPORTRANGE(""https://docs.google.com/spreadsheets/d/1Yj_ptqi66GCucihVvJfMjLAmec39IyEx_6qawtMGysU/edit?usp=sharing"",""สบก!BS55"")"),20210)</f>
        <v>20210</v>
      </c>
      <c r="N224" s="172">
        <f ca="1">IFERROR(__xludf.DUMMYFUNCTION("IMPORTRANGE(""https://docs.google.com/spreadsheets/d/1Yj_ptqi66GCucihVvJfMjLAmec39IyEx_6qawtMGysU/edit?usp=sharing"",""สบก!BT55"")"),16140)</f>
        <v>16140</v>
      </c>
      <c r="O224" s="171">
        <f ca="1">IF(L224&gt;0,N224*100/L224,0)</f>
        <v>79.861454725383467</v>
      </c>
      <c r="P224" s="171">
        <f ca="1">IF(M224&gt;0,N224*100/M224,0)</f>
        <v>79.861454725383467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IFERROR(__xludf.DUMMYFUNCTION("IMPORTRANGE(""https://docs.google.com/spreadsheets/d/1Yj_ptqi66GCucihVvJfMjLAmec39IyEx_6qawtMGysU/edit?usp=sharing"",""สบก!BO55"")"),0)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IFERROR(__xludf.DUMMYFUNCTION("IMPORTRANGE(""https://docs.google.com/spreadsheets/d/1Yj_ptqi66GCucihVvJfMjLAmec39IyEx_6qawtMGysU/edit?usp=sharing"",""สบก!BP55"")"),20210)</f>
        <v>20210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IFERROR(__xludf.DUMMYFUNCTION("IMPORTRANGE(""https://docs.google.com/spreadsheets/d/1Yj_ptqi66GCucihVvJfMjLAmec39IyEx_6qawtMGysU/edit?usp=sharing"",""สบก!BQ55"")"),0)</f>
        <v>0</v>
      </c>
      <c r="M228" s="101"/>
      <c r="N228" s="91">
        <f ca="1">IFERROR(__xludf.DUMMYFUNCTION("IMPORTRANGE(""https://docs.google.com/spreadsheets/d/1Yj_ptqi66GCucihVvJfMjLAmec39IyEx_6qawtMGysU/edit?usp=sharing"",""สบก!BU55"")"),0)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IFERROR(__xludf.DUMMYFUNCTION("IMPORTRANGE(""https://docs.google.com/spreadsheets/d/1XL5vhW3sbDhbH9Cz0tuDiY8C3ctxq1tqvaCgkFb8cCA/edit?usp=sharing"",""อำนาจเจริญ!I149"")"),14)</f>
        <v>14</v>
      </c>
      <c r="J229" s="264">
        <f ca="1">IFERROR(__xludf.DUMMYFUNCTION("IMPORTRANGE(""https://docs.google.com/spreadsheets/d/1XL5vhW3sbDhbH9Cz0tuDiY8C3ctxq1tqvaCgkFb8cCA/edit?usp=sharing"",""อำนาจเจริญ!J149"")"),14)</f>
        <v>14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IFERROR(__xludf.DUMMYFUNCTION("IMPORTRANGE(""https://docs.google.com/spreadsheets/d/1XL5vhW3sbDhbH9Cz0tuDiY8C3ctxq1tqvaCgkFb8cCA/edit?usp=sharing"",""อำนาจเจริญ!J151"")"),0)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IFERROR(__xludf.DUMMYFUNCTION("IMPORTRANGE(""https://docs.google.com/spreadsheets/d/1XL5vhW3sbDhbH9Cz0tuDiY8C3ctxq1tqvaCgkFb8cCA/edit?usp=sharing"",""อำนาจเจริญ!J152"")"),1)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IFERROR(__xludf.DUMMYFUNCTION("IMPORTRANGE(""https://docs.google.com/spreadsheets/d/1XL5vhW3sbDhbH9Cz0tuDiY8C3ctxq1tqvaCgkFb8cCA/edit?usp=sharing"",""อำนาจเจริญ!J153"")"),1)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IFERROR(__xludf.DUMMYFUNCTION("IMPORTRANGE(""https://docs.google.com/spreadsheets/d/1XL5vhW3sbDhbH9Cz0tuDiY8C3ctxq1tqvaCgkFb8cCA/edit?usp=sharing"",""อำนาจเจริญ!J154"")"),1)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IFERROR(__xludf.DUMMYFUNCTION("IMPORTRANGE(""https://docs.google.com/spreadsheets/d/1XL5vhW3sbDhbH9Cz0tuDiY8C3ctxq1tqvaCgkFb8cCA/edit?usp=sharing"",""อำนาจเจริญ!I155"")"),14)</f>
        <v>14</v>
      </c>
      <c r="J235" s="192">
        <f ca="1">IFERROR(__xludf.DUMMYFUNCTION("IMPORTRANGE(""https://docs.google.com/spreadsheets/d/1XL5vhW3sbDhbH9Cz0tuDiY8C3ctxq1tqvaCgkFb8cCA/edit?usp=sharing"",""อำนาจเจริญ!J155"")"),14)</f>
        <v>14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IFERROR(__xludf.DUMMYFUNCTION("IMPORTRANGE(""https://docs.google.com/spreadsheets/d/1XL5vhW3sbDhbH9Cz0tuDiY8C3ctxq1tqvaCgkFb8cCA/edit?usp=sharing"",""อำนาจเจริญ!J156"")"),0)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IFERROR(__xludf.DUMMYFUNCTION("IMPORTRANGE(""https://docs.google.com/spreadsheets/d/1XL5vhW3sbDhbH9Cz0tuDiY8C3ctxq1tqvaCgkFb8cCA/edit?usp=sharing"",""อำนาจเจริญ!J157"")"),0)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IFERROR(__xludf.DUMMYFUNCTION("IMPORTRANGE(""https://docs.google.com/spreadsheets/d/1XL5vhW3sbDhbH9Cz0tuDiY8C3ctxq1tqvaCgkFb8cCA/edit?usp=sharing"",""อำนาจเจริญ!I158"")"),0)</f>
        <v>0</v>
      </c>
      <c r="J238" s="264">
        <f ca="1">IFERROR(__xludf.DUMMYFUNCTION("IMPORTRANGE(""https://docs.google.com/spreadsheets/d/1XL5vhW3sbDhbH9Cz0tuDiY8C3ctxq1tqvaCgkFb8cCA/edit?usp=sharing"",""อำนาจเจริญ!J158"")"),0)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IFERROR(__xludf.DUMMYFUNCTION("IMPORTRANGE(""https://docs.google.com/spreadsheets/d/1XL5vhW3sbDhbH9Cz0tuDiY8C3ctxq1tqvaCgkFb8cCA/edit?usp=sharing"",""อำนาจเจริญ!J159"")"),"")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IFERROR(__xludf.DUMMYFUNCTION("IMPORTRANGE(""https://docs.google.com/spreadsheets/d/1XL5vhW3sbDhbH9Cz0tuDiY8C3ctxq1tqvaCgkFb8cCA/edit?usp=sharing"",""อำนาจเจริญ!J161"")"),0)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IFERROR(__xludf.DUMMYFUNCTION("IMPORTRANGE(""https://docs.google.com/spreadsheets/d/1XL5vhW3sbDhbH9Cz0tuDiY8C3ctxq1tqvaCgkFb8cCA/edit?usp=sharing"",""อำนาจเจริญ!J162"")"),0)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IFERROR(__xludf.DUMMYFUNCTION("IMPORTRANGE(""https://docs.google.com/spreadsheets/d/1XL5vhW3sbDhbH9Cz0tuDiY8C3ctxq1tqvaCgkFb8cCA/edit?usp=sharing"",""อำนาจเจริญ!J163"")"),0)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IFERROR(__xludf.DUMMYFUNCTION("IMPORTRANGE(""https://docs.google.com/spreadsheets/d/1XL5vhW3sbDhbH9Cz0tuDiY8C3ctxq1tqvaCgkFb8cCA/edit?usp=sharing"",""อำนาจเจริญ!I164"")"),0)</f>
        <v>0</v>
      </c>
      <c r="J244" s="191">
        <f ca="1">IFERROR(__xludf.DUMMYFUNCTION("IMPORTRANGE(""https://docs.google.com/spreadsheets/d/1XL5vhW3sbDhbH9Cz0tuDiY8C3ctxq1tqvaCgkFb8cCA/edit?usp=sharing"",""อำนาจเจริญ!J164"")"),0)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IFERROR(__xludf.DUMMYFUNCTION("IMPORTRANGE(""https://docs.google.com/spreadsheets/d/1XL5vhW3sbDhbH9Cz0tuDiY8C3ctxq1tqvaCgkFb8cCA/edit?usp=sharing"",""อำนาจเจริญ!J165"")"),0)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IFERROR(__xludf.DUMMYFUNCTION("IMPORTRANGE(""https://docs.google.com/spreadsheets/d/1XL5vhW3sbDhbH9Cz0tuDiY8C3ctxq1tqvaCgkFb8cCA/edit?usp=sharing"",""อำนาจเจริญ!J166"")"),0)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IFERROR(__xludf.DUMMYFUNCTION("IMPORTRANGE(""https://docs.google.com/spreadsheets/d/1XL5vhW3sbDhbH9Cz0tuDiY8C3ctxq1tqvaCgkFb8cCA/edit?usp=sharing"",""อำนาจเจริญ!I169"")"),0)</f>
        <v>0</v>
      </c>
      <c r="J249" s="308">
        <f ca="1">IFERROR(__xludf.DUMMYFUNCTION("IMPORTRANGE(""https://docs.google.com/spreadsheets/d/1XL5vhW3sbDhbH9Cz0tuDiY8C3ctxq1tqvaCgkFb8cCA/edit?usp=sharing"",""อำนาจเจริญ!J169"")"),0)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IFERROR(__xludf.DUMMYFUNCTION("IMPORTRANGE(""https://docs.google.com/spreadsheets/d/1Yj_ptqi66GCucihVvJfMjLAmec39IyEx_6qawtMGysU/edit?usp=sharing"",""สบก!CB55"")"),0)</f>
        <v>0</v>
      </c>
      <c r="N254" s="172">
        <f ca="1">IFERROR(__xludf.DUMMYFUNCTION("IMPORTRANGE(""https://docs.google.com/spreadsheets/d/1Yj_ptqi66GCucihVvJfMjLAmec39IyEx_6qawtMGysU/edit?usp=sharing"",""สบก!CC55"")"),0)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IFERROR(__xludf.DUMMYFUNCTION("IMPORTRANGE(""https://docs.google.com/spreadsheets/d/1Yj_ptqi66GCucihVvJfMjLAmec39IyEx_6qawtMGysU/edit?usp=sharing"",""สบก!BX55"")"),0)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IFERROR(__xludf.DUMMYFUNCTION("IMPORTRANGE(""https://docs.google.com/spreadsheets/d/1Yj_ptqi66GCucihVvJfMjLAmec39IyEx_6qawtMGysU/edit?usp=sharing"",""สบก!BY55"")"),0)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IFERROR(__xludf.DUMMYFUNCTION("IMPORTRANGE(""https://docs.google.com/spreadsheets/d/1Yj_ptqi66GCucihVvJfMjLAmec39IyEx_6qawtMGysU/edit?usp=sharing"",""สบก!BZ55"")"),0)</f>
        <v>0</v>
      </c>
      <c r="M258" s="101"/>
      <c r="N258" s="91">
        <f ca="1">IFERROR(__xludf.DUMMYFUNCTION("IMPORTRANGE(""https://docs.google.com/spreadsheets/d/1Yj_ptqi66GCucihVvJfMjLAmec39IyEx_6qawtMGysU/edit?usp=sharing"",""สบก!CD55"")"),0)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IFERROR(__xludf.DUMMYFUNCTION("IMPORTRANGE(""https://docs.google.com/spreadsheets/d/1XL5vhW3sbDhbH9Cz0tuDiY8C3ctxq1tqvaCgkFb8cCA/edit?usp=sharing"",""อำนาจเจริญ!J175"")"),0)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IFERROR(__xludf.DUMMYFUNCTION("IMPORTRANGE(""https://docs.google.com/spreadsheets/d/1XL5vhW3sbDhbH9Cz0tuDiY8C3ctxq1tqvaCgkFb8cCA/edit?usp=sharing"",""อำนาจเจริญ!J176"")"),0)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IFERROR(__xludf.DUMMYFUNCTION("IMPORTRANGE(""https://docs.google.com/spreadsheets/d/1XL5vhW3sbDhbH9Cz0tuDiY8C3ctxq1tqvaCgkFb8cCA/edit?usp=sharing"",""อำนาจเจริญ!J177"")"),0)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IFERROR(__xludf.DUMMYFUNCTION("IMPORTRANGE(""https://docs.google.com/spreadsheets/d/1XL5vhW3sbDhbH9Cz0tuDiY8C3ctxq1tqvaCgkFb8cCA/edit?usp=sharing"",""อำนาจเจริญ!J178"")"),0)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IFERROR(__xludf.DUMMYFUNCTION("IMPORTRANGE(""https://docs.google.com/spreadsheets/d/1XL5vhW3sbDhbH9Cz0tuDiY8C3ctxq1tqvaCgkFb8cCA/edit?usp=sharing"",""อำนาจเจริญ!I179"")"),0)</f>
        <v>0</v>
      </c>
      <c r="J264" s="192">
        <f ca="1">IFERROR(__xludf.DUMMYFUNCTION("IMPORTRANGE(""https://docs.google.com/spreadsheets/d/1XL5vhW3sbDhbH9Cz0tuDiY8C3ctxq1tqvaCgkFb8cCA/edit?usp=sharing"",""อำนาจเจริญ!J179"")"),0)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IFERROR(__xludf.DUMMYFUNCTION("IMPORTRANGE(""https://docs.google.com/spreadsheets/d/1XL5vhW3sbDhbH9Cz0tuDiY8C3ctxq1tqvaCgkFb8cCA/edit?usp=sharing"",""อำนาจเจริญ!I180"")"),0)</f>
        <v>0</v>
      </c>
      <c r="J265" s="192">
        <f ca="1">IFERROR(__xludf.DUMMYFUNCTION("IMPORTRANGE(""https://docs.google.com/spreadsheets/d/1XL5vhW3sbDhbH9Cz0tuDiY8C3ctxq1tqvaCgkFb8cCA/edit?usp=sharing"",""อำนาจเจริญ!J180"")"),0)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IFERROR(__xludf.DUMMYFUNCTION("IMPORTRANGE(""https://docs.google.com/spreadsheets/d/1XL5vhW3sbDhbH9Cz0tuDiY8C3ctxq1tqvaCgkFb8cCA/edit?usp=sharing"",""อำนาจเจริญ!I181"")"),0)</f>
        <v>0</v>
      </c>
      <c r="J266" s="192">
        <f ca="1">IFERROR(__xludf.DUMMYFUNCTION("IMPORTRANGE(""https://docs.google.com/spreadsheets/d/1XL5vhW3sbDhbH9Cz0tuDiY8C3ctxq1tqvaCgkFb8cCA/edit?usp=sharing"",""อำนาจเจริญ!J181"")"),0)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IFERROR(__xludf.DUMMYFUNCTION("IMPORTRANGE(""https://docs.google.com/spreadsheets/d/1XL5vhW3sbDhbH9Cz0tuDiY8C3ctxq1tqvaCgkFb8cCA/edit?usp=sharing"",""อำนาจเจริญ!I182"")"),0)</f>
        <v>0</v>
      </c>
      <c r="J267" s="192">
        <f ca="1">IFERROR(__xludf.DUMMYFUNCTION("IMPORTRANGE(""https://docs.google.com/spreadsheets/d/1XL5vhW3sbDhbH9Cz0tuDiY8C3ctxq1tqvaCgkFb8cCA/edit?usp=sharing"",""อำนาจเจริญ!J182"")"),0)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IFERROR(__xludf.DUMMYFUNCTION("IMPORTRANGE(""https://docs.google.com/spreadsheets/d/1XL5vhW3sbDhbH9Cz0tuDiY8C3ctxq1tqvaCgkFb8cCA/edit?usp=sharing"",""อำนาจเจริญ!J183"")"),0)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IFERROR(__xludf.DUMMYFUNCTION("IMPORTRANGE(""https://docs.google.com/spreadsheets/d/1XL5vhW3sbDhbH9Cz0tuDiY8C3ctxq1tqvaCgkFb8cCA/edit?usp=sharing"",""อำนาจเจริญ!J184"")"),0)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IFERROR(__xludf.DUMMYFUNCTION("IMPORTRANGE(""https://docs.google.com/spreadsheets/d/1XL5vhW3sbDhbH9Cz0tuDiY8C3ctxq1tqvaCgkFb8cCA/edit?usp=sharing"",""อำนาจเจริญ!I185"")"),15)</f>
        <v>15</v>
      </c>
      <c r="J270" s="308">
        <f ca="1">IFERROR(__xludf.DUMMYFUNCTION("IMPORTRANGE(""https://docs.google.com/spreadsheets/d/1XL5vhW3sbDhbH9Cz0tuDiY8C3ctxq1tqvaCgkFb8cCA/edit?usp=sharing"",""อำนาจเจริญ!J185"")"),0)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55200</v>
      </c>
      <c r="M271" s="155">
        <f t="shared" ca="1" si="83"/>
        <v>32250</v>
      </c>
      <c r="N271" s="155">
        <f t="shared" ca="1" si="83"/>
        <v>11410</v>
      </c>
      <c r="O271" s="154">
        <f t="shared" ref="O271:O273" ca="1" si="84">IF(L271&gt;0,N271*100/L271,0)</f>
        <v>20.670289855072465</v>
      </c>
      <c r="P271" s="154">
        <f t="shared" ref="P271:P273" ca="1" si="85">IF(M271&gt;0,N271*100/M271,0)</f>
        <v>35.379844961240309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55200</v>
      </c>
      <c r="M273" s="160">
        <f t="shared" ca="1" si="87"/>
        <v>32250</v>
      </c>
      <c r="N273" s="160">
        <f t="shared" ca="1" si="87"/>
        <v>11410</v>
      </c>
      <c r="O273" s="159">
        <f t="shared" ca="1" si="84"/>
        <v>20.670289855072465</v>
      </c>
      <c r="P273" s="159">
        <f t="shared" ca="1" si="85"/>
        <v>35.379844961240309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55200</v>
      </c>
      <c r="M275" s="172">
        <f ca="1">IFERROR(__xludf.DUMMYFUNCTION("IMPORTRANGE(""https://docs.google.com/spreadsheets/d/1Yj_ptqi66GCucihVvJfMjLAmec39IyEx_6qawtMGysU/edit?usp=sharing"",""สบก!CK55"")"),32250)</f>
        <v>32250</v>
      </c>
      <c r="N275" s="172">
        <f ca="1">IFERROR(__xludf.DUMMYFUNCTION("IMPORTRANGE(""https://docs.google.com/spreadsheets/d/1Yj_ptqi66GCucihVvJfMjLAmec39IyEx_6qawtMGysU/edit?usp=sharing"",""สบก!CL55"")"),11410)</f>
        <v>11410</v>
      </c>
      <c r="O275" s="171">
        <f ca="1">IF(L275&gt;0,N275*100/L275,0)</f>
        <v>20.670289855072465</v>
      </c>
      <c r="P275" s="171">
        <f ca="1">IF(M275&gt;0,N275*100/M275,0)</f>
        <v>35.379844961240309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IFERROR(__xludf.DUMMYFUNCTION("IMPORTRANGE(""https://docs.google.com/spreadsheets/d/1Yj_ptqi66GCucihVvJfMjLAmec39IyEx_6qawtMGysU/edit?usp=sharing"",""สบก!CG55"")"),0)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IFERROR(__xludf.DUMMYFUNCTION("IMPORTRANGE(""https://docs.google.com/spreadsheets/d/1Yj_ptqi66GCucihVvJfMjLAmec39IyEx_6qawtMGysU/edit?usp=sharing"",""สบก!CH55"")"),55200)</f>
        <v>55200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IFERROR(__xludf.DUMMYFUNCTION("IMPORTRANGE(""https://docs.google.com/spreadsheets/d/1Yj_ptqi66GCucihVvJfMjLAmec39IyEx_6qawtMGysU/edit?usp=sharing"",""สบก!CI55"")"),0)</f>
        <v>0</v>
      </c>
      <c r="M279" s="101"/>
      <c r="N279" s="91">
        <f ca="1">IFERROR(__xludf.DUMMYFUNCTION("IMPORTRANGE(""https://docs.google.com/spreadsheets/d/1Yj_ptqi66GCucihVvJfMjLAmec39IyEx_6qawtMGysU/edit?usp=sharing"",""สบก!CM55"")"),0)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IFERROR(__xludf.DUMMYFUNCTION("IMPORTRANGE(""https://docs.google.com/spreadsheets/d/1XL5vhW3sbDhbH9Cz0tuDiY8C3ctxq1tqvaCgkFb8cCA/edit?usp=sharing"",""อำนาจเจริญ!J191"")"),0)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IFERROR(__xludf.DUMMYFUNCTION("IMPORTRANGE(""https://docs.google.com/spreadsheets/d/1XL5vhW3sbDhbH9Cz0tuDiY8C3ctxq1tqvaCgkFb8cCA/edit?usp=sharing"",""อำนาจเจริญ!J192"")"),1)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IFERROR(__xludf.DUMMYFUNCTION("IMPORTRANGE(""https://docs.google.com/spreadsheets/d/1XL5vhW3sbDhbH9Cz0tuDiY8C3ctxq1tqvaCgkFb8cCA/edit?usp=sharing"",""อำนาจเจริญ!J193"")"),1)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IFERROR(__xludf.DUMMYFUNCTION("IMPORTRANGE(""https://docs.google.com/spreadsheets/d/1XL5vhW3sbDhbH9Cz0tuDiY8C3ctxq1tqvaCgkFb8cCA/edit?usp=sharing"",""อำนาจเจริญ!J194"")"),1)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IFERROR(__xludf.DUMMYFUNCTION("IMPORTRANGE(""https://docs.google.com/spreadsheets/d/1XL5vhW3sbDhbH9Cz0tuDiY8C3ctxq1tqvaCgkFb8cCA/edit?usp=sharing"",""อำนาจเจริญ!I195"")"),15)</f>
        <v>15</v>
      </c>
      <c r="J285" s="192">
        <f ca="1">IFERROR(__xludf.DUMMYFUNCTION("IMPORTRANGE(""https://docs.google.com/spreadsheets/d/1XL5vhW3sbDhbH9Cz0tuDiY8C3ctxq1tqvaCgkFb8cCA/edit?usp=sharing"",""อำนาจเจริญ!J195"")"),0)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IFERROR(__xludf.DUMMYFUNCTION("IMPORTRANGE(""https://docs.google.com/spreadsheets/d/1XL5vhW3sbDhbH9Cz0tuDiY8C3ctxq1tqvaCgkFb8cCA/edit?usp=sharing"",""อำนาจเจริญ!J196"")"),0)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IFERROR(__xludf.DUMMYFUNCTION("IMPORTRANGE(""https://docs.google.com/spreadsheets/d/1XL5vhW3sbDhbH9Cz0tuDiY8C3ctxq1tqvaCgkFb8cCA/edit?usp=sharing"",""อำนาจเจริญ!J197"")"),0)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IFERROR(__xludf.DUMMYFUNCTION("IMPORTRANGE(""https://docs.google.com/spreadsheets/d/1XL5vhW3sbDhbH9Cz0tuDiY8C3ctxq1tqvaCgkFb8cCA/edit?usp=sharing"",""อำนาจเจริญ!I199"")"),0)</f>
        <v>0</v>
      </c>
      <c r="J289" s="308">
        <f ca="1">IFERROR(__xludf.DUMMYFUNCTION("IMPORTRANGE(""https://docs.google.com/spreadsheets/d/1XL5vhW3sbDhbH9Cz0tuDiY8C3ctxq1tqvaCgkFb8cCA/edit?usp=sharing"",""อำนาจเจริญ!J199"")"),0)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IFERROR(__xludf.DUMMYFUNCTION("IMPORTRANGE(""https://docs.google.com/spreadsheets/d/1Yj_ptqi66GCucihVvJfMjLAmec39IyEx_6qawtMGysU/edit?usp=sharing"",""สบก!CT55"")"),0)</f>
        <v>0</v>
      </c>
      <c r="N294" s="172">
        <f ca="1">IFERROR(__xludf.DUMMYFUNCTION("IMPORTRANGE(""https://docs.google.com/spreadsheets/d/1Yj_ptqi66GCucihVvJfMjLAmec39IyEx_6qawtMGysU/edit?usp=sharing"",""สบก!CU55"")"),0)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IFERROR(__xludf.DUMMYFUNCTION("IMPORTRANGE(""https://docs.google.com/spreadsheets/d/1Yj_ptqi66GCucihVvJfMjLAmec39IyEx_6qawtMGysU/edit?usp=sharing"",""สบก!CP55"")"),0)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IFERROR(__xludf.DUMMYFUNCTION("IMPORTRANGE(""https://docs.google.com/spreadsheets/d/1Yj_ptqi66GCucihVvJfMjLAmec39IyEx_6qawtMGysU/edit?usp=sharing"",""สบก!CQ55"")"),0)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IFERROR(__xludf.DUMMYFUNCTION("IMPORTRANGE(""https://docs.google.com/spreadsheets/d/1Yj_ptqi66GCucihVvJfMjLAmec39IyEx_6qawtMGysU/edit?usp=sharing"",""สบก!CR55"")"),0)</f>
        <v>0</v>
      </c>
      <c r="M298" s="101"/>
      <c r="N298" s="91">
        <f ca="1">IFERROR(__xludf.DUMMYFUNCTION("IMPORTRANGE(""https://docs.google.com/spreadsheets/d/1Yj_ptqi66GCucihVvJfMjLAmec39IyEx_6qawtMGysU/edit?usp=sharing"",""สบก!CV55"")"),0)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IFERROR(__xludf.DUMMYFUNCTION("IMPORTRANGE(""https://docs.google.com/spreadsheets/d/1XL5vhW3sbDhbH9Cz0tuDiY8C3ctxq1tqvaCgkFb8cCA/edit?usp=sharing"",""อำนาจเจริญ!J205"")"),0)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IFERROR(__xludf.DUMMYFUNCTION("IMPORTRANGE(""https://docs.google.com/spreadsheets/d/1XL5vhW3sbDhbH9Cz0tuDiY8C3ctxq1tqvaCgkFb8cCA/edit?usp=sharing"",""อำนาจเจริญ!J206"")"),0)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IFERROR(__xludf.DUMMYFUNCTION("IMPORTRANGE(""https://docs.google.com/spreadsheets/d/1XL5vhW3sbDhbH9Cz0tuDiY8C3ctxq1tqvaCgkFb8cCA/edit?usp=sharing"",""อำนาจเจริญ!J207"")"),0)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IFERROR(__xludf.DUMMYFUNCTION("IMPORTRANGE(""https://docs.google.com/spreadsheets/d/1XL5vhW3sbDhbH9Cz0tuDiY8C3ctxq1tqvaCgkFb8cCA/edit?usp=sharing"",""อำนาจเจริญ!J208"")"),0)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IFERROR(__xludf.DUMMYFUNCTION("IMPORTRANGE(""https://docs.google.com/spreadsheets/d/1XL5vhW3sbDhbH9Cz0tuDiY8C3ctxq1tqvaCgkFb8cCA/edit?usp=sharing"",""อำนาจเจริญ!I209"")"),0)</f>
        <v>0</v>
      </c>
      <c r="J304" s="191">
        <f ca="1">IFERROR(__xludf.DUMMYFUNCTION("IMPORTRANGE(""https://docs.google.com/spreadsheets/d/1XL5vhW3sbDhbH9Cz0tuDiY8C3ctxq1tqvaCgkFb8cCA/edit?usp=sharing"",""อำนาจเจริญ!J209"")"),0)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IFERROR(__xludf.DUMMYFUNCTION("IMPORTRANGE(""https://docs.google.com/spreadsheets/d/1XL5vhW3sbDhbH9Cz0tuDiY8C3ctxq1tqvaCgkFb8cCA/edit?usp=sharing"",""อำนาจเจริญ!I211"")"),0)</f>
        <v>0</v>
      </c>
      <c r="J306" s="191">
        <f ca="1">IFERROR(__xludf.DUMMYFUNCTION("IMPORTRANGE(""https://docs.google.com/spreadsheets/d/1XL5vhW3sbDhbH9Cz0tuDiY8C3ctxq1tqvaCgkFb8cCA/edit?usp=sharing"",""อำนาจเจริญ!J211"")"),0)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IFERROR(__xludf.DUMMYFUNCTION("IMPORTRANGE(""https://docs.google.com/spreadsheets/d/1XL5vhW3sbDhbH9Cz0tuDiY8C3ctxq1tqvaCgkFb8cCA/edit?usp=sharing"",""อำนาจเจริญ!J212"")"),0)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IFERROR(__xludf.DUMMYFUNCTION("IMPORTRANGE(""https://docs.google.com/spreadsheets/d/1XL5vhW3sbDhbH9Cz0tuDiY8C3ctxq1tqvaCgkFb8cCA/edit?usp=sharing"",""อำนาจเจริญ!J213"")"),0)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IFERROR(__xludf.DUMMYFUNCTION("IMPORTRANGE(""https://docs.google.com/spreadsheets/d/1XL5vhW3sbDhbH9Cz0tuDiY8C3ctxq1tqvaCgkFb8cCA/edit?usp=sharing"",""อำนาจเจริญ!I214"")"),0)</f>
        <v>0</v>
      </c>
      <c r="J309" s="325">
        <f ca="1">IFERROR(__xludf.DUMMYFUNCTION("IMPORTRANGE(""https://docs.google.com/spreadsheets/d/1XL5vhW3sbDhbH9Cz0tuDiY8C3ctxq1tqvaCgkFb8cCA/edit?usp=sharing"",""อำนาจเจริญ!J214"")"),0)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IFERROR(__xludf.DUMMYFUNCTION("IMPORTRANGE(""https://docs.google.com/spreadsheets/d/1Yj_ptqi66GCucihVvJfMjLAmec39IyEx_6qawtMGysU/edit?usp=sharing"",""สบก!DC55"")"),0)</f>
        <v>0</v>
      </c>
      <c r="N314" s="172">
        <f ca="1">IFERROR(__xludf.DUMMYFUNCTION("IMPORTRANGE(""https://docs.google.com/spreadsheets/d/1Yj_ptqi66GCucihVvJfMjLAmec39IyEx_6qawtMGysU/edit?usp=sharing"",""สบก!DD55"")"),0)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IFERROR(__xludf.DUMMYFUNCTION("IMPORTRANGE(""https://docs.google.com/spreadsheets/d/1Yj_ptqi66GCucihVvJfMjLAmec39IyEx_6qawtMGysU/edit?usp=sharing"",""สบก!CY55"")"),0)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IFERROR(__xludf.DUMMYFUNCTION("IMPORTRANGE(""https://docs.google.com/spreadsheets/d/1Yj_ptqi66GCucihVvJfMjLAmec39IyEx_6qawtMGysU/edit?usp=sharing"",""สบก!CZ55"")"),0)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IFERROR(__xludf.DUMMYFUNCTION("IMPORTRANGE(""https://docs.google.com/spreadsheets/d/1Yj_ptqi66GCucihVvJfMjLAmec39IyEx_6qawtMGysU/edit?usp=sharing"",""สบก!DA55"")"),0)</f>
        <v>0</v>
      </c>
      <c r="M318" s="101"/>
      <c r="N318" s="91">
        <f ca="1">IFERROR(__xludf.DUMMYFUNCTION("IMPORTRANGE(""https://docs.google.com/spreadsheets/d/1Yj_ptqi66GCucihVvJfMjLAmec39IyEx_6qawtMGysU/edit?usp=sharing"",""สบก!DE55"")"),0)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IFERROR(__xludf.DUMMYFUNCTION("IMPORTRANGE(""https://docs.google.com/spreadsheets/d/1XL5vhW3sbDhbH9Cz0tuDiY8C3ctxq1tqvaCgkFb8cCA/edit?usp=sharing"",""อำนาจเจริญ!J220"")"),0)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IFERROR(__xludf.DUMMYFUNCTION("IMPORTRANGE(""https://docs.google.com/spreadsheets/d/1XL5vhW3sbDhbH9Cz0tuDiY8C3ctxq1tqvaCgkFb8cCA/edit?usp=sharing"",""อำนาจเจริญ!J221"")"),0)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IFERROR(__xludf.DUMMYFUNCTION("IMPORTRANGE(""https://docs.google.com/spreadsheets/d/1XL5vhW3sbDhbH9Cz0tuDiY8C3ctxq1tqvaCgkFb8cCA/edit?usp=sharing"",""อำนาจเจริญ!J222"")"),0)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IFERROR(__xludf.DUMMYFUNCTION("IMPORTRANGE(""https://docs.google.com/spreadsheets/d/1XL5vhW3sbDhbH9Cz0tuDiY8C3ctxq1tqvaCgkFb8cCA/edit?usp=sharing"",""อำนาจเจริญ!J223"")"),0)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IFERROR(__xludf.DUMMYFUNCTION("IMPORTRANGE(""https://docs.google.com/spreadsheets/d/1XL5vhW3sbDhbH9Cz0tuDiY8C3ctxq1tqvaCgkFb8cCA/edit?usp=sharing"",""อำนาจเจริญ!I224"")"),0)</f>
        <v>0</v>
      </c>
      <c r="J324" s="191">
        <f ca="1">IFERROR(__xludf.DUMMYFUNCTION("IMPORTRANGE(""https://docs.google.com/spreadsheets/d/1XL5vhW3sbDhbH9Cz0tuDiY8C3ctxq1tqvaCgkFb8cCA/edit?usp=sharing"",""อำนาจเจริญ!J224"")"),0)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IFERROR(__xludf.DUMMYFUNCTION("IMPORTRANGE(""https://docs.google.com/spreadsheets/d/1XL5vhW3sbDhbH9Cz0tuDiY8C3ctxq1tqvaCgkFb8cCA/edit?usp=sharing"",""อำนาจเจริญ!J225"")"),0)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IFERROR(__xludf.DUMMYFUNCTION("IMPORTRANGE(""https://docs.google.com/spreadsheets/d/1XL5vhW3sbDhbH9Cz0tuDiY8C3ctxq1tqvaCgkFb8cCA/edit?usp=sharing"",""อำนาจเจริญ!J226"")"),0)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IFERROR(__xludf.DUMMYFUNCTION("IMPORTRANGE(""https://docs.google.com/spreadsheets/d/1XL5vhW3sbDhbH9Cz0tuDiY8C3ctxq1tqvaCgkFb8cCA/edit?usp=sharing"",""อำนาจเจริญ!I228"")"),190)</f>
        <v>190</v>
      </c>
      <c r="J328" s="330">
        <f ca="1">IFERROR(__xludf.DUMMYFUNCTION("IMPORTRANGE(""https://docs.google.com/spreadsheets/d/1XL5vhW3sbDhbH9Cz0tuDiY8C3ctxq1tqvaCgkFb8cCA/edit?usp=sharing"",""อำนาจเจริญ!J228"")"),4)</f>
        <v>4</v>
      </c>
      <c r="K328" s="309">
        <f ca="1">IF(I328&gt;0,J328*100/I328,0)</f>
        <v>2.1052631578947367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645530</v>
      </c>
      <c r="M329" s="155">
        <f t="shared" ca="1" si="98"/>
        <v>326270</v>
      </c>
      <c r="N329" s="155">
        <f t="shared" ca="1" si="98"/>
        <v>161945</v>
      </c>
      <c r="O329" s="154">
        <f t="shared" ref="O329:O331" ca="1" si="99">IF(L329&gt;0,N329*100/L329,0)</f>
        <v>25.087137700803989</v>
      </c>
      <c r="P329" s="154">
        <f t="shared" ref="P329:P331" ca="1" si="100">IF(M329&gt;0,N329*100/M329,0)</f>
        <v>49.635271400986916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645530</v>
      </c>
      <c r="M331" s="160">
        <f t="shared" ca="1" si="102"/>
        <v>326270</v>
      </c>
      <c r="N331" s="160">
        <f t="shared" ca="1" si="102"/>
        <v>161945</v>
      </c>
      <c r="O331" s="159">
        <f t="shared" ca="1" si="99"/>
        <v>25.087137700803989</v>
      </c>
      <c r="P331" s="159">
        <f t="shared" ca="1" si="100"/>
        <v>49.635271400986916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608530</v>
      </c>
      <c r="M333" s="172">
        <f ca="1">IFERROR(__xludf.DUMMYFUNCTION("IMPORTRANGE(""https://docs.google.com/spreadsheets/d/1Yj_ptqi66GCucihVvJfMjLAmec39IyEx_6qawtMGysU/edit?usp=sharing"",""สบก!DL55"")"),326270)</f>
        <v>326270</v>
      </c>
      <c r="N333" s="172">
        <f ca="1">IFERROR(__xludf.DUMMYFUNCTION("IMPORTRANGE(""https://docs.google.com/spreadsheets/d/1Yj_ptqi66GCucihVvJfMjLAmec39IyEx_6qawtMGysU/edit?usp=sharing"",""สบก!DM55"")"),125445)</f>
        <v>125445</v>
      </c>
      <c r="O333" s="171">
        <f ca="1">IF(L333&gt;0,N333*100/L333,0)</f>
        <v>20.614431498857904</v>
      </c>
      <c r="P333" s="171">
        <f ca="1">IF(M333&gt;0,N333*100/M333,0)</f>
        <v>38.448217733778769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IFERROR(__xludf.DUMMYFUNCTION("IMPORTRANGE(""https://docs.google.com/spreadsheets/d/1Yj_ptqi66GCucihVvJfMjLAmec39IyEx_6qawtMGysU/edit?usp=sharing"",""สบก!DH55"")"),306000)</f>
        <v>306000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IFERROR(__xludf.DUMMYFUNCTION("IMPORTRANGE(""https://docs.google.com/spreadsheets/d/1Yj_ptqi66GCucihVvJfMjLAmec39IyEx_6qawtMGysU/edit?usp=sharing"",""สบก!DI55"")"),302530)</f>
        <v>302530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IFERROR(__xludf.DUMMYFUNCTION("IMPORTRANGE(""https://docs.google.com/spreadsheets/d/1Yj_ptqi66GCucihVvJfMjLAmec39IyEx_6qawtMGysU/edit?usp=sharing"",""สบก!DJ55"")"),37000)</f>
        <v>37000</v>
      </c>
      <c r="M337" s="101"/>
      <c r="N337" s="91">
        <f ca="1">IFERROR(__xludf.DUMMYFUNCTION("IMPORTRANGE(""https://docs.google.com/spreadsheets/d/1Yj_ptqi66GCucihVvJfMjLAmec39IyEx_6qawtMGysU/edit?usp=sharing"",""สบก!DN55"")"),36500)</f>
        <v>36500</v>
      </c>
      <c r="O337" s="101">
        <f ca="1">IF(L337&gt;0,N337*100/L337,0)</f>
        <v>98.648648648648646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IFERROR(__xludf.DUMMYFUNCTION("IMPORTRANGE(""https://docs.google.com/spreadsheets/d/1XL5vhW3sbDhbH9Cz0tuDiY8C3ctxq1tqvaCgkFb8cCA/edit?usp=sharing"",""อำนาจเจริญ!I234"")"),0)</f>
        <v>0</v>
      </c>
      <c r="J339" s="191">
        <f ca="1">IFERROR(__xludf.DUMMYFUNCTION("IMPORTRANGE(""https://docs.google.com/spreadsheets/d/1XL5vhW3sbDhbH9Cz0tuDiY8C3ctxq1tqvaCgkFb8cCA/edit?usp=sharing"",""อำนาจเจริญ!J234"")"),79)</f>
        <v>79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IFERROR(__xludf.DUMMYFUNCTION("IMPORTRANGE(""https://docs.google.com/spreadsheets/d/1XL5vhW3sbDhbH9Cz0tuDiY8C3ctxq1tqvaCgkFb8cCA/edit?usp=sharing"",""อำนาจเจริญ!I235"")"),1300)</f>
        <v>1300</v>
      </c>
      <c r="J340" s="191">
        <f ca="1">IFERROR(__xludf.DUMMYFUNCTION("IMPORTRANGE(""https://docs.google.com/spreadsheets/d/1XL5vhW3sbDhbH9Cz0tuDiY8C3ctxq1tqvaCgkFb8cCA/edit?usp=sharing"",""อำนาจเจริญ!J235"")"),880.06)</f>
        <v>880.06</v>
      </c>
      <c r="K340" s="333">
        <f t="shared" ca="1" si="103"/>
        <v>67.696923076923071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IFERROR(__xludf.DUMMYFUNCTION("IMPORTRANGE(""https://docs.google.com/spreadsheets/d/1XL5vhW3sbDhbH9Cz0tuDiY8C3ctxq1tqvaCgkFb8cCA/edit?usp=sharing"",""อำนาจเจริญ!I236"")"),190)</f>
        <v>190</v>
      </c>
      <c r="J341" s="191">
        <f ca="1">IFERROR(__xludf.DUMMYFUNCTION("IMPORTRANGE(""https://docs.google.com/spreadsheets/d/1XL5vhW3sbDhbH9Cz0tuDiY8C3ctxq1tqvaCgkFb8cCA/edit?usp=sharing"",""อำนาจเจริญ!J236"")"),49)</f>
        <v>49</v>
      </c>
      <c r="K341" s="333">
        <f t="shared" ca="1" si="103"/>
        <v>25.789473684210527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IFERROR(__xludf.DUMMYFUNCTION("IMPORTRANGE(""https://docs.google.com/spreadsheets/d/1XL5vhW3sbDhbH9Cz0tuDiY8C3ctxq1tqvaCgkFb8cCA/edit?usp=sharing"",""อำนาจเจริญ!I237"")"),0)</f>
        <v>0</v>
      </c>
      <c r="J342" s="191">
        <f ca="1">IFERROR(__xludf.DUMMYFUNCTION("IMPORTRANGE(""https://docs.google.com/spreadsheets/d/1XL5vhW3sbDhbH9Cz0tuDiY8C3ctxq1tqvaCgkFb8cCA/edit?usp=sharing"",""อำนาจเจริญ!J237"")"),503.05)</f>
        <v>503.05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IFERROR(__xludf.DUMMYFUNCTION("IMPORTRANGE(""https://docs.google.com/spreadsheets/d/1XL5vhW3sbDhbH9Cz0tuDiY8C3ctxq1tqvaCgkFb8cCA/edit?usp=sharing"",""อำนาจเจริญ!I238"")"),190)</f>
        <v>190</v>
      </c>
      <c r="J343" s="191">
        <f ca="1">IFERROR(__xludf.DUMMYFUNCTION("IMPORTRANGE(""https://docs.google.com/spreadsheets/d/1XL5vhW3sbDhbH9Cz0tuDiY8C3ctxq1tqvaCgkFb8cCA/edit?usp=sharing"",""อำนาจเจริญ!J238"")"),0)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IFERROR(__xludf.DUMMYFUNCTION("IMPORTRANGE(""https://docs.google.com/spreadsheets/d/1XL5vhW3sbDhbH9Cz0tuDiY8C3ctxq1tqvaCgkFb8cCA/edit?usp=sharing"",""อำนาจเจริญ!I239"")"),0)</f>
        <v>0</v>
      </c>
      <c r="J344" s="191">
        <f ca="1">IFERROR(__xludf.DUMMYFUNCTION("IMPORTRANGE(""https://docs.google.com/spreadsheets/d/1XL5vhW3sbDhbH9Cz0tuDiY8C3ctxq1tqvaCgkFb8cCA/edit?usp=sharing"",""อำนาจเจริญ!J239"")"),0)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IFERROR(__xludf.DUMMYFUNCTION("IMPORTRANGE(""https://docs.google.com/spreadsheets/d/1XL5vhW3sbDhbH9Cz0tuDiY8C3ctxq1tqvaCgkFb8cCA/edit?usp=sharing"",""อำนาจเจริญ!I240"")"),190)</f>
        <v>190</v>
      </c>
      <c r="J345" s="191">
        <f ca="1">IFERROR(__xludf.DUMMYFUNCTION("IMPORTRANGE(""https://docs.google.com/spreadsheets/d/1XL5vhW3sbDhbH9Cz0tuDiY8C3ctxq1tqvaCgkFb8cCA/edit?usp=sharing"",""อำนาจเจริญ!J240"")"),4)</f>
        <v>4</v>
      </c>
      <c r="K345" s="333">
        <f t="shared" ca="1" si="103"/>
        <v>2.1052631578947367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IFERROR(__xludf.DUMMYFUNCTION("IMPORTRANGE(""https://docs.google.com/spreadsheets/d/1XL5vhW3sbDhbH9Cz0tuDiY8C3ctxq1tqvaCgkFb8cCA/edit?usp=sharing"",""อำนาจเจริญ!I241"")"),0)</f>
        <v>0</v>
      </c>
      <c r="J346" s="191">
        <f ca="1">IFERROR(__xludf.DUMMYFUNCTION("IMPORTRANGE(""https://docs.google.com/spreadsheets/d/1XL5vhW3sbDhbH9Cz0tuDiY8C3ctxq1tqvaCgkFb8cCA/edit?usp=sharing"",""อำนาจเจริญ!J241"")"),76.75)</f>
        <v>76.75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IFERROR(__xludf.DUMMYFUNCTION("IMPORTRANGE(""https://docs.google.com/spreadsheets/d/1XL5vhW3sbDhbH9Cz0tuDiY8C3ctxq1tqvaCgkFb8cCA/edit?usp=sharing"",""อำนาจเจริญ!L242"")"),1378344)</f>
        <v>1378344</v>
      </c>
      <c r="M347" s="347"/>
      <c r="N347" s="347">
        <f ca="1">IFERROR(__xludf.DUMMYFUNCTION("IMPORTRANGE(""https://docs.google.com/spreadsheets/d/1XL5vhW3sbDhbH9Cz0tuDiY8C3ctxq1tqvaCgkFb8cCA/edit?usp=sharing"",""อำนาจเจริญ!M242"")"),36530)</f>
        <v>36530</v>
      </c>
      <c r="O347" s="347">
        <f ca="1">+IF(L347&gt;0,N347*100/L347,0)</f>
        <v>2.6502817874202664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IFERROR(__xludf.DUMMYFUNCTION("IMPORTRANGE(""https://docs.google.com/spreadsheets/d/1XL5vhW3sbDhbH9Cz0tuDiY8C3ctxq1tqvaCgkFb8cCA/edit?usp=sharing"",""อำนาจเจริญ!I244"")"),120)</f>
        <v>120</v>
      </c>
      <c r="J349" s="360">
        <f ca="1">IFERROR(__xludf.DUMMYFUNCTION("IMPORTRANGE(""https://docs.google.com/spreadsheets/d/1XL5vhW3sbDhbH9Cz0tuDiY8C3ctxq1tqvaCgkFb8cCA/edit?usp=sharing"",""อำนาจเจริญ!J244"")"),0)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IFERROR(__xludf.DUMMYFUNCTION("IMPORTRANGE(""https://docs.google.com/spreadsheets/d/1XL5vhW3sbDhbH9Cz0tuDiY8C3ctxq1tqvaCgkFb8cCA/edit?usp=sharing"",""อำนาจเจริญ!L244"")"),323260)</f>
        <v>323260</v>
      </c>
      <c r="M349" s="362"/>
      <c r="N349" s="362">
        <f ca="1">IFERROR(__xludf.DUMMYFUNCTION("IMPORTRANGE(""https://docs.google.com/spreadsheets/d/1XL5vhW3sbDhbH9Cz0tuDiY8C3ctxq1tqvaCgkFb8cCA/edit?usp=sharing"",""อำนาจเจริญ!M244"")"),12750)</f>
        <v>12750</v>
      </c>
      <c r="O349" s="362">
        <f ca="1">+IF(L349&gt;0,N349*100/L349,0)</f>
        <v>3.9441935284291283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IFERROR(__xludf.DUMMYFUNCTION("IMPORTRANGE(""https://docs.google.com/spreadsheets/d/1XL5vhW3sbDhbH9Cz0tuDiY8C3ctxq1tqvaCgkFb8cCA/edit?usp=sharing"",""อำนาจเจริญ!I245"")"),30)</f>
        <v>30</v>
      </c>
      <c r="J350" s="360">
        <f ca="1">IFERROR(__xludf.DUMMYFUNCTION("IMPORTRANGE(""https://docs.google.com/spreadsheets/d/1XL5vhW3sbDhbH9Cz0tuDiY8C3ctxq1tqvaCgkFb8cCA/edit?usp=sharing"",""อำนาจเจริญ!J245"")"),0)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IFERROR(__xludf.DUMMYFUNCTION("IMPORTRANGE(""https://docs.google.com/spreadsheets/d/1XL5vhW3sbDhbH9Cz0tuDiY8C3ctxq1tqvaCgkFb8cCA/edit?usp=sharing"",""อำนาจเจริญ!L246"")"),0)</f>
        <v>0</v>
      </c>
      <c r="M351" s="169"/>
      <c r="N351" s="169">
        <f ca="1">IFERROR(__xludf.DUMMYFUNCTION("IMPORTRANGE(""https://docs.google.com/spreadsheets/d/1XL5vhW3sbDhbH9Cz0tuDiY8C3ctxq1tqvaCgkFb8cCA/edit?usp=sharing"",""อำนาจเจริญ!M246"")"),0)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IFERROR(__xludf.DUMMYFUNCTION("IMPORTRANGE(""https://docs.google.com/spreadsheets/d/1XL5vhW3sbDhbH9Cz0tuDiY8C3ctxq1tqvaCgkFb8cCA/edit?usp=sharing"",""อำนาจเจริญ!L247"")"),323260)</f>
        <v>323260</v>
      </c>
      <c r="M352" s="169"/>
      <c r="N352" s="169">
        <f ca="1">IFERROR(__xludf.DUMMYFUNCTION("IMPORTRANGE(""https://docs.google.com/spreadsheets/d/1XL5vhW3sbDhbH9Cz0tuDiY8C3ctxq1tqvaCgkFb8cCA/edit?usp=sharing"",""อำนาจเจริญ!M247"")"),12750)</f>
        <v>12750</v>
      </c>
      <c r="O352" s="169">
        <f t="shared" ca="1" si="105"/>
        <v>3.9441935284291283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IFERROR(__xludf.DUMMYFUNCTION("IMPORTRANGE(""https://docs.google.com/spreadsheets/d/1XL5vhW3sbDhbH9Cz0tuDiY8C3ctxq1tqvaCgkFb8cCA/edit?usp=sharing"",""อำนาจเจริญ!L248"")"),0)</f>
        <v>0</v>
      </c>
      <c r="M353" s="171"/>
      <c r="N353" s="171">
        <f ca="1">IFERROR(__xludf.DUMMYFUNCTION("IMPORTRANGE(""https://docs.google.com/spreadsheets/d/1XL5vhW3sbDhbH9Cz0tuDiY8C3ctxq1tqvaCgkFb8cCA/edit?usp=sharing"",""อำนาจเจริญ!M248"")"),0)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IFERROR(__xludf.DUMMYFUNCTION("IMPORTRANGE(""https://docs.google.com/spreadsheets/d/1XL5vhW3sbDhbH9Cz0tuDiY8C3ctxq1tqvaCgkFb8cCA/edit?usp=sharing"",""อำนาจเจริญ!L249"")"),323260)</f>
        <v>323260</v>
      </c>
      <c r="M354" s="171"/>
      <c r="N354" s="171">
        <f ca="1">IFERROR(__xludf.DUMMYFUNCTION("IMPORTRANGE(""https://docs.google.com/spreadsheets/d/1XL5vhW3sbDhbH9Cz0tuDiY8C3ctxq1tqvaCgkFb8cCA/edit?usp=sharing"",""อำนาจเจริญ!M249"")"),12750)</f>
        <v>12750</v>
      </c>
      <c r="O354" s="171">
        <f t="shared" ca="1" si="105"/>
        <v>3.9441935284291283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IFERROR(__xludf.DUMMYFUNCTION("IMPORTRANGE(""https://docs.google.com/spreadsheets/d/1XL5vhW3sbDhbH9Cz0tuDiY8C3ctxq1tqvaCgkFb8cCA/edit?usp=sharing"",""อำนาจเจริญ!M250"")"),0)</f>
        <v>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IFERROR(__xludf.DUMMYFUNCTION("IMPORTRANGE(""https://docs.google.com/spreadsheets/d/1XL5vhW3sbDhbH9Cz0tuDiY8C3ctxq1tqvaCgkFb8cCA/edit?usp=sharing"",""อำนาจเจริญ!M251"")"),0)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IFERROR(__xludf.DUMMYFUNCTION("IMPORTRANGE(""https://docs.google.com/spreadsheets/d/1XL5vhW3sbDhbH9Cz0tuDiY8C3ctxq1tqvaCgkFb8cCA/edit?usp=sharing"",""อำนาจเจริญ!M252"")"),12750)</f>
        <v>12750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IFERROR(__xludf.DUMMYFUNCTION("IMPORTRANGE(""https://docs.google.com/spreadsheets/d/1XL5vhW3sbDhbH9Cz0tuDiY8C3ctxq1tqvaCgkFb8cCA/edit?usp=sharing"",""อำนาจเจริญ!M253"")"),0)</f>
        <v>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IFERROR(__xludf.DUMMYFUNCTION("IMPORTRANGE(""https://docs.google.com/spreadsheets/d/1XL5vhW3sbDhbH9Cz0tuDiY8C3ctxq1tqvaCgkFb8cCA/edit?usp=sharing"",""อำนาจเจริญ!J255"")"),0)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IFERROR(__xludf.DUMMYFUNCTION("IMPORTRANGE(""https://docs.google.com/spreadsheets/d/1XL5vhW3sbDhbH9Cz0tuDiY8C3ctxq1tqvaCgkFb8cCA/edit?usp=sharing"",""อำนาจเจริญ!J256"")"),1)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IFERROR(__xludf.DUMMYFUNCTION("IMPORTRANGE(""https://docs.google.com/spreadsheets/d/1XL5vhW3sbDhbH9Cz0tuDiY8C3ctxq1tqvaCgkFb8cCA/edit?usp=sharing"",""อำนาจเจริญ!J257"")"),1)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IFERROR(__xludf.DUMMYFUNCTION("IMPORTRANGE(""https://docs.google.com/spreadsheets/d/1XL5vhW3sbDhbH9Cz0tuDiY8C3ctxq1tqvaCgkFb8cCA/edit?usp=sharing"",""อำนาจเจริญ!J258"")"),1)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IFERROR(__xludf.DUMMYFUNCTION("IMPORTRANGE(""https://docs.google.com/spreadsheets/d/1XL5vhW3sbDhbH9Cz0tuDiY8C3ctxq1tqvaCgkFb8cCA/edit?usp=sharing"",""อำนาจเจริญ!J166"")"),0)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IFERROR(__xludf.DUMMYFUNCTION("IMPORTRANGE(""https://docs.google.com/spreadsheets/d/1XL5vhW3sbDhbH9Cz0tuDiY8C3ctxq1tqvaCgkFb8cCA/edit?usp=sharing"",""อำนาจเจริญ!J166"")"),0)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IFERROR(__xludf.DUMMYFUNCTION("IMPORTRANGE(""https://docs.google.com/spreadsheets/d/1XL5vhW3sbDhbH9Cz0tuDiY8C3ctxq1tqvaCgkFb8cCA/edit?usp=sharing"",""อำนาจเจริญ!J166"")"),0)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IFERROR(__xludf.DUMMYFUNCTION("IMPORTRANGE(""https://docs.google.com/spreadsheets/d/1XL5vhW3sbDhbH9Cz0tuDiY8C3ctxq1tqvaCgkFb8cCA/edit?usp=sharing"",""อำนาจเจริญ!J166"")"),0)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IFERROR(__xludf.DUMMYFUNCTION("IMPORTRANGE(""https://docs.google.com/spreadsheets/d/1XL5vhW3sbDhbH9Cz0tuDiY8C3ctxq1tqvaCgkFb8cCA/edit?usp=sharing"",""อำนาจเจริญ!I263"")"),30)</f>
        <v>30</v>
      </c>
      <c r="J368" s="191">
        <f ca="1">IFERROR(__xludf.DUMMYFUNCTION("IMPORTRANGE(""https://docs.google.com/spreadsheets/d/1XL5vhW3sbDhbH9Cz0tuDiY8C3ctxq1tqvaCgkFb8cCA/edit?usp=sharing"",""อำนาจเจริญ!J263"")"),0)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IFERROR(__xludf.DUMMYFUNCTION("IMPORTRANGE(""https://docs.google.com/spreadsheets/d/1XL5vhW3sbDhbH9Cz0tuDiY8C3ctxq1tqvaCgkFb8cCA/edit?usp=sharing"",""อำนาจเจริญ!I164"")"),0)</f>
        <v>0</v>
      </c>
      <c r="J369" s="191">
        <f ca="1">IFERROR(__xludf.DUMMYFUNCTION("IMPORTRANGE(""https://docs.google.com/spreadsheets/d/1XL5vhW3sbDhbH9Cz0tuDiY8C3ctxq1tqvaCgkFb8cCA/edit?usp=sharing"",""อำนาจเจริญ!J164"")"),0)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IFERROR(__xludf.DUMMYFUNCTION("IMPORTRANGE(""https://docs.google.com/spreadsheets/d/1XL5vhW3sbDhbH9Cz0tuDiY8C3ctxq1tqvaCgkFb8cCA/edit?usp=sharing"",""อำนาจเจริญ!I265"")"),30)</f>
        <v>30</v>
      </c>
      <c r="J370" s="191">
        <f ca="1">IFERROR(__xludf.DUMMYFUNCTION("IMPORTRANGE(""https://docs.google.com/spreadsheets/d/1XL5vhW3sbDhbH9Cz0tuDiY8C3ctxq1tqvaCgkFb8cCA/edit?usp=sharing"",""อำนาจเจริญ!J265"")"),0)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IFERROR(__xludf.DUMMYFUNCTION("IMPORTRANGE(""https://docs.google.com/spreadsheets/d/1XL5vhW3sbDhbH9Cz0tuDiY8C3ctxq1tqvaCgkFb8cCA/edit?usp=sharing"",""อำนาจเจริญ!I164"")"),0)</f>
        <v>0</v>
      </c>
      <c r="J371" s="192">
        <f ca="1">IFERROR(__xludf.DUMMYFUNCTION("IMPORTRANGE(""https://docs.google.com/spreadsheets/d/1XL5vhW3sbDhbH9Cz0tuDiY8C3ctxq1tqvaCgkFb8cCA/edit?usp=sharing"",""อำนาจเจริญ!J164"")"),0)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IFERROR(__xludf.DUMMYFUNCTION("IMPORTRANGE(""https://docs.google.com/spreadsheets/d/1XL5vhW3sbDhbH9Cz0tuDiY8C3ctxq1tqvaCgkFb8cCA/edit?usp=sharing"",""อำนาจเจริญ!I267"")"),30)</f>
        <v>30</v>
      </c>
      <c r="J372" s="192">
        <f ca="1">IFERROR(__xludf.DUMMYFUNCTION("IMPORTRANGE(""https://docs.google.com/spreadsheets/d/1XL5vhW3sbDhbH9Cz0tuDiY8C3ctxq1tqvaCgkFb8cCA/edit?usp=sharing"",""อำนาจเจริญ!J267"")"),0)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IFERROR(__xludf.DUMMYFUNCTION("IMPORTRANGE(""https://docs.google.com/spreadsheets/d/1XL5vhW3sbDhbH9Cz0tuDiY8C3ctxq1tqvaCgkFb8cCA/edit?usp=sharing"",""อำนาจเจริญ!I164"")"),0)</f>
        <v>0</v>
      </c>
      <c r="J373" s="191">
        <f ca="1">IFERROR(__xludf.DUMMYFUNCTION("IMPORTRANGE(""https://docs.google.com/spreadsheets/d/1XL5vhW3sbDhbH9Cz0tuDiY8C3ctxq1tqvaCgkFb8cCA/edit?usp=sharing"",""อำนาจเจริญ!J164"")"),0)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IFERROR(__xludf.DUMMYFUNCTION("IMPORTRANGE(""https://docs.google.com/spreadsheets/d/1XL5vhW3sbDhbH9Cz0tuDiY8C3ctxq1tqvaCgkFb8cCA/edit?usp=sharing"",""อำนาจเจริญ!I164"")"),0)</f>
        <v>0</v>
      </c>
      <c r="J374" s="191">
        <f ca="1">IFERROR(__xludf.DUMMYFUNCTION("IMPORTRANGE(""https://docs.google.com/spreadsheets/d/1XL5vhW3sbDhbH9Cz0tuDiY8C3ctxq1tqvaCgkFb8cCA/edit?usp=sharing"",""อำนาจเจริญ!J164"")"),0)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IFERROR(__xludf.DUMMYFUNCTION("IMPORTRANGE(""https://docs.google.com/spreadsheets/d/1XL5vhW3sbDhbH9Cz0tuDiY8C3ctxq1tqvaCgkFb8cCA/edit?usp=sharing"",""อำนาจเจริญ!I270"")"),120)</f>
        <v>120</v>
      </c>
      <c r="J375" s="191">
        <f ca="1">IFERROR(__xludf.DUMMYFUNCTION("IMPORTRANGE(""https://docs.google.com/spreadsheets/d/1XL5vhW3sbDhbH9Cz0tuDiY8C3ctxq1tqvaCgkFb8cCA/edit?usp=sharing"",""อำนาจเจริญ!J270"")"),0)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IFERROR(__xludf.DUMMYFUNCTION("IMPORTRANGE(""https://docs.google.com/spreadsheets/d/1XL5vhW3sbDhbH9Cz0tuDiY8C3ctxq1tqvaCgkFb8cCA/edit?usp=sharing"",""อำนาจเจริญ!I271"")"),45)</f>
        <v>45</v>
      </c>
      <c r="J376" s="192">
        <f ca="1">IFERROR(__xludf.DUMMYFUNCTION("IMPORTRANGE(""https://docs.google.com/spreadsheets/d/1XL5vhW3sbDhbH9Cz0tuDiY8C3ctxq1tqvaCgkFb8cCA/edit?usp=sharing"",""อำนาจเจริญ!J271"")"),0)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IFERROR(__xludf.DUMMYFUNCTION("IMPORTRANGE(""https://docs.google.com/spreadsheets/d/1XL5vhW3sbDhbH9Cz0tuDiY8C3ctxq1tqvaCgkFb8cCA/edit?usp=sharing"",""อำนาจเจริญ!I272"")"),75)</f>
        <v>75</v>
      </c>
      <c r="J377" s="191">
        <f ca="1">IFERROR(__xludf.DUMMYFUNCTION("IMPORTRANGE(""https://docs.google.com/spreadsheets/d/1XL5vhW3sbDhbH9Cz0tuDiY8C3ctxq1tqvaCgkFb8cCA/edit?usp=sharing"",""อำนาจเจริญ!J272"")"),0)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IFERROR(__xludf.DUMMYFUNCTION("IMPORTRANGE(""https://docs.google.com/spreadsheets/d/1XL5vhW3sbDhbH9Cz0tuDiY8C3ctxq1tqvaCgkFb8cCA/edit?usp=sharing"",""อำนาจเจริญ!J273"")"),0)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IFERROR(__xludf.DUMMYFUNCTION("IMPORTRANGE(""https://docs.google.com/spreadsheets/d/1XL5vhW3sbDhbH9Cz0tuDiY8C3ctxq1tqvaCgkFb8cCA/edit?usp=sharing"",""อำนาจเจริญ!J274"")"),0)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IFERROR(__xludf.DUMMYFUNCTION("IMPORTRANGE(""https://docs.google.com/spreadsheets/d/1XL5vhW3sbDhbH9Cz0tuDiY8C3ctxq1tqvaCgkFb8cCA/edit?usp=sharing"",""อำนาจเจริญ!I275"")"),500)</f>
        <v>500</v>
      </c>
      <c r="J380" s="360">
        <f ca="1">IFERROR(__xludf.DUMMYFUNCTION("IMPORTRANGE(""https://docs.google.com/spreadsheets/d/1XL5vhW3sbDhbH9Cz0tuDiY8C3ctxq1tqvaCgkFb8cCA/edit?usp=sharing"",""อำนาจเจริญ!J275"")"),0)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IFERROR(__xludf.DUMMYFUNCTION("IMPORTRANGE(""https://docs.google.com/spreadsheets/d/1XL5vhW3sbDhbH9Cz0tuDiY8C3ctxq1tqvaCgkFb8cCA/edit?usp=sharing"",""อำนาจเจริญ!L275"")"),460140)</f>
        <v>460140</v>
      </c>
      <c r="M380" s="362"/>
      <c r="N380" s="362">
        <f ca="1">IFERROR(__xludf.DUMMYFUNCTION("IMPORTRANGE(""https://docs.google.com/spreadsheets/d/1XL5vhW3sbDhbH9Cz0tuDiY8C3ctxq1tqvaCgkFb8cCA/edit?usp=sharing"",""อำนาจเจริญ!M275"")"),0)</f>
        <v>0</v>
      </c>
      <c r="O380" s="362">
        <f ca="1">+IF(L380&gt;0,N380*100/L380,0)</f>
        <v>0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IFERROR(__xludf.DUMMYFUNCTION("IMPORTRANGE(""https://docs.google.com/spreadsheets/d/1XL5vhW3sbDhbH9Cz0tuDiY8C3ctxq1tqvaCgkFb8cCA/edit?usp=sharing"",""อำนาจเจริญ!I276"")"),50)</f>
        <v>50</v>
      </c>
      <c r="J381" s="360">
        <f ca="1">IFERROR(__xludf.DUMMYFUNCTION("IMPORTRANGE(""https://docs.google.com/spreadsheets/d/1XL5vhW3sbDhbH9Cz0tuDiY8C3ctxq1tqvaCgkFb8cCA/edit?usp=sharing"",""อำนาจเจริญ!J276"")"),0)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IFERROR(__xludf.DUMMYFUNCTION("IMPORTRANGE(""https://docs.google.com/spreadsheets/d/1XL5vhW3sbDhbH9Cz0tuDiY8C3ctxq1tqvaCgkFb8cCA/edit?usp=sharing"",""อำนาจเจริญ!L277"")"),0)</f>
        <v>0</v>
      </c>
      <c r="M382" s="169"/>
      <c r="N382" s="169">
        <f ca="1">IFERROR(__xludf.DUMMYFUNCTION("IMPORTRANGE(""https://docs.google.com/spreadsheets/d/1XL5vhW3sbDhbH9Cz0tuDiY8C3ctxq1tqvaCgkFb8cCA/edit?usp=sharing"",""อำนาจเจริญ!M277"")"),0)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IFERROR(__xludf.DUMMYFUNCTION("IMPORTRANGE(""https://docs.google.com/spreadsheets/d/1XL5vhW3sbDhbH9Cz0tuDiY8C3ctxq1tqvaCgkFb8cCA/edit?usp=sharing"",""อำนาจเจริญ!L278"")"),460140)</f>
        <v>460140</v>
      </c>
      <c r="M383" s="169"/>
      <c r="N383" s="169">
        <f ca="1">IFERROR(__xludf.DUMMYFUNCTION("IMPORTRANGE(""https://docs.google.com/spreadsheets/d/1XL5vhW3sbDhbH9Cz0tuDiY8C3ctxq1tqvaCgkFb8cCA/edit?usp=sharing"",""อำนาจเจริญ!M278"")"),0)</f>
        <v>0</v>
      </c>
      <c r="O383" s="169">
        <f t="shared" ca="1" si="109"/>
        <v>0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IFERROR(__xludf.DUMMYFUNCTION("IMPORTRANGE(""https://docs.google.com/spreadsheets/d/1XL5vhW3sbDhbH9Cz0tuDiY8C3ctxq1tqvaCgkFb8cCA/edit?usp=sharing"",""อำนาจเจริญ!L279"")"),0)</f>
        <v>0</v>
      </c>
      <c r="M384" s="171"/>
      <c r="N384" s="171">
        <f ca="1">IFERROR(__xludf.DUMMYFUNCTION("IMPORTRANGE(""https://docs.google.com/spreadsheets/d/1XL5vhW3sbDhbH9Cz0tuDiY8C3ctxq1tqvaCgkFb8cCA/edit?usp=sharing"",""อำนาจเจริญ!M279"")"),0)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IFERROR(__xludf.DUMMYFUNCTION("IMPORTRANGE(""https://docs.google.com/spreadsheets/d/1XL5vhW3sbDhbH9Cz0tuDiY8C3ctxq1tqvaCgkFb8cCA/edit?usp=sharing"",""อำนาจเจริญ!L280"")"),460140)</f>
        <v>460140</v>
      </c>
      <c r="M385" s="171"/>
      <c r="N385" s="171">
        <f ca="1">IFERROR(__xludf.DUMMYFUNCTION("IMPORTRANGE(""https://docs.google.com/spreadsheets/d/1XL5vhW3sbDhbH9Cz0tuDiY8C3ctxq1tqvaCgkFb8cCA/edit?usp=sharing"",""อำนาจเจริญ!M280"")"),0)</f>
        <v>0</v>
      </c>
      <c r="O385" s="171">
        <f t="shared" ca="1" si="109"/>
        <v>0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IFERROR(__xludf.DUMMYFUNCTION("IMPORTRANGE(""https://docs.google.com/spreadsheets/d/1XL5vhW3sbDhbH9Cz0tuDiY8C3ctxq1tqvaCgkFb8cCA/edit?usp=sharing"",""อำนาจเจริญ!M281"")"),0)</f>
        <v>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IFERROR(__xludf.DUMMYFUNCTION("IMPORTRANGE(""https://docs.google.com/spreadsheets/d/1XL5vhW3sbDhbH9Cz0tuDiY8C3ctxq1tqvaCgkFb8cCA/edit?usp=sharing"",""อำนาจเจริญ!M282"")"),0)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IFERROR(__xludf.DUMMYFUNCTION("IMPORTRANGE(""https://docs.google.com/spreadsheets/d/1XL5vhW3sbDhbH9Cz0tuDiY8C3ctxq1tqvaCgkFb8cCA/edit?usp=sharing"",""อำนาจเจริญ!M283"")"),0)</f>
        <v>0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IFERROR(__xludf.DUMMYFUNCTION("IMPORTRANGE(""https://docs.google.com/spreadsheets/d/1XL5vhW3sbDhbH9Cz0tuDiY8C3ctxq1tqvaCgkFb8cCA/edit?usp=sharing"",""อำนาจเจริญ!M284"")"),0)</f>
        <v>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IFERROR(__xludf.DUMMYFUNCTION("IMPORTRANGE(""https://docs.google.com/spreadsheets/d/1XL5vhW3sbDhbH9Cz0tuDiY8C3ctxq1tqvaCgkFb8cCA/edit?usp=sharing"",""อำนาจเจริญ!J286"")"),0)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IFERROR(__xludf.DUMMYFUNCTION("IMPORTRANGE(""https://docs.google.com/spreadsheets/d/1XL5vhW3sbDhbH9Cz0tuDiY8C3ctxq1tqvaCgkFb8cCA/edit?usp=sharing"",""อำนาจเจริญ!J287"")"),1)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IFERROR(__xludf.DUMMYFUNCTION("IMPORTRANGE(""https://docs.google.com/spreadsheets/d/1XL5vhW3sbDhbH9Cz0tuDiY8C3ctxq1tqvaCgkFb8cCA/edit?usp=sharing"",""อำนาจเจริญ!J288"")"),1)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IFERROR(__xludf.DUMMYFUNCTION("IMPORTRANGE(""https://docs.google.com/spreadsheets/d/1XL5vhW3sbDhbH9Cz0tuDiY8C3ctxq1tqvaCgkFb8cCA/edit?usp=sharing"",""อำนาจเจริญ!J289"")"),1)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IFERROR(__xludf.DUMMYFUNCTION("IMPORTRANGE(""https://docs.google.com/spreadsheets/d/1XL5vhW3sbDhbH9Cz0tuDiY8C3ctxq1tqvaCgkFb8cCA/edit?usp=sharing"",""อำนาจเจริญ!I291"")"),50)</f>
        <v>50</v>
      </c>
      <c r="J396" s="192">
        <f ca="1">IFERROR(__xludf.DUMMYFUNCTION("IMPORTRANGE(""https://docs.google.com/spreadsheets/d/1XL5vhW3sbDhbH9Cz0tuDiY8C3ctxq1tqvaCgkFb8cCA/edit?usp=sharing"",""อำนาจเจริญ!J291"")"),0)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IFERROR(__xludf.DUMMYFUNCTION("IMPORTRANGE(""https://docs.google.com/spreadsheets/d/1XL5vhW3sbDhbH9Cz0tuDiY8C3ctxq1tqvaCgkFb8cCA/edit?usp=sharing"",""อำนาจเจริญ!I292"")"),500)</f>
        <v>500</v>
      </c>
      <c r="J397" s="192">
        <f ca="1">IFERROR(__xludf.DUMMYFUNCTION("IMPORTRANGE(""https://docs.google.com/spreadsheets/d/1XL5vhW3sbDhbH9Cz0tuDiY8C3ctxq1tqvaCgkFb8cCA/edit?usp=sharing"",""อำนาจเจริญ!J292"")"),0)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IFERROR(__xludf.DUMMYFUNCTION("IMPORTRANGE(""https://docs.google.com/spreadsheets/d/1XL5vhW3sbDhbH9Cz0tuDiY8C3ctxq1tqvaCgkFb8cCA/edit?usp=sharing"",""อำนาจเจริญ!I293"")"),50)</f>
        <v>50</v>
      </c>
      <c r="J398" s="192">
        <f ca="1">IFERROR(__xludf.DUMMYFUNCTION("IMPORTRANGE(""https://docs.google.com/spreadsheets/d/1XL5vhW3sbDhbH9Cz0tuDiY8C3ctxq1tqvaCgkFb8cCA/edit?usp=sharing"",""อำนาจเจริญ!J293"")"),0)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IFERROR(__xludf.DUMMYFUNCTION("IMPORTRANGE(""https://docs.google.com/spreadsheets/d/1XL5vhW3sbDhbH9Cz0tuDiY8C3ctxq1tqvaCgkFb8cCA/edit?usp=sharing"",""อำนาจเจริญ!J294"")"),0)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IFERROR(__xludf.DUMMYFUNCTION("IMPORTRANGE(""https://docs.google.com/spreadsheets/d/1XL5vhW3sbDhbH9Cz0tuDiY8C3ctxq1tqvaCgkFb8cCA/edit?usp=sharing"",""อำนาจเจริญ!J295"")"),0)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IFERROR(__xludf.DUMMYFUNCTION("IMPORTRANGE(""https://docs.google.com/spreadsheets/d/1XL5vhW3sbDhbH9Cz0tuDiY8C3ctxq1tqvaCgkFb8cCA/edit?usp=sharing"",""อำนาจเจริญ!I296"")"),165)</f>
        <v>165</v>
      </c>
      <c r="J401" s="360">
        <f ca="1">IFERROR(__xludf.DUMMYFUNCTION("IMPORTRANGE(""https://docs.google.com/spreadsheets/d/1XL5vhW3sbDhbH9Cz0tuDiY8C3ctxq1tqvaCgkFb8cCA/edit?usp=sharing"",""อำนาจเจริญ!J296"")"),0)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IFERROR(__xludf.DUMMYFUNCTION("IMPORTRANGE(""https://docs.google.com/spreadsheets/d/1XL5vhW3sbDhbH9Cz0tuDiY8C3ctxq1tqvaCgkFb8cCA/edit?usp=sharing"",""อำนาจเจริญ!L296"")"),172290)</f>
        <v>172290</v>
      </c>
      <c r="M401" s="362"/>
      <c r="N401" s="362">
        <f ca="1">IFERROR(__xludf.DUMMYFUNCTION("IMPORTRANGE(""https://docs.google.com/spreadsheets/d/1XL5vhW3sbDhbH9Cz0tuDiY8C3ctxq1tqvaCgkFb8cCA/edit?usp=sharing"",""อำนาจเจริญ!M296"")"),0)</f>
        <v>0</v>
      </c>
      <c r="O401" s="362">
        <f ca="1">+IF(L401&gt;0,N401*100/L401,0)</f>
        <v>0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IFERROR(__xludf.DUMMYFUNCTION("IMPORTRANGE(""https://docs.google.com/spreadsheets/d/1XL5vhW3sbDhbH9Cz0tuDiY8C3ctxq1tqvaCgkFb8cCA/edit?usp=sharing"",""อำนาจเจริญ!I297"")"),55)</f>
        <v>55</v>
      </c>
      <c r="J402" s="360">
        <f ca="1">IFERROR(__xludf.DUMMYFUNCTION("IMPORTRANGE(""https://docs.google.com/spreadsheets/d/1XL5vhW3sbDhbH9Cz0tuDiY8C3ctxq1tqvaCgkFb8cCA/edit?usp=sharing"",""อำนาจเจริญ!J297"")"),0)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IFERROR(__xludf.DUMMYFUNCTION("IMPORTRANGE(""https://docs.google.com/spreadsheets/d/1XL5vhW3sbDhbH9Cz0tuDiY8C3ctxq1tqvaCgkFb8cCA/edit?usp=sharing"",""อำนาจเจริญ!L298"")"),0)</f>
        <v>0</v>
      </c>
      <c r="M403" s="169"/>
      <c r="N403" s="171">
        <f ca="1">IFERROR(__xludf.DUMMYFUNCTION("IMPORTRANGE(""https://docs.google.com/spreadsheets/d/1XL5vhW3sbDhbH9Cz0tuDiY8C3ctxq1tqvaCgkFb8cCA/edit?usp=sharing"",""อำนาจเจริญ!M298"")"),0)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IFERROR(__xludf.DUMMYFUNCTION("IMPORTRANGE(""https://docs.google.com/spreadsheets/d/1XL5vhW3sbDhbH9Cz0tuDiY8C3ctxq1tqvaCgkFb8cCA/edit?usp=sharing"",""อำนาจเจริญ!L299"")"),172290)</f>
        <v>172290</v>
      </c>
      <c r="M404" s="169"/>
      <c r="N404" s="171">
        <f ca="1">IFERROR(__xludf.DUMMYFUNCTION("IMPORTRANGE(""https://docs.google.com/spreadsheets/d/1XL5vhW3sbDhbH9Cz0tuDiY8C3ctxq1tqvaCgkFb8cCA/edit?usp=sharing"",""อำนาจเจริญ!M299"")"),0)</f>
        <v>0</v>
      </c>
      <c r="O404" s="171">
        <f t="shared" ca="1" si="112"/>
        <v>0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IFERROR(__xludf.DUMMYFUNCTION("IMPORTRANGE(""https://docs.google.com/spreadsheets/d/1XL5vhW3sbDhbH9Cz0tuDiY8C3ctxq1tqvaCgkFb8cCA/edit?usp=sharing"",""อำนาจเจริญ!L300"")"),0)</f>
        <v>0</v>
      </c>
      <c r="M405" s="171"/>
      <c r="N405" s="171">
        <f ca="1">IFERROR(__xludf.DUMMYFUNCTION("IMPORTRANGE(""https://docs.google.com/spreadsheets/d/1XL5vhW3sbDhbH9Cz0tuDiY8C3ctxq1tqvaCgkFb8cCA/edit?usp=sharing"",""อำนาจเจริญ!M300"")"),0)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IFERROR(__xludf.DUMMYFUNCTION("IMPORTRANGE(""https://docs.google.com/spreadsheets/d/1XL5vhW3sbDhbH9Cz0tuDiY8C3ctxq1tqvaCgkFb8cCA/edit?usp=sharing"",""อำนาจเจริญ!L301"")"),172290)</f>
        <v>172290</v>
      </c>
      <c r="M406" s="171"/>
      <c r="N406" s="171">
        <f ca="1">IFERROR(__xludf.DUMMYFUNCTION("IMPORTRANGE(""https://docs.google.com/spreadsheets/d/1XL5vhW3sbDhbH9Cz0tuDiY8C3ctxq1tqvaCgkFb8cCA/edit?usp=sharing"",""อำนาจเจริญ!M301"")"),0)</f>
        <v>0</v>
      </c>
      <c r="O406" s="171">
        <f t="shared" ca="1" si="112"/>
        <v>0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IFERROR(__xludf.DUMMYFUNCTION("IMPORTRANGE(""https://docs.google.com/spreadsheets/d/1XL5vhW3sbDhbH9Cz0tuDiY8C3ctxq1tqvaCgkFb8cCA/edit?usp=sharing"",""อำนาจเจริญ!M302"")"),0)</f>
        <v>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IFERROR(__xludf.DUMMYFUNCTION("IMPORTRANGE(""https://docs.google.com/spreadsheets/d/1XL5vhW3sbDhbH9Cz0tuDiY8C3ctxq1tqvaCgkFb8cCA/edit?usp=sharing"",""อำนาจเจริญ!M303"")"),0)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IFERROR(__xludf.DUMMYFUNCTION("IMPORTRANGE(""https://docs.google.com/spreadsheets/d/1XL5vhW3sbDhbH9Cz0tuDiY8C3ctxq1tqvaCgkFb8cCA/edit?usp=sharing"",""อำนาจเจริญ!M304"")"),0)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IFERROR(__xludf.DUMMYFUNCTION("IMPORTRANGE(""https://docs.google.com/spreadsheets/d/1XL5vhW3sbDhbH9Cz0tuDiY8C3ctxq1tqvaCgkFb8cCA/edit?usp=sharing"",""อำนาจเจริญ!M305"")"),0)</f>
        <v>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IFERROR(__xludf.DUMMYFUNCTION("IMPORTRANGE(""https://docs.google.com/spreadsheets/d/1XL5vhW3sbDhbH9Cz0tuDiY8C3ctxq1tqvaCgkFb8cCA/edit?usp=sharing"",""อำนาจเจริญ!J307"")"),0)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IFERROR(__xludf.DUMMYFUNCTION("IMPORTRANGE(""https://docs.google.com/spreadsheets/d/1XL5vhW3sbDhbH9Cz0tuDiY8C3ctxq1tqvaCgkFb8cCA/edit?usp=sharing"",""อำนาจเจริญ!J308"")"),1)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IFERROR(__xludf.DUMMYFUNCTION("IMPORTRANGE(""https://docs.google.com/spreadsheets/d/1XL5vhW3sbDhbH9Cz0tuDiY8C3ctxq1tqvaCgkFb8cCA/edit?usp=sharing"",""อำนาจเจริญ!J309"")"),1)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IFERROR(__xludf.DUMMYFUNCTION("IMPORTRANGE(""https://docs.google.com/spreadsheets/d/1XL5vhW3sbDhbH9Cz0tuDiY8C3ctxq1tqvaCgkFb8cCA/edit?usp=sharing"",""อำนาจเจริญ!J310"")"),1)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IFERROR(__xludf.DUMMYFUNCTION("IMPORTRANGE(""https://docs.google.com/spreadsheets/d/1XL5vhW3sbDhbH9Cz0tuDiY8C3ctxq1tqvaCgkFb8cCA/edit?usp=sharing"",""อำนาจเจริญ!I311"")"),55)</f>
        <v>55</v>
      </c>
      <c r="J416" s="203">
        <f ca="1">IFERROR(__xludf.DUMMYFUNCTION("IMPORTRANGE(""https://docs.google.com/spreadsheets/d/1XL5vhW3sbDhbH9Cz0tuDiY8C3ctxq1tqvaCgkFb8cCA/edit?usp=sharing"",""อำนาจเจริญ!J311"")"),0)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IFERROR(__xludf.DUMMYFUNCTION("IMPORTRANGE(""https://docs.google.com/spreadsheets/d/1XL5vhW3sbDhbH9Cz0tuDiY8C3ctxq1tqvaCgkFb8cCA/edit?usp=sharing"",""อำนาจเจริญ!I312"")"),10)</f>
        <v>10</v>
      </c>
      <c r="J417" s="379">
        <f ca="1">IFERROR(__xludf.DUMMYFUNCTION("IMPORTRANGE(""https://docs.google.com/spreadsheets/d/1XL5vhW3sbDhbH9Cz0tuDiY8C3ctxq1tqvaCgkFb8cCA/edit?usp=sharing"",""อำนาจเจริญ!J312"")"),0)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IFERROR(__xludf.DUMMYFUNCTION("IMPORTRANGE(""https://docs.google.com/spreadsheets/d/1XL5vhW3sbDhbH9Cz0tuDiY8C3ctxq1tqvaCgkFb8cCA/edit?usp=sharing"",""อำนาจเจริญ!I313"")"),30)</f>
        <v>30</v>
      </c>
      <c r="J418" s="380">
        <f ca="1">IFERROR(__xludf.DUMMYFUNCTION("IMPORTRANGE(""https://docs.google.com/spreadsheets/d/1XL5vhW3sbDhbH9Cz0tuDiY8C3ctxq1tqvaCgkFb8cCA/edit?usp=sharing"",""อำนาจเจริญ!J313"")"),0)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IFERROR(__xludf.DUMMYFUNCTION("IMPORTRANGE(""https://docs.google.com/spreadsheets/d/1XL5vhW3sbDhbH9Cz0tuDiY8C3ctxq1tqvaCgkFb8cCA/edit?usp=sharing"",""อำนาจเจริญ!I314"")"),10)</f>
        <v>10</v>
      </c>
      <c r="J419" s="275">
        <f ca="1">IFERROR(__xludf.DUMMYFUNCTION("IMPORTRANGE(""https://docs.google.com/spreadsheets/d/1XL5vhW3sbDhbH9Cz0tuDiY8C3ctxq1tqvaCgkFb8cCA/edit?usp=sharing"",""อำนาจเจริญ!J314"")"),0)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IFERROR(__xludf.DUMMYFUNCTION("IMPORTRANGE(""https://docs.google.com/spreadsheets/d/1XL5vhW3sbDhbH9Cz0tuDiY8C3ctxq1tqvaCgkFb8cCA/edit?usp=sharing"",""อำนาจเจริญ!I315"")"),10)</f>
        <v>10</v>
      </c>
      <c r="J420" s="275">
        <f ca="1">IFERROR(__xludf.DUMMYFUNCTION("IMPORTRANGE(""https://docs.google.com/spreadsheets/d/1XL5vhW3sbDhbH9Cz0tuDiY8C3ctxq1tqvaCgkFb8cCA/edit?usp=sharing"",""อำนาจเจริญ!J315"")"),0)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IFERROR(__xludf.DUMMYFUNCTION("IMPORTRANGE(""https://docs.google.com/spreadsheets/d/1XL5vhW3sbDhbH9Cz0tuDiY8C3ctxq1tqvaCgkFb8cCA/edit?usp=sharing"",""อำนาจเจริญ!I316"")"),25)</f>
        <v>25</v>
      </c>
      <c r="J421" s="379">
        <f ca="1">IFERROR(__xludf.DUMMYFUNCTION("IMPORTRANGE(""https://docs.google.com/spreadsheets/d/1XL5vhW3sbDhbH9Cz0tuDiY8C3ctxq1tqvaCgkFb8cCA/edit?usp=sharing"",""อำนาจเจริญ!J316"")"),0)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IFERROR(__xludf.DUMMYFUNCTION("IMPORTRANGE(""https://docs.google.com/spreadsheets/d/1XL5vhW3sbDhbH9Cz0tuDiY8C3ctxq1tqvaCgkFb8cCA/edit?usp=sharing"",""อำนาจเจริญ!I317"")"),75)</f>
        <v>75</v>
      </c>
      <c r="J422" s="380">
        <f ca="1">IFERROR(__xludf.DUMMYFUNCTION("IMPORTRANGE(""https://docs.google.com/spreadsheets/d/1XL5vhW3sbDhbH9Cz0tuDiY8C3ctxq1tqvaCgkFb8cCA/edit?usp=sharing"",""อำนาจเจริญ!J317"")"),0)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IFERROR(__xludf.DUMMYFUNCTION("IMPORTRANGE(""https://docs.google.com/spreadsheets/d/1XL5vhW3sbDhbH9Cz0tuDiY8C3ctxq1tqvaCgkFb8cCA/edit?usp=sharing"",""อำนาจเจริญ!I318"")"),25)</f>
        <v>25</v>
      </c>
      <c r="J423" s="275">
        <f ca="1">IFERROR(__xludf.DUMMYFUNCTION("IMPORTRANGE(""https://docs.google.com/spreadsheets/d/1XL5vhW3sbDhbH9Cz0tuDiY8C3ctxq1tqvaCgkFb8cCA/edit?usp=sharing"",""อำนาจเจริญ!J318"")"),0)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IFERROR(__xludf.DUMMYFUNCTION("IMPORTRANGE(""https://docs.google.com/spreadsheets/d/1XL5vhW3sbDhbH9Cz0tuDiY8C3ctxq1tqvaCgkFb8cCA/edit?usp=sharing"",""อำนาจเจริญ!I319"")"),25)</f>
        <v>25</v>
      </c>
      <c r="J424" s="275">
        <f ca="1">IFERROR(__xludf.DUMMYFUNCTION("IMPORTRANGE(""https://docs.google.com/spreadsheets/d/1XL5vhW3sbDhbH9Cz0tuDiY8C3ctxq1tqvaCgkFb8cCA/edit?usp=sharing"",""อำนาจเจริญ!J319"")"),0)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IFERROR(__xludf.DUMMYFUNCTION("IMPORTRANGE(""https://docs.google.com/spreadsheets/d/1XL5vhW3sbDhbH9Cz0tuDiY8C3ctxq1tqvaCgkFb8cCA/edit?usp=sharing"",""อำนาจเจริญ!I320"")"),25)</f>
        <v>25</v>
      </c>
      <c r="J425" s="275">
        <f ca="1">IFERROR(__xludf.DUMMYFUNCTION("IMPORTRANGE(""https://docs.google.com/spreadsheets/d/1XL5vhW3sbDhbH9Cz0tuDiY8C3ctxq1tqvaCgkFb8cCA/edit?usp=sharing"",""อำนาจเจริญ!J320"")"),0)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IFERROR(__xludf.DUMMYFUNCTION("IMPORTRANGE(""https://docs.google.com/spreadsheets/d/1XL5vhW3sbDhbH9Cz0tuDiY8C3ctxq1tqvaCgkFb8cCA/edit?usp=sharing"",""อำนาจเจริญ!I321"")"),20)</f>
        <v>20</v>
      </c>
      <c r="J426" s="379">
        <f ca="1">IFERROR(__xludf.DUMMYFUNCTION("IMPORTRANGE(""https://docs.google.com/spreadsheets/d/1XL5vhW3sbDhbH9Cz0tuDiY8C3ctxq1tqvaCgkFb8cCA/edit?usp=sharing"",""อำนาจเจริญ!J321"")"),0)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IFERROR(__xludf.DUMMYFUNCTION("IMPORTRANGE(""https://docs.google.com/spreadsheets/d/1XL5vhW3sbDhbH9Cz0tuDiY8C3ctxq1tqvaCgkFb8cCA/edit?usp=sharing"",""อำนาจเจริญ!I322"")"),60)</f>
        <v>60</v>
      </c>
      <c r="J427" s="380">
        <f ca="1">IFERROR(__xludf.DUMMYFUNCTION("IMPORTRANGE(""https://docs.google.com/spreadsheets/d/1XL5vhW3sbDhbH9Cz0tuDiY8C3ctxq1tqvaCgkFb8cCA/edit?usp=sharing"",""อำนาจเจริญ!J322"")"),0)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IFERROR(__xludf.DUMMYFUNCTION("IMPORTRANGE(""https://docs.google.com/spreadsheets/d/1XL5vhW3sbDhbH9Cz0tuDiY8C3ctxq1tqvaCgkFb8cCA/edit?usp=sharing"",""อำนาจเจริญ!I323"")"),20)</f>
        <v>20</v>
      </c>
      <c r="J428" s="275">
        <f ca="1">IFERROR(__xludf.DUMMYFUNCTION("IMPORTRANGE(""https://docs.google.com/spreadsheets/d/1XL5vhW3sbDhbH9Cz0tuDiY8C3ctxq1tqvaCgkFb8cCA/edit?usp=sharing"",""อำนาจเจริญ!J323"")"),0)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IFERROR(__xludf.DUMMYFUNCTION("IMPORTRANGE(""https://docs.google.com/spreadsheets/d/1XL5vhW3sbDhbH9Cz0tuDiY8C3ctxq1tqvaCgkFb8cCA/edit?usp=sharing"",""อำนาจเจริญ!I324"")"),20)</f>
        <v>20</v>
      </c>
      <c r="J429" s="275">
        <f ca="1">IFERROR(__xludf.DUMMYFUNCTION("IMPORTRANGE(""https://docs.google.com/spreadsheets/d/1XL5vhW3sbDhbH9Cz0tuDiY8C3ctxq1tqvaCgkFb8cCA/edit?usp=sharing"",""อำนาจเจริญ!J324"")"),0)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IFERROR(__xludf.DUMMYFUNCTION("IMPORTRANGE(""https://docs.google.com/spreadsheets/d/1XL5vhW3sbDhbH9Cz0tuDiY8C3ctxq1tqvaCgkFb8cCA/edit?usp=sharing"",""อำนาจเจริญ!I325"")"),35)</f>
        <v>35</v>
      </c>
      <c r="J430" s="379">
        <f ca="1">IFERROR(__xludf.DUMMYFUNCTION("IMPORTRANGE(""https://docs.google.com/spreadsheets/d/1XL5vhW3sbDhbH9Cz0tuDiY8C3ctxq1tqvaCgkFb8cCA/edit?usp=sharing"",""อำนาจเจริญ!J325"")"),0)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IFERROR(__xludf.DUMMYFUNCTION("IMPORTRANGE(""https://docs.google.com/spreadsheets/d/1XL5vhW3sbDhbH9Cz0tuDiY8C3ctxq1tqvaCgkFb8cCA/edit?usp=sharing"",""อำนาจเจริญ!I326"")"),10)</f>
        <v>10</v>
      </c>
      <c r="J431" s="275">
        <f ca="1">IFERROR(__xludf.DUMMYFUNCTION("IMPORTRANGE(""https://docs.google.com/spreadsheets/d/1XL5vhW3sbDhbH9Cz0tuDiY8C3ctxq1tqvaCgkFb8cCA/edit?usp=sharing"",""อำนาจเจริญ!J326"")"),0)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IFERROR(__xludf.DUMMYFUNCTION("IMPORTRANGE(""https://docs.google.com/spreadsheets/d/1XL5vhW3sbDhbH9Cz0tuDiY8C3ctxq1tqvaCgkFb8cCA/edit?usp=sharing"",""อำนาจเจริญ!I327"")"),25)</f>
        <v>25</v>
      </c>
      <c r="J432" s="275">
        <f ca="1">IFERROR(__xludf.DUMMYFUNCTION("IMPORTRANGE(""https://docs.google.com/spreadsheets/d/1XL5vhW3sbDhbH9Cz0tuDiY8C3ctxq1tqvaCgkFb8cCA/edit?usp=sharing"",""อำนาจเจริญ!J327"")"),0)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IFERROR(__xludf.DUMMYFUNCTION("IMPORTRANGE(""https://docs.google.com/spreadsheets/d/1XL5vhW3sbDhbH9Cz0tuDiY8C3ctxq1tqvaCgkFb8cCA/edit?usp=sharing"",""อำนาจเจริญ!J328"")"),0)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IFERROR(__xludf.DUMMYFUNCTION("IMPORTRANGE(""https://docs.google.com/spreadsheets/d/1XL5vhW3sbDhbH9Cz0tuDiY8C3ctxq1tqvaCgkFb8cCA/edit?usp=sharing"",""อำนาจเจริญ!J329"")"),0)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IFERROR(__xludf.DUMMYFUNCTION("IMPORTRANGE(""https://docs.google.com/spreadsheets/d/1XL5vhW3sbDhbH9Cz0tuDiY8C3ctxq1tqvaCgkFb8cCA/edit?usp=sharing"",""อำนาจเจริญ!I330"")"),15)</f>
        <v>15</v>
      </c>
      <c r="J435" s="393">
        <f ca="1">IFERROR(__xludf.DUMMYFUNCTION("IMPORTRANGE(""https://docs.google.com/spreadsheets/d/1XL5vhW3sbDhbH9Cz0tuDiY8C3ctxq1tqvaCgkFb8cCA/edit?usp=sharing"",""อำนาจเจริญ!J330"")"),0)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IFERROR(__xludf.DUMMYFUNCTION("IMPORTRANGE(""https://docs.google.com/spreadsheets/d/1XL5vhW3sbDhbH9Cz0tuDiY8C3ctxq1tqvaCgkFb8cCA/edit?usp=sharing"",""อำนาจเจริญ!L330"")"),83000)</f>
        <v>83000</v>
      </c>
      <c r="M435" s="395"/>
      <c r="N435" s="395">
        <f ca="1">IFERROR(__xludf.DUMMYFUNCTION("IMPORTRANGE(""https://docs.google.com/spreadsheets/d/1XL5vhW3sbDhbH9Cz0tuDiY8C3ctxq1tqvaCgkFb8cCA/edit?usp=sharing"",""อำนาจเจริญ!M330"")"),600)</f>
        <v>600</v>
      </c>
      <c r="O435" s="395">
        <f t="shared" ref="O435:O439" ca="1" si="114">+IF(L435&gt;0,N435*100/L435,0)</f>
        <v>0.72289156626506024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IFERROR(__xludf.DUMMYFUNCTION("IMPORTRANGE(""https://docs.google.com/spreadsheets/d/1XL5vhW3sbDhbH9Cz0tuDiY8C3ctxq1tqvaCgkFb8cCA/edit?usp=sharing"",""อำนาจเจริญ!L331"")"),0)</f>
        <v>0</v>
      </c>
      <c r="M436" s="169"/>
      <c r="N436" s="171">
        <f ca="1">IFERROR(__xludf.DUMMYFUNCTION("IMPORTRANGE(""https://docs.google.com/spreadsheets/d/1XL5vhW3sbDhbH9Cz0tuDiY8C3ctxq1tqvaCgkFb8cCA/edit?usp=sharing"",""อำนาจเจริญ!M331"")"),0)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IFERROR(__xludf.DUMMYFUNCTION("IMPORTRANGE(""https://docs.google.com/spreadsheets/d/1XL5vhW3sbDhbH9Cz0tuDiY8C3ctxq1tqvaCgkFb8cCA/edit?usp=sharing"",""อำนาจเจริญ!L332"")"),83000)</f>
        <v>83000</v>
      </c>
      <c r="M437" s="169"/>
      <c r="N437" s="171">
        <f ca="1">IFERROR(__xludf.DUMMYFUNCTION("IMPORTRANGE(""https://docs.google.com/spreadsheets/d/1XL5vhW3sbDhbH9Cz0tuDiY8C3ctxq1tqvaCgkFb8cCA/edit?usp=sharing"",""อำนาจเจริญ!M332"")"),600)</f>
        <v>600</v>
      </c>
      <c r="O437" s="171">
        <f t="shared" ca="1" si="114"/>
        <v>0.72289156626506024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IFERROR(__xludf.DUMMYFUNCTION("IMPORTRANGE(""https://docs.google.com/spreadsheets/d/1XL5vhW3sbDhbH9Cz0tuDiY8C3ctxq1tqvaCgkFb8cCA/edit?usp=sharing"",""อำนาจเจริญ!L333"")"),0)</f>
        <v>0</v>
      </c>
      <c r="M438" s="171"/>
      <c r="N438" s="171">
        <f ca="1">IFERROR(__xludf.DUMMYFUNCTION("IMPORTRANGE(""https://docs.google.com/spreadsheets/d/1XL5vhW3sbDhbH9Cz0tuDiY8C3ctxq1tqvaCgkFb8cCA/edit?usp=sharing"",""อำนาจเจริญ!M333"")"),0)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IFERROR(__xludf.DUMMYFUNCTION("IMPORTRANGE(""https://docs.google.com/spreadsheets/d/1XL5vhW3sbDhbH9Cz0tuDiY8C3ctxq1tqvaCgkFb8cCA/edit?usp=sharing"",""อำนาจเจริญ!L334"")"),83000)</f>
        <v>83000</v>
      </c>
      <c r="M439" s="171"/>
      <c r="N439" s="171">
        <f ca="1">IFERROR(__xludf.DUMMYFUNCTION("IMPORTRANGE(""https://docs.google.com/spreadsheets/d/1XL5vhW3sbDhbH9Cz0tuDiY8C3ctxq1tqvaCgkFb8cCA/edit?usp=sharing"",""อำนาจเจริญ!M334"")"),600)</f>
        <v>600</v>
      </c>
      <c r="O439" s="171">
        <f t="shared" ca="1" si="114"/>
        <v>0.72289156626506024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IFERROR(__xludf.DUMMYFUNCTION("IMPORTRANGE(""https://docs.google.com/spreadsheets/d/1XL5vhW3sbDhbH9Cz0tuDiY8C3ctxq1tqvaCgkFb8cCA/edit?usp=sharing"",""อำนาจเจริญ!M335"")"),0)</f>
        <v>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IFERROR(__xludf.DUMMYFUNCTION("IMPORTRANGE(""https://docs.google.com/spreadsheets/d/1XL5vhW3sbDhbH9Cz0tuDiY8C3ctxq1tqvaCgkFb8cCA/edit?usp=sharing"",""อำนาจเจริญ!M336"")"),0)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IFERROR(__xludf.DUMMYFUNCTION("IMPORTRANGE(""https://docs.google.com/spreadsheets/d/1XL5vhW3sbDhbH9Cz0tuDiY8C3ctxq1tqvaCgkFb8cCA/edit?usp=sharing"",""อำนาจเจริญ!M337"")"),0)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IFERROR(__xludf.DUMMYFUNCTION("IMPORTRANGE(""https://docs.google.com/spreadsheets/d/1XL5vhW3sbDhbH9Cz0tuDiY8C3ctxq1tqvaCgkFb8cCA/edit?usp=sharing"",""อำนาจเจริญ!M338"")"),600)</f>
        <v>600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IFERROR(__xludf.DUMMYFUNCTION("IMPORTRANGE(""https://docs.google.com/spreadsheets/d/1XL5vhW3sbDhbH9Cz0tuDiY8C3ctxq1tqvaCgkFb8cCA/edit?usp=sharing"",""อำนาจเจริญ!J340"")"),0)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IFERROR(__xludf.DUMMYFUNCTION("IMPORTRANGE(""https://docs.google.com/spreadsheets/d/1XL5vhW3sbDhbH9Cz0tuDiY8C3ctxq1tqvaCgkFb8cCA/edit?usp=sharing"",""อำนาจเจริญ!J341"")"),1)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IFERROR(__xludf.DUMMYFUNCTION("IMPORTRANGE(""https://docs.google.com/spreadsheets/d/1XL5vhW3sbDhbH9Cz0tuDiY8C3ctxq1tqvaCgkFb8cCA/edit?usp=sharing"",""อำนาจเจริญ!J342"")"),1)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IFERROR(__xludf.DUMMYFUNCTION("IMPORTRANGE(""https://docs.google.com/spreadsheets/d/1XL5vhW3sbDhbH9Cz0tuDiY8C3ctxq1tqvaCgkFb8cCA/edit?usp=sharing"",""อำนาจเจริญ!J343"")"),1)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IFERROR(__xludf.DUMMYFUNCTION("IMPORTRANGE(""https://docs.google.com/spreadsheets/d/1XL5vhW3sbDhbH9Cz0tuDiY8C3ctxq1tqvaCgkFb8cCA/edit?usp=sharing"",""อำนาจเจริญ!I344"")"),15)</f>
        <v>15</v>
      </c>
      <c r="J449" s="203">
        <f ca="1">IFERROR(__xludf.DUMMYFUNCTION("IMPORTRANGE(""https://docs.google.com/spreadsheets/d/1XL5vhW3sbDhbH9Cz0tuDiY8C3ctxq1tqvaCgkFb8cCA/edit?usp=sharing"",""อำนาจเจริญ!J344"")"),0)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IFERROR(__xludf.DUMMYFUNCTION("IMPORTRANGE(""https://docs.google.com/spreadsheets/d/1XL5vhW3sbDhbH9Cz0tuDiY8C3ctxq1tqvaCgkFb8cCA/edit?usp=sharing"",""อำนาจเจริญ!I345"")"),15)</f>
        <v>15</v>
      </c>
      <c r="J450" s="192">
        <f ca="1">IFERROR(__xludf.DUMMYFUNCTION("IMPORTRANGE(""https://docs.google.com/spreadsheets/d/1XL5vhW3sbDhbH9Cz0tuDiY8C3ctxq1tqvaCgkFb8cCA/edit?usp=sharing"",""อำนาจเจริญ!J345"")"),0)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IFERROR(__xludf.DUMMYFUNCTION("IMPORTRANGE(""https://docs.google.com/spreadsheets/d/1XL5vhW3sbDhbH9Cz0tuDiY8C3ctxq1tqvaCgkFb8cCA/edit?usp=sharing"",""อำนาจเจริญ!I346"")"),0)</f>
        <v>0</v>
      </c>
      <c r="J451" s="191">
        <f ca="1">IFERROR(__xludf.DUMMYFUNCTION("IMPORTRANGE(""https://docs.google.com/spreadsheets/d/1XL5vhW3sbDhbH9Cz0tuDiY8C3ctxq1tqvaCgkFb8cCA/edit?usp=sharing"",""อำนาจเจริญ!J346"")"),0)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IFERROR(__xludf.DUMMYFUNCTION("IMPORTRANGE(""https://docs.google.com/spreadsheets/d/1XL5vhW3sbDhbH9Cz0tuDiY8C3ctxq1tqvaCgkFb8cCA/edit?usp=sharing"",""อำนาจเจริญ!I347"")"),0)</f>
        <v>0</v>
      </c>
      <c r="J452" s="191">
        <f ca="1">IFERROR(__xludf.DUMMYFUNCTION("IMPORTRANGE(""https://docs.google.com/spreadsheets/d/1XL5vhW3sbDhbH9Cz0tuDiY8C3ctxq1tqvaCgkFb8cCA/edit?usp=sharing"",""อำนาจเจริญ!J347"")"),0)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IFERROR(__xludf.DUMMYFUNCTION("IMPORTRANGE(""https://docs.google.com/spreadsheets/d/1XL5vhW3sbDhbH9Cz0tuDiY8C3ctxq1tqvaCgkFb8cCA/edit?usp=sharing"",""อำนาจเจริญ!J348"")"),0)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IFERROR(__xludf.DUMMYFUNCTION("IMPORTRANGE(""https://docs.google.com/spreadsheets/d/1XL5vhW3sbDhbH9Cz0tuDiY8C3ctxq1tqvaCgkFb8cCA/edit?usp=sharing"",""อำนาจเจริญ!J349"")"),0)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IFERROR(__xludf.DUMMYFUNCTION("IMPORTRANGE(""https://docs.google.com/spreadsheets/d/1XL5vhW3sbDhbH9Cz0tuDiY8C3ctxq1tqvaCgkFb8cCA/edit?usp=sharing"",""อำนาจเจริญ!I350"")"),11861)</f>
        <v>11861</v>
      </c>
      <c r="J455" s="360">
        <f ca="1">IFERROR(__xludf.DUMMYFUNCTION("IMPORTRANGE(""https://docs.google.com/spreadsheets/d/1XL5vhW3sbDhbH9Cz0tuDiY8C3ctxq1tqvaCgkFb8cCA/edit?usp=sharing"",""อำนาจเจริญ!J350"")"),0)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IFERROR(__xludf.DUMMYFUNCTION("IMPORTRANGE(""https://docs.google.com/spreadsheets/d/1XL5vhW3sbDhbH9Cz0tuDiY8C3ctxq1tqvaCgkFb8cCA/edit?usp=sharing"",""อำนาจเจริญ!L350"")"),173484)</f>
        <v>173484</v>
      </c>
      <c r="M455" s="362"/>
      <c r="N455" s="362">
        <f ca="1">IFERROR(__xludf.DUMMYFUNCTION("IMPORTRANGE(""https://docs.google.com/spreadsheets/d/1XL5vhW3sbDhbH9Cz0tuDiY8C3ctxq1tqvaCgkFb8cCA/edit?usp=sharing"",""อำนาจเจริญ!M350"")"),0)</f>
        <v>0</v>
      </c>
      <c r="O455" s="362">
        <f t="shared" ref="O455:O459" ca="1" si="116">+IF(L455&gt;0,N455*100/L455,0)</f>
        <v>0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IFERROR(__xludf.DUMMYFUNCTION("IMPORTRANGE(""https://docs.google.com/spreadsheets/d/1XL5vhW3sbDhbH9Cz0tuDiY8C3ctxq1tqvaCgkFb8cCA/edit?usp=sharing"",""อำนาจเจริญ!L351"")"),0)</f>
        <v>0</v>
      </c>
      <c r="M456" s="169"/>
      <c r="N456" s="171">
        <f ca="1">IFERROR(__xludf.DUMMYFUNCTION("IMPORTRANGE(""https://docs.google.com/spreadsheets/d/1XL5vhW3sbDhbH9Cz0tuDiY8C3ctxq1tqvaCgkFb8cCA/edit?usp=sharing"",""อำนาจเจริญ!M351"")"),0)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IFERROR(__xludf.DUMMYFUNCTION("IMPORTRANGE(""https://docs.google.com/spreadsheets/d/1XL5vhW3sbDhbH9Cz0tuDiY8C3ctxq1tqvaCgkFb8cCA/edit?usp=sharing"",""อำนาจเจริญ!L352"")"),173484)</f>
        <v>173484</v>
      </c>
      <c r="M457" s="169"/>
      <c r="N457" s="171">
        <f ca="1">IFERROR(__xludf.DUMMYFUNCTION("IMPORTRANGE(""https://docs.google.com/spreadsheets/d/1XL5vhW3sbDhbH9Cz0tuDiY8C3ctxq1tqvaCgkFb8cCA/edit?usp=sharing"",""อำนาจเจริญ!M352"")"),0)</f>
        <v>0</v>
      </c>
      <c r="O457" s="171">
        <f t="shared" ca="1" si="116"/>
        <v>0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IFERROR(__xludf.DUMMYFUNCTION("IMPORTRANGE(""https://docs.google.com/spreadsheets/d/1XL5vhW3sbDhbH9Cz0tuDiY8C3ctxq1tqvaCgkFb8cCA/edit?usp=sharing"",""อำนาจเจริญ!L353"")"),0)</f>
        <v>0</v>
      </c>
      <c r="M458" s="171"/>
      <c r="N458" s="171">
        <f ca="1">IFERROR(__xludf.DUMMYFUNCTION("IMPORTRANGE(""https://docs.google.com/spreadsheets/d/1XL5vhW3sbDhbH9Cz0tuDiY8C3ctxq1tqvaCgkFb8cCA/edit?usp=sharing"",""อำนาจเจริญ!M353"")"),0)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IFERROR(__xludf.DUMMYFUNCTION("IMPORTRANGE(""https://docs.google.com/spreadsheets/d/1XL5vhW3sbDhbH9Cz0tuDiY8C3ctxq1tqvaCgkFb8cCA/edit?usp=sharing"",""อำนาจเจริญ!L354"")"),173484)</f>
        <v>173484</v>
      </c>
      <c r="M459" s="171"/>
      <c r="N459" s="171">
        <f ca="1">IFERROR(__xludf.DUMMYFUNCTION("IMPORTRANGE(""https://docs.google.com/spreadsheets/d/1XL5vhW3sbDhbH9Cz0tuDiY8C3ctxq1tqvaCgkFb8cCA/edit?usp=sharing"",""อำนาจเจริญ!M354"")"),0)</f>
        <v>0</v>
      </c>
      <c r="O459" s="171">
        <f t="shared" ca="1" si="116"/>
        <v>0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IFERROR(__xludf.DUMMYFUNCTION("IMPORTRANGE(""https://docs.google.com/spreadsheets/d/1XL5vhW3sbDhbH9Cz0tuDiY8C3ctxq1tqvaCgkFb8cCA/edit?usp=sharing"",""อำนาจเจริญ!M355"")"),0)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IFERROR(__xludf.DUMMYFUNCTION("IMPORTRANGE(""https://docs.google.com/spreadsheets/d/1XL5vhW3sbDhbH9Cz0tuDiY8C3ctxq1tqvaCgkFb8cCA/edit?usp=sharing"",""อำนาจเจริญ!M356"")"),0)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IFERROR(__xludf.DUMMYFUNCTION("IMPORTRANGE(""https://docs.google.com/spreadsheets/d/1XL5vhW3sbDhbH9Cz0tuDiY8C3ctxq1tqvaCgkFb8cCA/edit?usp=sharing"",""อำนาจเจริญ!M357"")"),0)</f>
        <v>0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IFERROR(__xludf.DUMMYFUNCTION("IMPORTRANGE(""https://docs.google.com/spreadsheets/d/1XL5vhW3sbDhbH9Cz0tuDiY8C3ctxq1tqvaCgkFb8cCA/edit?usp=sharing"",""อำนาจเจริญ!M358"")"),0)</f>
        <v>0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IFERROR(__xludf.DUMMYFUNCTION("IMPORTRANGE(""https://docs.google.com/spreadsheets/d/1XL5vhW3sbDhbH9Cz0tuDiY8C3ctxq1tqvaCgkFb8cCA/edit?usp=sharing"",""อำนาจเจริญ!I359"")"),11861)</f>
        <v>11861</v>
      </c>
      <c r="J464" s="264">
        <f ca="1">IFERROR(__xludf.DUMMYFUNCTION("IMPORTRANGE(""https://docs.google.com/spreadsheets/d/1XL5vhW3sbDhbH9Cz0tuDiY8C3ctxq1tqvaCgkFb8cCA/edit?usp=sharing"",""อำนาจเจริญ!J359"")"),0)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IFERROR(__xludf.DUMMYFUNCTION("IMPORTRANGE(""https://docs.google.com/spreadsheets/d/1XL5vhW3sbDhbH9Cz0tuDiY8C3ctxq1tqvaCgkFb8cCA/edit?usp=sharing"",""อำนาจเจริญ!I360"")"),11861)</f>
        <v>11861</v>
      </c>
      <c r="J465" s="401">
        <f ca="1">IFERROR(__xludf.DUMMYFUNCTION("IMPORTRANGE(""https://docs.google.com/spreadsheets/d/1XL5vhW3sbDhbH9Cz0tuDiY8C3ctxq1tqvaCgkFb8cCA/edit?usp=sharing"",""อำนาจเจริญ!J360"")"),0)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IFERROR(__xludf.DUMMYFUNCTION("IMPORTRANGE(""https://docs.google.com/spreadsheets/d/1XL5vhW3sbDhbH9Cz0tuDiY8C3ctxq1tqvaCgkFb8cCA/edit?usp=sharing"",""อำนาจเจริญ!I361"")"),3403)</f>
        <v>3403</v>
      </c>
      <c r="J466" s="401">
        <f ca="1">IFERROR(__xludf.DUMMYFUNCTION("IMPORTRANGE(""https://docs.google.com/spreadsheets/d/1XL5vhW3sbDhbH9Cz0tuDiY8C3ctxq1tqvaCgkFb8cCA/edit?usp=sharing"",""อำนาจเจริญ!J361"")"),0)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IFERROR(__xludf.DUMMYFUNCTION("IMPORTRANGE(""https://docs.google.com/spreadsheets/d/1XL5vhW3sbDhbH9Cz0tuDiY8C3ctxq1tqvaCgkFb8cCA/edit?usp=sharing"",""อำนาจเจริญ!I362"")"),0)</f>
        <v>0</v>
      </c>
      <c r="J467" s="192">
        <f ca="1">IFERROR(__xludf.DUMMYFUNCTION("IMPORTRANGE(""https://docs.google.com/spreadsheets/d/1XL5vhW3sbDhbH9Cz0tuDiY8C3ctxq1tqvaCgkFb8cCA/edit?usp=sharing"",""อำนาจเจริญ!J362"")"),0)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IFERROR(__xludf.DUMMYFUNCTION("IMPORTRANGE(""https://docs.google.com/spreadsheets/d/1XL5vhW3sbDhbH9Cz0tuDiY8C3ctxq1tqvaCgkFb8cCA/edit?usp=sharing"",""อำนาจเจริญ!I363"")"),0)</f>
        <v>0</v>
      </c>
      <c r="J468" s="192">
        <f ca="1">IFERROR(__xludf.DUMMYFUNCTION("IMPORTRANGE(""https://docs.google.com/spreadsheets/d/1XL5vhW3sbDhbH9Cz0tuDiY8C3ctxq1tqvaCgkFb8cCA/edit?usp=sharing"",""อำนาจเจริญ!J363"")"),0)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IFERROR(__xludf.DUMMYFUNCTION("IMPORTRANGE(""https://docs.google.com/spreadsheets/d/1XL5vhW3sbDhbH9Cz0tuDiY8C3ctxq1tqvaCgkFb8cCA/edit?usp=sharing"",""อำนาจเจริญ!I364"")"),0)</f>
        <v>0</v>
      </c>
      <c r="J469" s="192">
        <f ca="1">IFERROR(__xludf.DUMMYFUNCTION("IMPORTRANGE(""https://docs.google.com/spreadsheets/d/1XL5vhW3sbDhbH9Cz0tuDiY8C3ctxq1tqvaCgkFb8cCA/edit?usp=sharing"",""อำนาจเจริญ!J364"")"),0)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IFERROR(__xludf.DUMMYFUNCTION("IMPORTRANGE(""https://docs.google.com/spreadsheets/d/1XL5vhW3sbDhbH9Cz0tuDiY8C3ctxq1tqvaCgkFb8cCA/edit?usp=sharing"",""อำนาจเจริญ!I365"")"),0)</f>
        <v>0</v>
      </c>
      <c r="J470" s="192">
        <f ca="1">IFERROR(__xludf.DUMMYFUNCTION("IMPORTRANGE(""https://docs.google.com/spreadsheets/d/1XL5vhW3sbDhbH9Cz0tuDiY8C3ctxq1tqvaCgkFb8cCA/edit?usp=sharing"",""อำนาจเจริญ!J365"")"),0)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IFERROR(__xludf.DUMMYFUNCTION("IMPORTRANGE(""https://docs.google.com/spreadsheets/d/1XL5vhW3sbDhbH9Cz0tuDiY8C3ctxq1tqvaCgkFb8cCA/edit?usp=sharing"",""อำนาจเจริญ!I366"")"),0)</f>
        <v>0</v>
      </c>
      <c r="J471" s="192">
        <f ca="1">IFERROR(__xludf.DUMMYFUNCTION("IMPORTRANGE(""https://docs.google.com/spreadsheets/d/1XL5vhW3sbDhbH9Cz0tuDiY8C3ctxq1tqvaCgkFb8cCA/edit?usp=sharing"",""อำนาจเจริญ!J366"")"),0)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IFERROR(__xludf.DUMMYFUNCTION("IMPORTRANGE(""https://docs.google.com/spreadsheets/d/1XL5vhW3sbDhbH9Cz0tuDiY8C3ctxq1tqvaCgkFb8cCA/edit?usp=sharing"",""อำนาจเจริญ!I367"")"),0)</f>
        <v>0</v>
      </c>
      <c r="J472" s="192">
        <f ca="1">IFERROR(__xludf.DUMMYFUNCTION("IMPORTRANGE(""https://docs.google.com/spreadsheets/d/1XL5vhW3sbDhbH9Cz0tuDiY8C3ctxq1tqvaCgkFb8cCA/edit?usp=sharing"",""อำนาจเจริญ!J367"")"),0)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IFERROR(__xludf.DUMMYFUNCTION("IMPORTRANGE(""https://docs.google.com/spreadsheets/d/1XL5vhW3sbDhbH9Cz0tuDiY8C3ctxq1tqvaCgkFb8cCA/edit?usp=sharing"",""อำนาจเจริญ!I368"")"),11861)</f>
        <v>11861</v>
      </c>
      <c r="J473" s="401">
        <f ca="1">IFERROR(__xludf.DUMMYFUNCTION("IMPORTRANGE(""https://docs.google.com/spreadsheets/d/1XL5vhW3sbDhbH9Cz0tuDiY8C3ctxq1tqvaCgkFb8cCA/edit?usp=sharing"",""อำนาจเจริญ!J368"")"),0)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IFERROR(__xludf.DUMMYFUNCTION("IMPORTRANGE(""https://docs.google.com/spreadsheets/d/1XL5vhW3sbDhbH9Cz0tuDiY8C3ctxq1tqvaCgkFb8cCA/edit?usp=sharing"",""อำนาจเจริญ!I369"")"),3403)</f>
        <v>3403</v>
      </c>
      <c r="J474" s="401">
        <f ca="1">IFERROR(__xludf.DUMMYFUNCTION("IMPORTRANGE(""https://docs.google.com/spreadsheets/d/1XL5vhW3sbDhbH9Cz0tuDiY8C3ctxq1tqvaCgkFb8cCA/edit?usp=sharing"",""อำนาจเจริญ!J369"")"),0)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IFERROR(__xludf.DUMMYFUNCTION("IMPORTRANGE(""https://docs.google.com/spreadsheets/d/1XL5vhW3sbDhbH9Cz0tuDiY8C3ctxq1tqvaCgkFb8cCA/edit?usp=sharing"",""อำนาจเจริญ!I370"")"),0)</f>
        <v>0</v>
      </c>
      <c r="J475" s="192">
        <f ca="1">IFERROR(__xludf.DUMMYFUNCTION("IMPORTRANGE(""https://docs.google.com/spreadsheets/d/1XL5vhW3sbDhbH9Cz0tuDiY8C3ctxq1tqvaCgkFb8cCA/edit?usp=sharing"",""อำนาจเจริญ!J370"")"),0)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IFERROR(__xludf.DUMMYFUNCTION("IMPORTRANGE(""https://docs.google.com/spreadsheets/d/1XL5vhW3sbDhbH9Cz0tuDiY8C3ctxq1tqvaCgkFb8cCA/edit?usp=sharing"",""อำนาจเจริญ!I371"")"),0)</f>
        <v>0</v>
      </c>
      <c r="J476" s="192">
        <f ca="1">IFERROR(__xludf.DUMMYFUNCTION("IMPORTRANGE(""https://docs.google.com/spreadsheets/d/1XL5vhW3sbDhbH9Cz0tuDiY8C3ctxq1tqvaCgkFb8cCA/edit?usp=sharing"",""อำนาจเจริญ!J371"")"),0)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IFERROR(__xludf.DUMMYFUNCTION("IMPORTRANGE(""https://docs.google.com/spreadsheets/d/1XL5vhW3sbDhbH9Cz0tuDiY8C3ctxq1tqvaCgkFb8cCA/edit?usp=sharing"",""อำนาจเจริญ!I372"")"),0)</f>
        <v>0</v>
      </c>
      <c r="J477" s="192">
        <f ca="1">IFERROR(__xludf.DUMMYFUNCTION("IMPORTRANGE(""https://docs.google.com/spreadsheets/d/1XL5vhW3sbDhbH9Cz0tuDiY8C3ctxq1tqvaCgkFb8cCA/edit?usp=sharing"",""อำนาจเจริญ!J372"")"),0)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IFERROR(__xludf.DUMMYFUNCTION("IMPORTRANGE(""https://docs.google.com/spreadsheets/d/1XL5vhW3sbDhbH9Cz0tuDiY8C3ctxq1tqvaCgkFb8cCA/edit?usp=sharing"",""อำนาจเจริญ!I373"")"),0)</f>
        <v>0</v>
      </c>
      <c r="J478" s="192">
        <f ca="1">IFERROR(__xludf.DUMMYFUNCTION("IMPORTRANGE(""https://docs.google.com/spreadsheets/d/1XL5vhW3sbDhbH9Cz0tuDiY8C3ctxq1tqvaCgkFb8cCA/edit?usp=sharing"",""อำนาจเจริญ!J373"")"),0)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IFERROR(__xludf.DUMMYFUNCTION("IMPORTRANGE(""https://docs.google.com/spreadsheets/d/1XL5vhW3sbDhbH9Cz0tuDiY8C3ctxq1tqvaCgkFb8cCA/edit?usp=sharing"",""อำนาจเจริญ!I374"")"),0)</f>
        <v>0</v>
      </c>
      <c r="J479" s="192">
        <f ca="1">IFERROR(__xludf.DUMMYFUNCTION("IMPORTRANGE(""https://docs.google.com/spreadsheets/d/1XL5vhW3sbDhbH9Cz0tuDiY8C3ctxq1tqvaCgkFb8cCA/edit?usp=sharing"",""อำนาจเจริญ!J374"")"),0)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IFERROR(__xludf.DUMMYFUNCTION("IMPORTRANGE(""https://docs.google.com/spreadsheets/d/1XL5vhW3sbDhbH9Cz0tuDiY8C3ctxq1tqvaCgkFb8cCA/edit?usp=sharing"",""อำนาจเจริญ!I375"")"),0)</f>
        <v>0</v>
      </c>
      <c r="J480" s="192">
        <f ca="1">IFERROR(__xludf.DUMMYFUNCTION("IMPORTRANGE(""https://docs.google.com/spreadsheets/d/1XL5vhW3sbDhbH9Cz0tuDiY8C3ctxq1tqvaCgkFb8cCA/edit?usp=sharing"",""อำนาจเจริญ!J375"")"),0)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IFERROR(__xludf.DUMMYFUNCTION("IMPORTRANGE(""https://docs.google.com/spreadsheets/d/1XL5vhW3sbDhbH9Cz0tuDiY8C3ctxq1tqvaCgkFb8cCA/edit?usp=sharing"",""อำนาจเจริญ!I376"")"),11861)</f>
        <v>11861</v>
      </c>
      <c r="J481" s="401">
        <f ca="1">IFERROR(__xludf.DUMMYFUNCTION("IMPORTRANGE(""https://docs.google.com/spreadsheets/d/1XL5vhW3sbDhbH9Cz0tuDiY8C3ctxq1tqvaCgkFb8cCA/edit?usp=sharing"",""อำนาจเจริญ!J376"")"),0)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IFERROR(__xludf.DUMMYFUNCTION("IMPORTRANGE(""https://docs.google.com/spreadsheets/d/1XL5vhW3sbDhbH9Cz0tuDiY8C3ctxq1tqvaCgkFb8cCA/edit?usp=sharing"",""อำนาจเจริญ!I377"")"),3403)</f>
        <v>3403</v>
      </c>
      <c r="J482" s="401">
        <f ca="1">IFERROR(__xludf.DUMMYFUNCTION("IMPORTRANGE(""https://docs.google.com/spreadsheets/d/1XL5vhW3sbDhbH9Cz0tuDiY8C3ctxq1tqvaCgkFb8cCA/edit?usp=sharing"",""อำนาจเจริญ!J377"")"),0)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IFERROR(__xludf.DUMMYFUNCTION("IMPORTRANGE(""https://docs.google.com/spreadsheets/d/1XL5vhW3sbDhbH9Cz0tuDiY8C3ctxq1tqvaCgkFb8cCA/edit?usp=sharing"",""อำนาจเจริญ!I378"")"),0)</f>
        <v>0</v>
      </c>
      <c r="J483" s="192">
        <f ca="1">IFERROR(__xludf.DUMMYFUNCTION("IMPORTRANGE(""https://docs.google.com/spreadsheets/d/1XL5vhW3sbDhbH9Cz0tuDiY8C3ctxq1tqvaCgkFb8cCA/edit?usp=sharing"",""อำนาจเจริญ!J378"")"),0)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IFERROR(__xludf.DUMMYFUNCTION("IMPORTRANGE(""https://docs.google.com/spreadsheets/d/1XL5vhW3sbDhbH9Cz0tuDiY8C3ctxq1tqvaCgkFb8cCA/edit?usp=sharing"",""อำนาจเจริญ!I379"")"),0)</f>
        <v>0</v>
      </c>
      <c r="J484" s="192">
        <f ca="1">IFERROR(__xludf.DUMMYFUNCTION("IMPORTRANGE(""https://docs.google.com/spreadsheets/d/1XL5vhW3sbDhbH9Cz0tuDiY8C3ctxq1tqvaCgkFb8cCA/edit?usp=sharing"",""อำนาจเจริญ!J379"")"),0)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IFERROR(__xludf.DUMMYFUNCTION("IMPORTRANGE(""https://docs.google.com/spreadsheets/d/1XL5vhW3sbDhbH9Cz0tuDiY8C3ctxq1tqvaCgkFb8cCA/edit?usp=sharing"",""อำนาจเจริญ!I380"")"),0)</f>
        <v>0</v>
      </c>
      <c r="J485" s="192">
        <f ca="1">IFERROR(__xludf.DUMMYFUNCTION("IMPORTRANGE(""https://docs.google.com/spreadsheets/d/1XL5vhW3sbDhbH9Cz0tuDiY8C3ctxq1tqvaCgkFb8cCA/edit?usp=sharing"",""อำนาจเจริญ!J380"")"),0)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IFERROR(__xludf.DUMMYFUNCTION("IMPORTRANGE(""https://docs.google.com/spreadsheets/d/1XL5vhW3sbDhbH9Cz0tuDiY8C3ctxq1tqvaCgkFb8cCA/edit?usp=sharing"",""อำนาจเจริญ!I381"")"),0)</f>
        <v>0</v>
      </c>
      <c r="J486" s="192">
        <f ca="1">IFERROR(__xludf.DUMMYFUNCTION("IMPORTRANGE(""https://docs.google.com/spreadsheets/d/1XL5vhW3sbDhbH9Cz0tuDiY8C3ctxq1tqvaCgkFb8cCA/edit?usp=sharing"",""อำนาจเจริญ!J381"")"),0)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IFERROR(__xludf.DUMMYFUNCTION("IMPORTRANGE(""https://docs.google.com/spreadsheets/d/1XL5vhW3sbDhbH9Cz0tuDiY8C3ctxq1tqvaCgkFb8cCA/edit?usp=sharing"",""อำนาจเจริญ!I382"")"),0)</f>
        <v>0</v>
      </c>
      <c r="J487" s="401">
        <f ca="1">IFERROR(__xludf.DUMMYFUNCTION("IMPORTRANGE(""https://docs.google.com/spreadsheets/d/1XL5vhW3sbDhbH9Cz0tuDiY8C3ctxq1tqvaCgkFb8cCA/edit?usp=sharing"",""อำนาจเจริญ!J382"")"),0)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IFERROR(__xludf.DUMMYFUNCTION("IMPORTRANGE(""https://docs.google.com/spreadsheets/d/1XL5vhW3sbDhbH9Cz0tuDiY8C3ctxq1tqvaCgkFb8cCA/edit?usp=sharing"",""อำนาจเจริญ!I383"")"),0)</f>
        <v>0</v>
      </c>
      <c r="J488" s="401">
        <f ca="1">IFERROR(__xludf.DUMMYFUNCTION("IMPORTRANGE(""https://docs.google.com/spreadsheets/d/1XL5vhW3sbDhbH9Cz0tuDiY8C3ctxq1tqvaCgkFb8cCA/edit?usp=sharing"",""อำนาจเจริญ!J383"")"),0)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IFERROR(__xludf.DUMMYFUNCTION("IMPORTRANGE(""https://docs.google.com/spreadsheets/d/1XL5vhW3sbDhbH9Cz0tuDiY8C3ctxq1tqvaCgkFb8cCA/edit?usp=sharing"",""อำนาจเจริญ!I384"")"),0)</f>
        <v>0</v>
      </c>
      <c r="J489" s="192">
        <f ca="1">IFERROR(__xludf.DUMMYFUNCTION("IMPORTRANGE(""https://docs.google.com/spreadsheets/d/1XL5vhW3sbDhbH9Cz0tuDiY8C3ctxq1tqvaCgkFb8cCA/edit?usp=sharing"",""อำนาจเจริญ!J384"")"),0)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IFERROR(__xludf.DUMMYFUNCTION("IMPORTRANGE(""https://docs.google.com/spreadsheets/d/1XL5vhW3sbDhbH9Cz0tuDiY8C3ctxq1tqvaCgkFb8cCA/edit?usp=sharing"",""อำนาจเจริญ!I385"")"),0)</f>
        <v>0</v>
      </c>
      <c r="J490" s="192">
        <f ca="1">IFERROR(__xludf.DUMMYFUNCTION("IMPORTRANGE(""https://docs.google.com/spreadsheets/d/1XL5vhW3sbDhbH9Cz0tuDiY8C3ctxq1tqvaCgkFb8cCA/edit?usp=sharing"",""อำนาจเจริญ!J385"")"),0)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IFERROR(__xludf.DUMMYFUNCTION("IMPORTRANGE(""https://docs.google.com/spreadsheets/d/1XL5vhW3sbDhbH9Cz0tuDiY8C3ctxq1tqvaCgkFb8cCA/edit?usp=sharing"",""อำนาจเจริญ!I386"")"),0)</f>
        <v>0</v>
      </c>
      <c r="J491" s="192">
        <f ca="1">IFERROR(__xludf.DUMMYFUNCTION("IMPORTRANGE(""https://docs.google.com/spreadsheets/d/1XL5vhW3sbDhbH9Cz0tuDiY8C3ctxq1tqvaCgkFb8cCA/edit?usp=sharing"",""อำนาจเจริญ!J386"")"),0)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IFERROR(__xludf.DUMMYFUNCTION("IMPORTRANGE(""https://docs.google.com/spreadsheets/d/1XL5vhW3sbDhbH9Cz0tuDiY8C3ctxq1tqvaCgkFb8cCA/edit?usp=sharing"",""อำนาจเจริญ!I387"")"),0)</f>
        <v>0</v>
      </c>
      <c r="J492" s="192">
        <f ca="1">IFERROR(__xludf.DUMMYFUNCTION("IMPORTRANGE(""https://docs.google.com/spreadsheets/d/1XL5vhW3sbDhbH9Cz0tuDiY8C3ctxq1tqvaCgkFb8cCA/edit?usp=sharing"",""อำนาจเจริญ!J387"")"),0)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IFERROR(__xludf.DUMMYFUNCTION("IMPORTRANGE(""https://docs.google.com/spreadsheets/d/1XL5vhW3sbDhbH9Cz0tuDiY8C3ctxq1tqvaCgkFb8cCA/edit?usp=sharing"",""อำนาจเจริญ!I388"")"),0)</f>
        <v>0</v>
      </c>
      <c r="J493" s="192">
        <f ca="1">IFERROR(__xludf.DUMMYFUNCTION("IMPORTRANGE(""https://docs.google.com/spreadsheets/d/1XL5vhW3sbDhbH9Cz0tuDiY8C3ctxq1tqvaCgkFb8cCA/edit?usp=sharing"",""อำนาจเจริญ!J388"")"),0)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IFERROR(__xludf.DUMMYFUNCTION("IMPORTRANGE(""https://docs.google.com/spreadsheets/d/1XL5vhW3sbDhbH9Cz0tuDiY8C3ctxq1tqvaCgkFb8cCA/edit?usp=sharing"",""อำนาจเจริญ!I389"")"),0)</f>
        <v>0</v>
      </c>
      <c r="J494" s="417">
        <f ca="1">IFERROR(__xludf.DUMMYFUNCTION("IMPORTRANGE(""https://docs.google.com/spreadsheets/d/1XL5vhW3sbDhbH9Cz0tuDiY8C3ctxq1tqvaCgkFb8cCA/edit?usp=sharing"",""อำนาจเจริญ!J389"")"),0)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IFERROR(__xludf.DUMMYFUNCTION("IMPORTRANGE(""https://docs.google.com/spreadsheets/d/1XL5vhW3sbDhbH9Cz0tuDiY8C3ctxq1tqvaCgkFb8cCA/edit?usp=sharing"",""อำนาจเจริญ!I390"")"),0)</f>
        <v>0</v>
      </c>
      <c r="J495" s="417">
        <f ca="1">IFERROR(__xludf.DUMMYFUNCTION("IMPORTRANGE(""https://docs.google.com/spreadsheets/d/1XL5vhW3sbDhbH9Cz0tuDiY8C3ctxq1tqvaCgkFb8cCA/edit?usp=sharing"",""อำนาจเจริญ!J390"")"),0)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IFERROR(__xludf.DUMMYFUNCTION("IMPORTRANGE(""https://docs.google.com/spreadsheets/d/1XL5vhW3sbDhbH9Cz0tuDiY8C3ctxq1tqvaCgkFb8cCA/edit?usp=sharing"",""อำนาจเจริญ!I391"")"),0)</f>
        <v>0</v>
      </c>
      <c r="J496" s="417">
        <f ca="1">IFERROR(__xludf.DUMMYFUNCTION("IMPORTRANGE(""https://docs.google.com/spreadsheets/d/1XL5vhW3sbDhbH9Cz0tuDiY8C3ctxq1tqvaCgkFb8cCA/edit?usp=sharing"",""อำนาจเจริญ!J391"")"),0)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IFERROR(__xludf.DUMMYFUNCTION("IMPORTRANGE(""https://docs.google.com/spreadsheets/d/1XL5vhW3sbDhbH9Cz0tuDiY8C3ctxq1tqvaCgkFb8cCA/edit?usp=sharing"",""อำนาจเจริญ!I392"")"),1404)</f>
        <v>1404</v>
      </c>
      <c r="J497" s="424">
        <f ca="1">IFERROR(__xludf.DUMMYFUNCTION("IMPORTRANGE(""https://docs.google.com/spreadsheets/d/1XL5vhW3sbDhbH9Cz0tuDiY8C3ctxq1tqvaCgkFb8cCA/edit?usp=sharing"",""อำนาจเจริญ!J392"")"),0)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IFERROR(__xludf.DUMMYFUNCTION("IMPORTRANGE(""https://docs.google.com/spreadsheets/d/1XL5vhW3sbDhbH9Cz0tuDiY8C3ctxq1tqvaCgkFb8cCA/edit?usp=sharing"",""อำนาจเจริญ!I393"")"),1404)</f>
        <v>1404</v>
      </c>
      <c r="J498" s="401">
        <f ca="1">IFERROR(__xludf.DUMMYFUNCTION("IMPORTRANGE(""https://docs.google.com/spreadsheets/d/1XL5vhW3sbDhbH9Cz0tuDiY8C3ctxq1tqvaCgkFb8cCA/edit?usp=sharing"",""อำนาจเจริญ!J393"")"),0)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IFERROR(__xludf.DUMMYFUNCTION("IMPORTRANGE(""https://docs.google.com/spreadsheets/d/1XL5vhW3sbDhbH9Cz0tuDiY8C3ctxq1tqvaCgkFb8cCA/edit?usp=sharing"",""อำนาจเจริญ!I394"")"),120)</f>
        <v>120</v>
      </c>
      <c r="J499" s="401">
        <f ca="1">IFERROR(__xludf.DUMMYFUNCTION("IMPORTRANGE(""https://docs.google.com/spreadsheets/d/1XL5vhW3sbDhbH9Cz0tuDiY8C3ctxq1tqvaCgkFb8cCA/edit?usp=sharing"",""อำนาจเจริญ!J394"")"),0)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IFERROR(__xludf.DUMMYFUNCTION("IMPORTRANGE(""https://docs.google.com/spreadsheets/d/1XL5vhW3sbDhbH9Cz0tuDiY8C3ctxq1tqvaCgkFb8cCA/edit?usp=sharing"",""อำนาจเจริญ!I395"")"),0)</f>
        <v>0</v>
      </c>
      <c r="J500" s="167">
        <f ca="1">IFERROR(__xludf.DUMMYFUNCTION("IMPORTRANGE(""https://docs.google.com/spreadsheets/d/1XL5vhW3sbDhbH9Cz0tuDiY8C3ctxq1tqvaCgkFb8cCA/edit?usp=sharing"",""อำนาจเจริญ!J395"")"),0)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IFERROR(__xludf.DUMMYFUNCTION("IMPORTRANGE(""https://docs.google.com/spreadsheets/d/1XL5vhW3sbDhbH9Cz0tuDiY8C3ctxq1tqvaCgkFb8cCA/edit?usp=sharing"",""อำนาจเจริญ!I396"")"),0)</f>
        <v>0</v>
      </c>
      <c r="J501" s="167">
        <f ca="1">IFERROR(__xludf.DUMMYFUNCTION("IMPORTRANGE(""https://docs.google.com/spreadsheets/d/1XL5vhW3sbDhbH9Cz0tuDiY8C3ctxq1tqvaCgkFb8cCA/edit?usp=sharing"",""อำนาจเจริญ!J396"")"),0)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IFERROR(__xludf.DUMMYFUNCTION("IMPORTRANGE(""https://docs.google.com/spreadsheets/d/1XL5vhW3sbDhbH9Cz0tuDiY8C3ctxq1tqvaCgkFb8cCA/edit?usp=sharing"",""อำนาจเจริญ!I397"")"),0)</f>
        <v>0</v>
      </c>
      <c r="J502" s="192">
        <f ca="1">IFERROR(__xludf.DUMMYFUNCTION("IMPORTRANGE(""https://docs.google.com/spreadsheets/d/1XL5vhW3sbDhbH9Cz0tuDiY8C3ctxq1tqvaCgkFb8cCA/edit?usp=sharing"",""อำนาจเจริญ!J397"")"),0)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IFERROR(__xludf.DUMMYFUNCTION("IMPORTRANGE(""https://docs.google.com/spreadsheets/d/1XL5vhW3sbDhbH9Cz0tuDiY8C3ctxq1tqvaCgkFb8cCA/edit?usp=sharing"",""อำนาจเจริญ!I398"")"),0)</f>
        <v>0</v>
      </c>
      <c r="J503" s="192">
        <f ca="1">IFERROR(__xludf.DUMMYFUNCTION("IMPORTRANGE(""https://docs.google.com/spreadsheets/d/1XL5vhW3sbDhbH9Cz0tuDiY8C3ctxq1tqvaCgkFb8cCA/edit?usp=sharing"",""อำนาจเจริญ!J398"")"),0)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IFERROR(__xludf.DUMMYFUNCTION("IMPORTRANGE(""https://docs.google.com/spreadsheets/d/1XL5vhW3sbDhbH9Cz0tuDiY8C3ctxq1tqvaCgkFb8cCA/edit?usp=sharing"",""อำนาจเจริญ!I399"")"),0)</f>
        <v>0</v>
      </c>
      <c r="J504" s="192">
        <f ca="1">IFERROR(__xludf.DUMMYFUNCTION("IMPORTRANGE(""https://docs.google.com/spreadsheets/d/1XL5vhW3sbDhbH9Cz0tuDiY8C3ctxq1tqvaCgkFb8cCA/edit?usp=sharing"",""อำนาจเจริญ!J399"")"),0)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IFERROR(__xludf.DUMMYFUNCTION("IMPORTRANGE(""https://docs.google.com/spreadsheets/d/1XL5vhW3sbDhbH9Cz0tuDiY8C3ctxq1tqvaCgkFb8cCA/edit?usp=sharing"",""อำนาจเจริญ!I400"")"),0)</f>
        <v>0</v>
      </c>
      <c r="J505" s="192">
        <f ca="1">IFERROR(__xludf.DUMMYFUNCTION("IMPORTRANGE(""https://docs.google.com/spreadsheets/d/1XL5vhW3sbDhbH9Cz0tuDiY8C3ctxq1tqvaCgkFb8cCA/edit?usp=sharing"",""อำนาจเจริญ!J400"")"),0)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IFERROR(__xludf.DUMMYFUNCTION("IMPORTRANGE(""https://docs.google.com/spreadsheets/d/1XL5vhW3sbDhbH9Cz0tuDiY8C3ctxq1tqvaCgkFb8cCA/edit?usp=sharing"",""อำนาจเจริญ!I401"")"),0)</f>
        <v>0</v>
      </c>
      <c r="J506" s="192">
        <f ca="1">IFERROR(__xludf.DUMMYFUNCTION("IMPORTRANGE(""https://docs.google.com/spreadsheets/d/1XL5vhW3sbDhbH9Cz0tuDiY8C3ctxq1tqvaCgkFb8cCA/edit?usp=sharing"",""อำนาจเจริญ!J401"")"),0)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IFERROR(__xludf.DUMMYFUNCTION("IMPORTRANGE(""https://docs.google.com/spreadsheets/d/1XL5vhW3sbDhbH9Cz0tuDiY8C3ctxq1tqvaCgkFb8cCA/edit?usp=sharing"",""อำนาจเจริญ!I402"")"),0)</f>
        <v>0</v>
      </c>
      <c r="J507" s="192">
        <f ca="1">IFERROR(__xludf.DUMMYFUNCTION("IMPORTRANGE(""https://docs.google.com/spreadsheets/d/1XL5vhW3sbDhbH9Cz0tuDiY8C3ctxq1tqvaCgkFb8cCA/edit?usp=sharing"",""อำนาจเจริญ!J402"")"),0)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IFERROR(__xludf.DUMMYFUNCTION("IMPORTRANGE(""https://docs.google.com/spreadsheets/d/1XL5vhW3sbDhbH9Cz0tuDiY8C3ctxq1tqvaCgkFb8cCA/edit?usp=sharing"",""อำนาจเจริญ!I403"")"),0)</f>
        <v>0</v>
      </c>
      <c r="J508" s="167">
        <f ca="1">IFERROR(__xludf.DUMMYFUNCTION("IMPORTRANGE(""https://docs.google.com/spreadsheets/d/1XL5vhW3sbDhbH9Cz0tuDiY8C3ctxq1tqvaCgkFb8cCA/edit?usp=sharing"",""อำนาจเจริญ!J403"")"),0)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IFERROR(__xludf.DUMMYFUNCTION("IMPORTRANGE(""https://docs.google.com/spreadsheets/d/1XL5vhW3sbDhbH9Cz0tuDiY8C3ctxq1tqvaCgkFb8cCA/edit?usp=sharing"",""อำนาจเจริญ!I404"")"),0)</f>
        <v>0</v>
      </c>
      <c r="J509" s="167">
        <f ca="1">IFERROR(__xludf.DUMMYFUNCTION("IMPORTRANGE(""https://docs.google.com/spreadsheets/d/1XL5vhW3sbDhbH9Cz0tuDiY8C3ctxq1tqvaCgkFb8cCA/edit?usp=sharing"",""อำนาจเจริญ!J404"")"),0)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IFERROR(__xludf.DUMMYFUNCTION("IMPORTRANGE(""https://docs.google.com/spreadsheets/d/1XL5vhW3sbDhbH9Cz0tuDiY8C3ctxq1tqvaCgkFb8cCA/edit?usp=sharing"",""อำนาจเจริญ!I405"")"),0)</f>
        <v>0</v>
      </c>
      <c r="J510" s="192">
        <f ca="1">IFERROR(__xludf.DUMMYFUNCTION("IMPORTRANGE(""https://docs.google.com/spreadsheets/d/1XL5vhW3sbDhbH9Cz0tuDiY8C3ctxq1tqvaCgkFb8cCA/edit?usp=sharing"",""อำนาจเจริญ!J405"")"),0)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IFERROR(__xludf.DUMMYFUNCTION("IMPORTRANGE(""https://docs.google.com/spreadsheets/d/1XL5vhW3sbDhbH9Cz0tuDiY8C3ctxq1tqvaCgkFb8cCA/edit?usp=sharing"",""อำนาจเจริญ!I406"")"),0)</f>
        <v>0</v>
      </c>
      <c r="J511" s="192">
        <f ca="1">IFERROR(__xludf.DUMMYFUNCTION("IMPORTRANGE(""https://docs.google.com/spreadsheets/d/1XL5vhW3sbDhbH9Cz0tuDiY8C3ctxq1tqvaCgkFb8cCA/edit?usp=sharing"",""อำนาจเจริญ!J406"")"),0)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IFERROR(__xludf.DUMMYFUNCTION("IMPORTRANGE(""https://docs.google.com/spreadsheets/d/1XL5vhW3sbDhbH9Cz0tuDiY8C3ctxq1tqvaCgkFb8cCA/edit?usp=sharing"",""อำนาจเจริญ!I407"")"),0)</f>
        <v>0</v>
      </c>
      <c r="J512" s="192">
        <f ca="1">IFERROR(__xludf.DUMMYFUNCTION("IMPORTRANGE(""https://docs.google.com/spreadsheets/d/1XL5vhW3sbDhbH9Cz0tuDiY8C3ctxq1tqvaCgkFb8cCA/edit?usp=sharing"",""อำนาจเจริญ!J407"")"),0)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IFERROR(__xludf.DUMMYFUNCTION("IMPORTRANGE(""https://docs.google.com/spreadsheets/d/1XL5vhW3sbDhbH9Cz0tuDiY8C3ctxq1tqvaCgkFb8cCA/edit?usp=sharing"",""อำนาจเจริญ!I408"")"),0)</f>
        <v>0</v>
      </c>
      <c r="J513" s="192">
        <f ca="1">IFERROR(__xludf.DUMMYFUNCTION("IMPORTRANGE(""https://docs.google.com/spreadsheets/d/1XL5vhW3sbDhbH9Cz0tuDiY8C3ctxq1tqvaCgkFb8cCA/edit?usp=sharing"",""อำนาจเจริญ!J408"")"),0)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IFERROR(__xludf.DUMMYFUNCTION("IMPORTRANGE(""https://docs.google.com/spreadsheets/d/1XL5vhW3sbDhbH9Cz0tuDiY8C3ctxq1tqvaCgkFb8cCA/edit?usp=sharing"",""อำนาจเจริญ!I409"")"),0)</f>
        <v>0</v>
      </c>
      <c r="J514" s="192">
        <f ca="1">IFERROR(__xludf.DUMMYFUNCTION("IMPORTRANGE(""https://docs.google.com/spreadsheets/d/1XL5vhW3sbDhbH9Cz0tuDiY8C3ctxq1tqvaCgkFb8cCA/edit?usp=sharing"",""อำนาจเจริญ!J409"")"),0)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IFERROR(__xludf.DUMMYFUNCTION("IMPORTRANGE(""https://docs.google.com/spreadsheets/d/1XL5vhW3sbDhbH9Cz0tuDiY8C3ctxq1tqvaCgkFb8cCA/edit?usp=sharing"",""อำนาจเจริญ!I410"")"),0)</f>
        <v>0</v>
      </c>
      <c r="J515" s="192">
        <f ca="1">IFERROR(__xludf.DUMMYFUNCTION("IMPORTRANGE(""https://docs.google.com/spreadsheets/d/1XL5vhW3sbDhbH9Cz0tuDiY8C3ctxq1tqvaCgkFb8cCA/edit?usp=sharing"",""อำนาจเจริญ!J410"")"),0)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IFERROR(__xludf.DUMMYFUNCTION("IMPORTRANGE(""https://docs.google.com/spreadsheets/d/1XL5vhW3sbDhbH9Cz0tuDiY8C3ctxq1tqvaCgkFb8cCA/edit?usp=sharing"",""อำนาจเจริญ!I411"")"),0)</f>
        <v>0</v>
      </c>
      <c r="J516" s="264">
        <f ca="1">IFERROR(__xludf.DUMMYFUNCTION("IMPORTRANGE(""https://docs.google.com/spreadsheets/d/1XL5vhW3sbDhbH9Cz0tuDiY8C3ctxq1tqvaCgkFb8cCA/edit?usp=sharing"",""อำนาจเจริญ!J411"")"),0)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IFERROR(__xludf.DUMMYFUNCTION("IMPORTRANGE(""https://docs.google.com/spreadsheets/d/1XL5vhW3sbDhbH9Cz0tuDiY8C3ctxq1tqvaCgkFb8cCA/edit?usp=sharing"",""อำนาจเจริญ!I412"")"),0)</f>
        <v>0</v>
      </c>
      <c r="J517" s="277">
        <f ca="1">IFERROR(__xludf.DUMMYFUNCTION("IMPORTRANGE(""https://docs.google.com/spreadsheets/d/1XL5vhW3sbDhbH9Cz0tuDiY8C3ctxq1tqvaCgkFb8cCA/edit?usp=sharing"",""อำนาจเจริญ!J412"")"),0)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IFERROR(__xludf.DUMMYFUNCTION("IMPORTRANGE(""https://docs.google.com/spreadsheets/d/1XL5vhW3sbDhbH9Cz0tuDiY8C3ctxq1tqvaCgkFb8cCA/edit?usp=sharing"",""อำนาจเจริญ!I413"")"),0)</f>
        <v>0</v>
      </c>
      <c r="J518" s="277">
        <f ca="1">IFERROR(__xludf.DUMMYFUNCTION("IMPORTRANGE(""https://docs.google.com/spreadsheets/d/1XL5vhW3sbDhbH9Cz0tuDiY8C3ctxq1tqvaCgkFb8cCA/edit?usp=sharing"",""อำนาจเจริญ!J413"")"),0)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IFERROR(__xludf.DUMMYFUNCTION("IMPORTRANGE(""https://docs.google.com/spreadsheets/d/1XL5vhW3sbDhbH9Cz0tuDiY8C3ctxq1tqvaCgkFb8cCA/edit?usp=sharing"",""อำนาจเจริญ!I414"")"),0)</f>
        <v>0</v>
      </c>
      <c r="J519" s="191">
        <f ca="1">IFERROR(__xludf.DUMMYFUNCTION("IMPORTRANGE(""https://docs.google.com/spreadsheets/d/1XL5vhW3sbDhbH9Cz0tuDiY8C3ctxq1tqvaCgkFb8cCA/edit?usp=sharing"",""อำนาจเจริญ!J414"")"),0)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IFERROR(__xludf.DUMMYFUNCTION("IMPORTRANGE(""https://docs.google.com/spreadsheets/d/1XL5vhW3sbDhbH9Cz0tuDiY8C3ctxq1tqvaCgkFb8cCA/edit?usp=sharing"",""อำนาจเจริญ!I415"")"),0)</f>
        <v>0</v>
      </c>
      <c r="J520" s="191">
        <f ca="1">IFERROR(__xludf.DUMMYFUNCTION("IMPORTRANGE(""https://docs.google.com/spreadsheets/d/1XL5vhW3sbDhbH9Cz0tuDiY8C3ctxq1tqvaCgkFb8cCA/edit?usp=sharing"",""อำนาจเจริญ!J415"")"),0)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IFERROR(__xludf.DUMMYFUNCTION("IMPORTRANGE(""https://docs.google.com/spreadsheets/d/1XL5vhW3sbDhbH9Cz0tuDiY8C3ctxq1tqvaCgkFb8cCA/edit?usp=sharing"",""อำนาจเจริญ!I416"")"),0)</f>
        <v>0</v>
      </c>
      <c r="J521" s="191">
        <f ca="1">IFERROR(__xludf.DUMMYFUNCTION("IMPORTRANGE(""https://docs.google.com/spreadsheets/d/1XL5vhW3sbDhbH9Cz0tuDiY8C3ctxq1tqvaCgkFb8cCA/edit?usp=sharing"",""อำนาจเจริญ!J416"")"),0)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IFERROR(__xludf.DUMMYFUNCTION("IMPORTRANGE(""https://docs.google.com/spreadsheets/d/1XL5vhW3sbDhbH9Cz0tuDiY8C3ctxq1tqvaCgkFb8cCA/edit?usp=sharing"",""อำนาจเจริญ!I417"")"),0)</f>
        <v>0</v>
      </c>
      <c r="J522" s="191">
        <f ca="1">IFERROR(__xludf.DUMMYFUNCTION("IMPORTRANGE(""https://docs.google.com/spreadsheets/d/1XL5vhW3sbDhbH9Cz0tuDiY8C3ctxq1tqvaCgkFb8cCA/edit?usp=sharing"",""อำนาจเจริญ!J417"")"),0)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IFERROR(__xludf.DUMMYFUNCTION("IMPORTRANGE(""https://docs.google.com/spreadsheets/d/1XL5vhW3sbDhbH9Cz0tuDiY8C3ctxq1tqvaCgkFb8cCA/edit?usp=sharing"",""อำนาจเจริญ!I418"")"),0)</f>
        <v>0</v>
      </c>
      <c r="J523" s="191">
        <f ca="1">IFERROR(__xludf.DUMMYFUNCTION("IMPORTRANGE(""https://docs.google.com/spreadsheets/d/1XL5vhW3sbDhbH9Cz0tuDiY8C3ctxq1tqvaCgkFb8cCA/edit?usp=sharing"",""อำนาจเจริญ!J418"")"),0)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IFERROR(__xludf.DUMMYFUNCTION("IMPORTRANGE(""https://docs.google.com/spreadsheets/d/1XL5vhW3sbDhbH9Cz0tuDiY8C3ctxq1tqvaCgkFb8cCA/edit?usp=sharing"",""อำนาจเจริญ!I419"")"),0)</f>
        <v>0</v>
      </c>
      <c r="J524" s="191">
        <f ca="1">IFERROR(__xludf.DUMMYFUNCTION("IMPORTRANGE(""https://docs.google.com/spreadsheets/d/1XL5vhW3sbDhbH9Cz0tuDiY8C3ctxq1tqvaCgkFb8cCA/edit?usp=sharing"",""อำนาจเจริญ!J419"")"),0)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IFERROR(__xludf.DUMMYFUNCTION("IMPORTRANGE(""https://docs.google.com/spreadsheets/d/1XL5vhW3sbDhbH9Cz0tuDiY8C3ctxq1tqvaCgkFb8cCA/edit?usp=sharing"",""อำนาจเจริญ!I420"")"),0)</f>
        <v>0</v>
      </c>
      <c r="J525" s="277">
        <f ca="1">IFERROR(__xludf.DUMMYFUNCTION("IMPORTRANGE(""https://docs.google.com/spreadsheets/d/1XL5vhW3sbDhbH9Cz0tuDiY8C3ctxq1tqvaCgkFb8cCA/edit?usp=sharing"",""อำนาจเจริญ!J420"")"),0)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IFERROR(__xludf.DUMMYFUNCTION("IMPORTRANGE(""https://docs.google.com/spreadsheets/d/1XL5vhW3sbDhbH9Cz0tuDiY8C3ctxq1tqvaCgkFb8cCA/edit?usp=sharing"",""อำนาจเจริญ!I421"")"),0)</f>
        <v>0</v>
      </c>
      <c r="J526" s="277">
        <f ca="1">IFERROR(__xludf.DUMMYFUNCTION("IMPORTRANGE(""https://docs.google.com/spreadsheets/d/1XL5vhW3sbDhbH9Cz0tuDiY8C3ctxq1tqvaCgkFb8cCA/edit?usp=sharing"",""อำนาจเจริญ!J421"")"),0)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IFERROR(__xludf.DUMMYFUNCTION("IMPORTRANGE(""https://docs.google.com/spreadsheets/d/1XL5vhW3sbDhbH9Cz0tuDiY8C3ctxq1tqvaCgkFb8cCA/edit?usp=sharing"",""อำนาจเจริญ!I422"")"),0)</f>
        <v>0</v>
      </c>
      <c r="J527" s="192">
        <f ca="1">IFERROR(__xludf.DUMMYFUNCTION("IMPORTRANGE(""https://docs.google.com/spreadsheets/d/1XL5vhW3sbDhbH9Cz0tuDiY8C3ctxq1tqvaCgkFb8cCA/edit?usp=sharing"",""อำนาจเจริญ!J422"")"),0)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IFERROR(__xludf.DUMMYFUNCTION("IMPORTRANGE(""https://docs.google.com/spreadsheets/d/1XL5vhW3sbDhbH9Cz0tuDiY8C3ctxq1tqvaCgkFb8cCA/edit?usp=sharing"",""อำนาจเจริญ!I423"")"),0)</f>
        <v>0</v>
      </c>
      <c r="J528" s="192">
        <f ca="1">IFERROR(__xludf.DUMMYFUNCTION("IMPORTRANGE(""https://docs.google.com/spreadsheets/d/1XL5vhW3sbDhbH9Cz0tuDiY8C3ctxq1tqvaCgkFb8cCA/edit?usp=sharing"",""อำนาจเจริญ!J423"")"),0)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IFERROR(__xludf.DUMMYFUNCTION("IMPORTRANGE(""https://docs.google.com/spreadsheets/d/1XL5vhW3sbDhbH9Cz0tuDiY8C3ctxq1tqvaCgkFb8cCA/edit?usp=sharing"",""อำนาจเจริญ!I424"")"),0)</f>
        <v>0</v>
      </c>
      <c r="J529" s="192">
        <f ca="1">IFERROR(__xludf.DUMMYFUNCTION("IMPORTRANGE(""https://docs.google.com/spreadsheets/d/1XL5vhW3sbDhbH9Cz0tuDiY8C3ctxq1tqvaCgkFb8cCA/edit?usp=sharing"",""อำนาจเจริญ!J424"")"),0)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IFERROR(__xludf.DUMMYFUNCTION("IMPORTRANGE(""https://docs.google.com/spreadsheets/d/1XL5vhW3sbDhbH9Cz0tuDiY8C3ctxq1tqvaCgkFb8cCA/edit?usp=sharing"",""อำนาจเจริญ!I425"")"),0)</f>
        <v>0</v>
      </c>
      <c r="J530" s="192">
        <f ca="1">IFERROR(__xludf.DUMMYFUNCTION("IMPORTRANGE(""https://docs.google.com/spreadsheets/d/1XL5vhW3sbDhbH9Cz0tuDiY8C3ctxq1tqvaCgkFb8cCA/edit?usp=sharing"",""อำนาจเจริญ!J425"")"),0)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IFERROR(__xludf.DUMMYFUNCTION("IMPORTRANGE(""https://docs.google.com/spreadsheets/d/1XL5vhW3sbDhbH9Cz0tuDiY8C3ctxq1tqvaCgkFb8cCA/edit?usp=sharing"",""อำนาจเจริญ!I426"")"),0)</f>
        <v>0</v>
      </c>
      <c r="J531" s="192">
        <f ca="1">IFERROR(__xludf.DUMMYFUNCTION("IMPORTRANGE(""https://docs.google.com/spreadsheets/d/1XL5vhW3sbDhbH9Cz0tuDiY8C3ctxq1tqvaCgkFb8cCA/edit?usp=sharing"",""อำนาจเจริญ!J426"")"),0)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IFERROR(__xludf.DUMMYFUNCTION("IMPORTRANGE(""https://docs.google.com/spreadsheets/d/1XL5vhW3sbDhbH9Cz0tuDiY8C3ctxq1tqvaCgkFb8cCA/edit?usp=sharing"",""อำนาจเจริญ!I427"")"),0)</f>
        <v>0</v>
      </c>
      <c r="J532" s="445">
        <f ca="1">IFERROR(__xludf.DUMMYFUNCTION("IMPORTRANGE(""https://docs.google.com/spreadsheets/d/1XL5vhW3sbDhbH9Cz0tuDiY8C3ctxq1tqvaCgkFb8cCA/edit?usp=sharing"",""อำนาจเจริญ!J427"")"),0)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IFERROR(__xludf.DUMMYFUNCTION("IMPORTRANGE(""https://docs.google.com/spreadsheets/d/1XL5vhW3sbDhbH9Cz0tuDiY8C3ctxq1tqvaCgkFb8cCA/edit?usp=sharing"",""อำนาจเจริญ!I428"")"),22)</f>
        <v>22</v>
      </c>
      <c r="J533" s="393">
        <f ca="1">IFERROR(__xludf.DUMMYFUNCTION("IMPORTRANGE(""https://docs.google.com/spreadsheets/d/1XL5vhW3sbDhbH9Cz0tuDiY8C3ctxq1tqvaCgkFb8cCA/edit?usp=sharing"",""อำนาจเจริญ!J428"")"),22)</f>
        <v>22</v>
      </c>
      <c r="K533" s="394">
        <f ca="1">IF(I533&gt;0,J533*100/I533,0)</f>
        <v>100</v>
      </c>
      <c r="L533" s="395">
        <f ca="1">IFERROR(__xludf.DUMMYFUNCTION("IMPORTRANGE(""https://docs.google.com/spreadsheets/d/1XL5vhW3sbDhbH9Cz0tuDiY8C3ctxq1tqvaCgkFb8cCA/edit?usp=sharing"",""อำนาจเจริญ!L428"")"),34340)</f>
        <v>34340</v>
      </c>
      <c r="M533" s="395"/>
      <c r="N533" s="395">
        <f ca="1">IFERROR(__xludf.DUMMYFUNCTION("IMPORTRANGE(""https://docs.google.com/spreadsheets/d/1XL5vhW3sbDhbH9Cz0tuDiY8C3ctxq1tqvaCgkFb8cCA/edit?usp=sharing"",""อำนาจเจริญ!M428"")"),22700)</f>
        <v>22700</v>
      </c>
      <c r="O533" s="395">
        <f t="shared" ref="O533:O537" ca="1" si="118">+IF(L533&gt;0,N533*100/L533,0)</f>
        <v>66.103669190448457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IFERROR(__xludf.DUMMYFUNCTION("IMPORTRANGE(""https://docs.google.com/spreadsheets/d/1XL5vhW3sbDhbH9Cz0tuDiY8C3ctxq1tqvaCgkFb8cCA/edit?usp=sharing"",""อำนาจเจริญ!L429"")"),0)</f>
        <v>0</v>
      </c>
      <c r="M534" s="169"/>
      <c r="N534" s="171">
        <f ca="1">IFERROR(__xludf.DUMMYFUNCTION("IMPORTRANGE(""https://docs.google.com/spreadsheets/d/1XL5vhW3sbDhbH9Cz0tuDiY8C3ctxq1tqvaCgkFb8cCA/edit?usp=sharing"",""อำนาจเจริญ!M429"")"),0)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IFERROR(__xludf.DUMMYFUNCTION("IMPORTRANGE(""https://docs.google.com/spreadsheets/d/1XL5vhW3sbDhbH9Cz0tuDiY8C3ctxq1tqvaCgkFb8cCA/edit?usp=sharing"",""อำนาจเจริญ!L430"")"),34340)</f>
        <v>34340</v>
      </c>
      <c r="M535" s="169"/>
      <c r="N535" s="171">
        <f ca="1">IFERROR(__xludf.DUMMYFUNCTION("IMPORTRANGE(""https://docs.google.com/spreadsheets/d/1XL5vhW3sbDhbH9Cz0tuDiY8C3ctxq1tqvaCgkFb8cCA/edit?usp=sharing"",""อำนาจเจริญ!M430"")"),22700)</f>
        <v>22700</v>
      </c>
      <c r="O535" s="171">
        <f t="shared" ca="1" si="118"/>
        <v>66.103669190448457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IFERROR(__xludf.DUMMYFUNCTION("IMPORTRANGE(""https://docs.google.com/spreadsheets/d/1XL5vhW3sbDhbH9Cz0tuDiY8C3ctxq1tqvaCgkFb8cCA/edit?usp=sharing"",""อำนาจเจริญ!L431"")"),0)</f>
        <v>0</v>
      </c>
      <c r="M536" s="171"/>
      <c r="N536" s="171">
        <f ca="1">IFERROR(__xludf.DUMMYFUNCTION("IMPORTRANGE(""https://docs.google.com/spreadsheets/d/1XL5vhW3sbDhbH9Cz0tuDiY8C3ctxq1tqvaCgkFb8cCA/edit?usp=sharing"",""อำนาจเจริญ!M431"")"),0)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IFERROR(__xludf.DUMMYFUNCTION("IMPORTRANGE(""https://docs.google.com/spreadsheets/d/1XL5vhW3sbDhbH9Cz0tuDiY8C3ctxq1tqvaCgkFb8cCA/edit?usp=sharing"",""อำนาจเจริญ!L432"")"),34340)</f>
        <v>34340</v>
      </c>
      <c r="M537" s="171"/>
      <c r="N537" s="171">
        <f ca="1">IFERROR(__xludf.DUMMYFUNCTION("IMPORTRANGE(""https://docs.google.com/spreadsheets/d/1XL5vhW3sbDhbH9Cz0tuDiY8C3ctxq1tqvaCgkFb8cCA/edit?usp=sharing"",""อำนาจเจริญ!M432"")"),22700)</f>
        <v>22700</v>
      </c>
      <c r="O537" s="171">
        <f t="shared" ca="1" si="118"/>
        <v>66.103669190448457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IFERROR(__xludf.DUMMYFUNCTION("IMPORTRANGE(""https://docs.google.com/spreadsheets/d/1XL5vhW3sbDhbH9Cz0tuDiY8C3ctxq1tqvaCgkFb8cCA/edit?usp=sharing"",""อำนาจเจริญ!M433"")"),14980)</f>
        <v>14980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IFERROR(__xludf.DUMMYFUNCTION("IMPORTRANGE(""https://docs.google.com/spreadsheets/d/1XL5vhW3sbDhbH9Cz0tuDiY8C3ctxq1tqvaCgkFb8cCA/edit?usp=sharing"",""อำนาจเจริญ!M434"")"),0)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IFERROR(__xludf.DUMMYFUNCTION("IMPORTRANGE(""https://docs.google.com/spreadsheets/d/1XL5vhW3sbDhbH9Cz0tuDiY8C3ctxq1tqvaCgkFb8cCA/edit?usp=sharing"",""อำนาจเจริญ!M435"")"),0)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IFERROR(__xludf.DUMMYFUNCTION("IMPORTRANGE(""https://docs.google.com/spreadsheets/d/1XL5vhW3sbDhbH9Cz0tuDiY8C3ctxq1tqvaCgkFb8cCA/edit?usp=sharing"",""อำนาจเจริญ!M436"")"),7720)</f>
        <v>7720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IFERROR(__xludf.DUMMYFUNCTION("IMPORTRANGE(""https://docs.google.com/spreadsheets/d/1XL5vhW3sbDhbH9Cz0tuDiY8C3ctxq1tqvaCgkFb8cCA/edit?usp=sharing"",""อำนาจเจริญ!J438"")"),0)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IFERROR(__xludf.DUMMYFUNCTION("IMPORTRANGE(""https://docs.google.com/spreadsheets/d/1XL5vhW3sbDhbH9Cz0tuDiY8C3ctxq1tqvaCgkFb8cCA/edit?usp=sharing"",""อำนาจเจริญ!J439"")"),1)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IFERROR(__xludf.DUMMYFUNCTION("IMPORTRANGE(""https://docs.google.com/spreadsheets/d/1XL5vhW3sbDhbH9Cz0tuDiY8C3ctxq1tqvaCgkFb8cCA/edit?usp=sharing"",""อำนาจเจริญ!J440"")"),1)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IFERROR(__xludf.DUMMYFUNCTION("IMPORTRANGE(""https://docs.google.com/spreadsheets/d/1XL5vhW3sbDhbH9Cz0tuDiY8C3ctxq1tqvaCgkFb8cCA/edit?usp=sharing"",""อำนาจเจริญ!J441"")"),1)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IFERROR(__xludf.DUMMYFUNCTION("IMPORTRANGE(""https://docs.google.com/spreadsheets/d/1XL5vhW3sbDhbH9Cz0tuDiY8C3ctxq1tqvaCgkFb8cCA/edit?usp=sharing"",""อำนาจเจริญ!I442"")"),22)</f>
        <v>22</v>
      </c>
      <c r="J547" s="192">
        <f ca="1">IFERROR(__xludf.DUMMYFUNCTION("IMPORTRANGE(""https://docs.google.com/spreadsheets/d/1XL5vhW3sbDhbH9Cz0tuDiY8C3ctxq1tqvaCgkFb8cCA/edit?usp=sharing"",""อำนาจเจริญ!J442"")"),22)</f>
        <v>22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IFERROR(__xludf.DUMMYFUNCTION("IMPORTRANGE(""https://docs.google.com/spreadsheets/d/1XL5vhW3sbDhbH9Cz0tuDiY8C3ctxq1tqvaCgkFb8cCA/edit?usp=sharing"",""อำนาจเจริญ!J166"")"),0)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IFERROR(__xludf.DUMMYFUNCTION("IMPORTRANGE(""https://docs.google.com/spreadsheets/d/1XL5vhW3sbDhbH9Cz0tuDiY8C3ctxq1tqvaCgkFb8cCA/edit?usp=sharing"",""อำนาจเจริญ!J444"")"),0)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IFERROR(__xludf.DUMMYFUNCTION("IMPORTRANGE(""https://docs.google.com/spreadsheets/d/1XL5vhW3sbDhbH9Cz0tuDiY8C3ctxq1tqvaCgkFb8cCA/edit?usp=sharing"",""อำนาจเจริญ!J445"")"),0)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IFERROR(__xludf.DUMMYFUNCTION("IMPORTRANGE(""https://docs.google.com/spreadsheets/d/1XL5vhW3sbDhbH9Cz0tuDiY8C3ctxq1tqvaCgkFb8cCA/edit?usp=sharing"",""อำนาจเจริญ!I446"")"),0)</f>
        <v>0</v>
      </c>
      <c r="J551" s="393">
        <f ca="1">IFERROR(__xludf.DUMMYFUNCTION("IMPORTRANGE(""https://docs.google.com/spreadsheets/d/1XL5vhW3sbDhbH9Cz0tuDiY8C3ctxq1tqvaCgkFb8cCA/edit?usp=sharing"",""อำนาจเจริญ!J446"")"),0)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IFERROR(__xludf.DUMMYFUNCTION("IMPORTRANGE(""https://docs.google.com/spreadsheets/d/1XL5vhW3sbDhbH9Cz0tuDiY8C3ctxq1tqvaCgkFb8cCA/edit?usp=sharing"",""อำนาจเจริญ!L446"")"),0)</f>
        <v>0</v>
      </c>
      <c r="M551" s="395"/>
      <c r="N551" s="395">
        <f ca="1">IFERROR(__xludf.DUMMYFUNCTION("IMPORTRANGE(""https://docs.google.com/spreadsheets/d/1XL5vhW3sbDhbH9Cz0tuDiY8C3ctxq1tqvaCgkFb8cCA/edit?usp=sharing"",""อำนาจเจริญ!M446"")"),0)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IFERROR(__xludf.DUMMYFUNCTION("IMPORTRANGE(""https://docs.google.com/spreadsheets/d/1XL5vhW3sbDhbH9Cz0tuDiY8C3ctxq1tqvaCgkFb8cCA/edit?usp=sharing"",""อำนาจเจริญ!L447"")"),0)</f>
        <v>0</v>
      </c>
      <c r="M552" s="169"/>
      <c r="N552" s="171">
        <f ca="1">IFERROR(__xludf.DUMMYFUNCTION("IMPORTRANGE(""https://docs.google.com/spreadsheets/d/1XL5vhW3sbDhbH9Cz0tuDiY8C3ctxq1tqvaCgkFb8cCA/edit?usp=sharing"",""อำนาจเจริญ!M447"")"),0)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IFERROR(__xludf.DUMMYFUNCTION("IMPORTRANGE(""https://docs.google.com/spreadsheets/d/1XL5vhW3sbDhbH9Cz0tuDiY8C3ctxq1tqvaCgkFb8cCA/edit?usp=sharing"",""อำนาจเจริญ!L448"")"),0)</f>
        <v>0</v>
      </c>
      <c r="M553" s="169"/>
      <c r="N553" s="171">
        <f ca="1">IFERROR(__xludf.DUMMYFUNCTION("IMPORTRANGE(""https://docs.google.com/spreadsheets/d/1XL5vhW3sbDhbH9Cz0tuDiY8C3ctxq1tqvaCgkFb8cCA/edit?usp=sharing"",""อำนาจเจริญ!M448"")"),0)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IFERROR(__xludf.DUMMYFUNCTION("IMPORTRANGE(""https://docs.google.com/spreadsheets/d/1XL5vhW3sbDhbH9Cz0tuDiY8C3ctxq1tqvaCgkFb8cCA/edit?usp=sharing"",""อำนาจเจริญ!L449"")"),0)</f>
        <v>0</v>
      </c>
      <c r="M554" s="171"/>
      <c r="N554" s="171">
        <f ca="1">IFERROR(__xludf.DUMMYFUNCTION("IMPORTRANGE(""https://docs.google.com/spreadsheets/d/1XL5vhW3sbDhbH9Cz0tuDiY8C3ctxq1tqvaCgkFb8cCA/edit?usp=sharing"",""อำนาจเจริญ!M449"")"),0)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IFERROR(__xludf.DUMMYFUNCTION("IMPORTRANGE(""https://docs.google.com/spreadsheets/d/1XL5vhW3sbDhbH9Cz0tuDiY8C3ctxq1tqvaCgkFb8cCA/edit?usp=sharing"",""อำนาจเจริญ!L450"")"),0)</f>
        <v>0</v>
      </c>
      <c r="M555" s="171"/>
      <c r="N555" s="171">
        <f ca="1">IFERROR(__xludf.DUMMYFUNCTION("IMPORTRANGE(""https://docs.google.com/spreadsheets/d/1XL5vhW3sbDhbH9Cz0tuDiY8C3ctxq1tqvaCgkFb8cCA/edit?usp=sharing"",""อำนาจเจริญ!M450"")"),0)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IFERROR(__xludf.DUMMYFUNCTION("IMPORTRANGE(""https://docs.google.com/spreadsheets/d/1XL5vhW3sbDhbH9Cz0tuDiY8C3ctxq1tqvaCgkFb8cCA/edit?usp=sharing"",""อำนาจเจริญ!M451"")"),0)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IFERROR(__xludf.DUMMYFUNCTION("IMPORTRANGE(""https://docs.google.com/spreadsheets/d/1XL5vhW3sbDhbH9Cz0tuDiY8C3ctxq1tqvaCgkFb8cCA/edit?usp=sharing"",""อำนาจเจริญ!M452"")"),0)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IFERROR(__xludf.DUMMYFUNCTION("IMPORTRANGE(""https://docs.google.com/spreadsheets/d/1XL5vhW3sbDhbH9Cz0tuDiY8C3ctxq1tqvaCgkFb8cCA/edit?usp=sharing"",""อำนาจเจริญ!M453"")"),0)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IFERROR(__xludf.DUMMYFUNCTION("IMPORTRANGE(""https://docs.google.com/spreadsheets/d/1XL5vhW3sbDhbH9Cz0tuDiY8C3ctxq1tqvaCgkFb8cCA/edit?usp=sharing"",""อำนาจเจริญ!M454"")"),0)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IFERROR(__xludf.DUMMYFUNCTION("IMPORTRANGE(""https://docs.google.com/spreadsheets/d/1XL5vhW3sbDhbH9Cz0tuDiY8C3ctxq1tqvaCgkFb8cCA/edit?usp=sharing"",""อำนาจเจริญ!I455"")"),0)</f>
        <v>0</v>
      </c>
      <c r="J560" s="167">
        <f ca="1">IFERROR(__xludf.DUMMYFUNCTION("IMPORTRANGE(""https://docs.google.com/spreadsheets/d/1XL5vhW3sbDhbH9Cz0tuDiY8C3ctxq1tqvaCgkFb8cCA/edit?usp=sharing"",""อำนาจเจริญ!J455"")"),0)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IFERROR(__xludf.DUMMYFUNCTION("IMPORTRANGE(""https://docs.google.com/spreadsheets/d/1XL5vhW3sbDhbH9Cz0tuDiY8C3ctxq1tqvaCgkFb8cCA/edit?usp=sharing"",""อำนาจเจริญ!I456"")"),0)</f>
        <v>0</v>
      </c>
      <c r="J561" s="191">
        <f ca="1">IFERROR(__xludf.DUMMYFUNCTION("IMPORTRANGE(""https://docs.google.com/spreadsheets/d/1XL5vhW3sbDhbH9Cz0tuDiY8C3ctxq1tqvaCgkFb8cCA/edit?usp=sharing"",""อำนาจเจริญ!J456"")"),0)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IFERROR(__xludf.DUMMYFUNCTION("IMPORTRANGE(""https://docs.google.com/spreadsheets/d/1XL5vhW3sbDhbH9Cz0tuDiY8C3ctxq1tqvaCgkFb8cCA/edit?usp=sharing"",""อำนาจเจริญ!I457"")"),"")</f>
        <v/>
      </c>
      <c r="J562" s="191" t="str">
        <f ca="1">IFERROR(__xludf.DUMMYFUNCTION("IMPORTRANGE(""https://docs.google.com/spreadsheets/d/1XL5vhW3sbDhbH9Cz0tuDiY8C3ctxq1tqvaCgkFb8cCA/edit?usp=sharing"",""อำนาจเจริญ!J457"")"),"")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IFERROR(__xludf.DUMMYFUNCTION("IMPORTRANGE(""https://docs.google.com/spreadsheets/d/1XL5vhW3sbDhbH9Cz0tuDiY8C3ctxq1tqvaCgkFb8cCA/edit?usp=sharing"",""อำนาจเจริญ!I458"")"),"")</f>
        <v/>
      </c>
      <c r="J563" s="191" t="str">
        <f ca="1">IFERROR(__xludf.DUMMYFUNCTION("IMPORTRANGE(""https://docs.google.com/spreadsheets/d/1XL5vhW3sbDhbH9Cz0tuDiY8C3ctxq1tqvaCgkFb8cCA/edit?usp=sharing"",""อำนาจเจริญ!J458"")"),"")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IFERROR(__xludf.DUMMYFUNCTION("IMPORTRANGE(""https://docs.google.com/spreadsheets/d/1XL5vhW3sbDhbH9Cz0tuDiY8C3ctxq1tqvaCgkFb8cCA/edit?usp=sharing"",""อำนาจเจริญ!I459"")"),1460)</f>
        <v>1460</v>
      </c>
      <c r="J564" s="360">
        <f ca="1">IFERROR(__xludf.DUMMYFUNCTION("IMPORTRANGE(""https://docs.google.com/spreadsheets/d/1XL5vhW3sbDhbH9Cz0tuDiY8C3ctxq1tqvaCgkFb8cCA/edit?usp=sharing"",""อำนาจเจริญ!J459"")"),0)</f>
        <v>0</v>
      </c>
      <c r="K564" s="361">
        <f t="shared" ca="1" si="121"/>
        <v>0</v>
      </c>
      <c r="L564" s="362">
        <f ca="1">IFERROR(__xludf.DUMMYFUNCTION("IMPORTRANGE(""https://docs.google.com/spreadsheets/d/1XL5vhW3sbDhbH9Cz0tuDiY8C3ctxq1tqvaCgkFb8cCA/edit?usp=sharing"",""อำนาจเจริญ!L459"")"),127280)</f>
        <v>127280</v>
      </c>
      <c r="M564" s="362"/>
      <c r="N564" s="362">
        <f ca="1">IFERROR(__xludf.DUMMYFUNCTION("IMPORTRANGE(""https://docs.google.com/spreadsheets/d/1XL5vhW3sbDhbH9Cz0tuDiY8C3ctxq1tqvaCgkFb8cCA/edit?usp=sharing"",""อำนาจเจริญ!M459"")"),480)</f>
        <v>480</v>
      </c>
      <c r="O564" s="362">
        <f t="shared" ref="O564:O568" ca="1" si="122">+IF(L564&gt;0,N564*100/L564,0)</f>
        <v>0.37712130735386551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IFERROR(__xludf.DUMMYFUNCTION("IMPORTRANGE(""https://docs.google.com/spreadsheets/d/1XL5vhW3sbDhbH9Cz0tuDiY8C3ctxq1tqvaCgkFb8cCA/edit?usp=sharing"",""อำนาจเจริญ!L460"")"),0)</f>
        <v>0</v>
      </c>
      <c r="M565" s="169"/>
      <c r="N565" s="171">
        <f ca="1">IFERROR(__xludf.DUMMYFUNCTION("IMPORTRANGE(""https://docs.google.com/spreadsheets/d/1XL5vhW3sbDhbH9Cz0tuDiY8C3ctxq1tqvaCgkFb8cCA/edit?usp=sharing"",""อำนาจเจริญ!M460"")"),0)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IFERROR(__xludf.DUMMYFUNCTION("IMPORTRANGE(""https://docs.google.com/spreadsheets/d/1XL5vhW3sbDhbH9Cz0tuDiY8C3ctxq1tqvaCgkFb8cCA/edit?usp=sharing"",""อำนาจเจริญ!L461"")"),127280)</f>
        <v>127280</v>
      </c>
      <c r="M566" s="169"/>
      <c r="N566" s="171">
        <f ca="1">IFERROR(__xludf.DUMMYFUNCTION("IMPORTRANGE(""https://docs.google.com/spreadsheets/d/1XL5vhW3sbDhbH9Cz0tuDiY8C3ctxq1tqvaCgkFb8cCA/edit?usp=sharing"",""อำนาจเจริญ!M461"")"),480)</f>
        <v>480</v>
      </c>
      <c r="O566" s="171">
        <f t="shared" ca="1" si="122"/>
        <v>0.37712130735386551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IFERROR(__xludf.DUMMYFUNCTION("IMPORTRANGE(""https://docs.google.com/spreadsheets/d/1XL5vhW3sbDhbH9Cz0tuDiY8C3ctxq1tqvaCgkFb8cCA/edit?usp=sharing"",""อำนาจเจริญ!L462"")"),0)</f>
        <v>0</v>
      </c>
      <c r="M567" s="171"/>
      <c r="N567" s="171">
        <f ca="1">IFERROR(__xludf.DUMMYFUNCTION("IMPORTRANGE(""https://docs.google.com/spreadsheets/d/1XL5vhW3sbDhbH9Cz0tuDiY8C3ctxq1tqvaCgkFb8cCA/edit?usp=sharing"",""อำนาจเจริญ!M462"")"),0)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IFERROR(__xludf.DUMMYFUNCTION("IMPORTRANGE(""https://docs.google.com/spreadsheets/d/1XL5vhW3sbDhbH9Cz0tuDiY8C3ctxq1tqvaCgkFb8cCA/edit?usp=sharing"",""อำนาจเจริญ!L463"")"),127280)</f>
        <v>127280</v>
      </c>
      <c r="M568" s="171"/>
      <c r="N568" s="171">
        <f ca="1">IFERROR(__xludf.DUMMYFUNCTION("IMPORTRANGE(""https://docs.google.com/spreadsheets/d/1XL5vhW3sbDhbH9Cz0tuDiY8C3ctxq1tqvaCgkFb8cCA/edit?usp=sharing"",""อำนาจเจริญ!M463"")"),480)</f>
        <v>480</v>
      </c>
      <c r="O568" s="171">
        <f t="shared" ca="1" si="122"/>
        <v>0.37712130735386551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IFERROR(__xludf.DUMMYFUNCTION("IMPORTRANGE(""https://docs.google.com/spreadsheets/d/1XL5vhW3sbDhbH9Cz0tuDiY8C3ctxq1tqvaCgkFb8cCA/edit?usp=sharing"",""อำนาจเจริญ!M464"")"),0)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IFERROR(__xludf.DUMMYFUNCTION("IMPORTRANGE(""https://docs.google.com/spreadsheets/d/1XL5vhW3sbDhbH9Cz0tuDiY8C3ctxq1tqvaCgkFb8cCA/edit?usp=sharing"",""อำนาจเจริญ!M465"")"),0)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IFERROR(__xludf.DUMMYFUNCTION("IMPORTRANGE(""https://docs.google.com/spreadsheets/d/1XL5vhW3sbDhbH9Cz0tuDiY8C3ctxq1tqvaCgkFb8cCA/edit?usp=sharing"",""อำนาจเจริญ!M466"")"),0)</f>
        <v>0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IFERROR(__xludf.DUMMYFUNCTION("IMPORTRANGE(""https://docs.google.com/spreadsheets/d/1XL5vhW3sbDhbH9Cz0tuDiY8C3ctxq1tqvaCgkFb8cCA/edit?usp=sharing"",""อำนาจเจริญ!M467"")"),480)</f>
        <v>480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IFERROR(__xludf.DUMMYFUNCTION("IMPORTRANGE(""https://docs.google.com/spreadsheets/d/1XL5vhW3sbDhbH9Cz0tuDiY8C3ctxq1tqvaCgkFb8cCA/edit?usp=sharing"",""อำนาจเจริญ!I468"")"),1460)</f>
        <v>1460</v>
      </c>
      <c r="J573" s="401">
        <f ca="1">IFERROR(__xludf.DUMMYFUNCTION("IMPORTRANGE(""https://docs.google.com/spreadsheets/d/1XL5vhW3sbDhbH9Cz0tuDiY8C3ctxq1tqvaCgkFb8cCA/edit?usp=sharing"",""อำนาจเจริญ!J468"")"),0)</f>
        <v>0</v>
      </c>
      <c r="K573" s="204">
        <f ca="1">IF(I573&gt;0,J573*100/I573,0)</f>
        <v>0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IFERROR(__xludf.DUMMYFUNCTION("IMPORTRANGE(""https://docs.google.com/spreadsheets/d/1XL5vhW3sbDhbH9Cz0tuDiY8C3ctxq1tqvaCgkFb8cCA/edit?usp=sharing"",""อำนาจเจริญ!I470"")"),0)</f>
        <v>0</v>
      </c>
      <c r="J575" s="192">
        <f ca="1">IFERROR(__xludf.DUMMYFUNCTION("IMPORTRANGE(""https://docs.google.com/spreadsheets/d/1XL5vhW3sbDhbH9Cz0tuDiY8C3ctxq1tqvaCgkFb8cCA/edit?usp=sharing"",""อำนาจเจริญ!J470"")"),0)</f>
        <v>0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IFERROR(__xludf.DUMMYFUNCTION("IMPORTRANGE(""https://docs.google.com/spreadsheets/d/1XL5vhW3sbDhbH9Cz0tuDiY8C3ctxq1tqvaCgkFb8cCA/edit?usp=sharing"",""อำนาจเจริญ!I471"")"),0)</f>
        <v>0</v>
      </c>
      <c r="J576" s="192">
        <f ca="1">IFERROR(__xludf.DUMMYFUNCTION("IMPORTRANGE(""https://docs.google.com/spreadsheets/d/1XL5vhW3sbDhbH9Cz0tuDiY8C3ctxq1tqvaCgkFb8cCA/edit?usp=sharing"",""อำนาจเจริญ!J471"")"),0)</f>
        <v>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IFERROR(__xludf.DUMMYFUNCTION("IMPORTRANGE(""https://docs.google.com/spreadsheets/d/1XL5vhW3sbDhbH9Cz0tuDiY8C3ctxq1tqvaCgkFb8cCA/edit?usp=sharing"",""อำนาจเจริญ!I472"")"),0)</f>
        <v>0</v>
      </c>
      <c r="J577" s="192">
        <f ca="1">IFERROR(__xludf.DUMMYFUNCTION("IMPORTRANGE(""https://docs.google.com/spreadsheets/d/1XL5vhW3sbDhbH9Cz0tuDiY8C3ctxq1tqvaCgkFb8cCA/edit?usp=sharing"",""อำนาจเจริญ!J472"")"),0)</f>
        <v>0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IFERROR(__xludf.DUMMYFUNCTION("IMPORTRANGE(""https://docs.google.com/spreadsheets/d/1XL5vhW3sbDhbH9Cz0tuDiY8C3ctxq1tqvaCgkFb8cCA/edit?usp=sharing"",""อำนาจเจริญ!I473"")"),0)</f>
        <v>0</v>
      </c>
      <c r="J578" s="192">
        <f ca="1">IFERROR(__xludf.DUMMYFUNCTION("IMPORTRANGE(""https://docs.google.com/spreadsheets/d/1XL5vhW3sbDhbH9Cz0tuDiY8C3ctxq1tqvaCgkFb8cCA/edit?usp=sharing"",""อำนาจเจริญ!J473"")"),0)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IFERROR(__xludf.DUMMYFUNCTION("IMPORTRANGE(""https://docs.google.com/spreadsheets/d/1XL5vhW3sbDhbH9Cz0tuDiY8C3ctxq1tqvaCgkFb8cCA/edit?usp=sharing"",""อำนาจเจริญ!I474"")"),0)</f>
        <v>0</v>
      </c>
      <c r="J579" s="192">
        <f ca="1">IFERROR(__xludf.DUMMYFUNCTION("IMPORTRANGE(""https://docs.google.com/spreadsheets/d/1XL5vhW3sbDhbH9Cz0tuDiY8C3ctxq1tqvaCgkFb8cCA/edit?usp=sharing"",""อำนาจเจริญ!J474"")"),0)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IFERROR(__xludf.DUMMYFUNCTION("IMPORTRANGE(""https://docs.google.com/spreadsheets/d/1XL5vhW3sbDhbH9Cz0tuDiY8C3ctxq1tqvaCgkFb8cCA/edit?usp=sharing"",""อำนาจเจริญ!I475"")"),0)</f>
        <v>0</v>
      </c>
      <c r="J580" s="360">
        <f ca="1">IFERROR(__xludf.DUMMYFUNCTION("IMPORTRANGE(""https://docs.google.com/spreadsheets/d/1XL5vhW3sbDhbH9Cz0tuDiY8C3ctxq1tqvaCgkFb8cCA/edit?usp=sharing"",""อำนาจเจริญ!J475"")"),0)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IFERROR(__xludf.DUMMYFUNCTION("IMPORTRANGE(""https://docs.google.com/spreadsheets/d/1XL5vhW3sbDhbH9Cz0tuDiY8C3ctxq1tqvaCgkFb8cCA/edit?usp=sharing"",""อำนาจเจริญ!L475"")"),0)</f>
        <v>0</v>
      </c>
      <c r="M580" s="362"/>
      <c r="N580" s="362">
        <f ca="1">IFERROR(__xludf.DUMMYFUNCTION("IMPORTRANGE(""https://docs.google.com/spreadsheets/d/1XL5vhW3sbDhbH9Cz0tuDiY8C3ctxq1tqvaCgkFb8cCA/edit?usp=sharing"",""อำนาจเจริญ!M475"")"),0)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IFERROR(__xludf.DUMMYFUNCTION("IMPORTRANGE(""https://docs.google.com/spreadsheets/d/1XL5vhW3sbDhbH9Cz0tuDiY8C3ctxq1tqvaCgkFb8cCA/edit?usp=sharing"",""อำนาจเจริญ!L476"")"),0)</f>
        <v>0</v>
      </c>
      <c r="M581" s="169"/>
      <c r="N581" s="171">
        <f ca="1">IFERROR(__xludf.DUMMYFUNCTION("IMPORTRANGE(""https://docs.google.com/spreadsheets/d/1XL5vhW3sbDhbH9Cz0tuDiY8C3ctxq1tqvaCgkFb8cCA/edit?usp=sharing"",""อำนาจเจริญ!M476"")"),0)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IFERROR(__xludf.DUMMYFUNCTION("IMPORTRANGE(""https://docs.google.com/spreadsheets/d/1XL5vhW3sbDhbH9Cz0tuDiY8C3ctxq1tqvaCgkFb8cCA/edit?usp=sharing"",""อำนาจเจริญ!L477"")"),0)</f>
        <v>0</v>
      </c>
      <c r="M582" s="169"/>
      <c r="N582" s="171">
        <f ca="1">IFERROR(__xludf.DUMMYFUNCTION("IMPORTRANGE(""https://docs.google.com/spreadsheets/d/1XL5vhW3sbDhbH9Cz0tuDiY8C3ctxq1tqvaCgkFb8cCA/edit?usp=sharing"",""อำนาจเจริญ!M477"")"),0)</f>
        <v>0</v>
      </c>
      <c r="O582" s="171">
        <f t="shared" ca="1" si="124"/>
        <v>0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IFERROR(__xludf.DUMMYFUNCTION("IMPORTRANGE(""https://docs.google.com/spreadsheets/d/1XL5vhW3sbDhbH9Cz0tuDiY8C3ctxq1tqvaCgkFb8cCA/edit?usp=sharing"",""อำนาจเจริญ!L478"")"),0)</f>
        <v>0</v>
      </c>
      <c r="M583" s="171"/>
      <c r="N583" s="171">
        <f ca="1">IFERROR(__xludf.DUMMYFUNCTION("IMPORTRANGE(""https://docs.google.com/spreadsheets/d/1XL5vhW3sbDhbH9Cz0tuDiY8C3ctxq1tqvaCgkFb8cCA/edit?usp=sharing"",""อำนาจเจริญ!M478"")"),0)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IFERROR(__xludf.DUMMYFUNCTION("IMPORTRANGE(""https://docs.google.com/spreadsheets/d/1XL5vhW3sbDhbH9Cz0tuDiY8C3ctxq1tqvaCgkFb8cCA/edit?usp=sharing"",""อำนาจเจริญ!L479"")"),0)</f>
        <v>0</v>
      </c>
      <c r="M584" s="171"/>
      <c r="N584" s="171">
        <f ca="1">IFERROR(__xludf.DUMMYFUNCTION("IMPORTRANGE(""https://docs.google.com/spreadsheets/d/1XL5vhW3sbDhbH9Cz0tuDiY8C3ctxq1tqvaCgkFb8cCA/edit?usp=sharing"",""อำนาจเจริญ!M479"")"),0)</f>
        <v>0</v>
      </c>
      <c r="O584" s="171">
        <f t="shared" ca="1" si="124"/>
        <v>0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IFERROR(__xludf.DUMMYFUNCTION("IMPORTRANGE(""https://docs.google.com/spreadsheets/d/1XL5vhW3sbDhbH9Cz0tuDiY8C3ctxq1tqvaCgkFb8cCA/edit?usp=sharing"",""อำนาจเจริญ!M480"")"),0)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IFERROR(__xludf.DUMMYFUNCTION("IMPORTRANGE(""https://docs.google.com/spreadsheets/d/1XL5vhW3sbDhbH9Cz0tuDiY8C3ctxq1tqvaCgkFb8cCA/edit?usp=sharing"",""อำนาจเจริญ!M481"")"),0)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IFERROR(__xludf.DUMMYFUNCTION("IMPORTRANGE(""https://docs.google.com/spreadsheets/d/1XL5vhW3sbDhbH9Cz0tuDiY8C3ctxq1tqvaCgkFb8cCA/edit?usp=sharing"",""อำนาจเจริญ!M482"")"),0)</f>
        <v>0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IFERROR(__xludf.DUMMYFUNCTION("IMPORTRANGE(""https://docs.google.com/spreadsheets/d/1XL5vhW3sbDhbH9Cz0tuDiY8C3ctxq1tqvaCgkFb8cCA/edit?usp=sharing"",""อำนาจเจริญ!M483"")"),0)</f>
        <v>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IFERROR(__xludf.DUMMYFUNCTION("IMPORTRANGE(""https://docs.google.com/spreadsheets/d/1XL5vhW3sbDhbH9Cz0tuDiY8C3ctxq1tqvaCgkFb8cCA/edit?usp=sharing"",""อำนาจเจริญ!I484"")"),0)</f>
        <v>0</v>
      </c>
      <c r="J589" s="191">
        <f ca="1">IFERROR(__xludf.DUMMYFUNCTION("IMPORTRANGE(""https://docs.google.com/spreadsheets/d/1XL5vhW3sbDhbH9Cz0tuDiY8C3ctxq1tqvaCgkFb8cCA/edit?usp=sharing"",""อำนาจเจริญ!J484"")"),0)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IFERROR(__xludf.DUMMYFUNCTION("IMPORTRANGE(""https://docs.google.com/spreadsheets/d/1XL5vhW3sbDhbH9Cz0tuDiY8C3ctxq1tqvaCgkFb8cCA/edit?usp=sharing"",""อำนาจเจริญ!I485"")"),0)</f>
        <v>0</v>
      </c>
      <c r="J590" s="191">
        <f ca="1">IFERROR(__xludf.DUMMYFUNCTION("IMPORTRANGE(""https://docs.google.com/spreadsheets/d/1XL5vhW3sbDhbH9Cz0tuDiY8C3ctxq1tqvaCgkFb8cCA/edit?usp=sharing"",""อำนาจเจริญ!J485"")"),0)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IFERROR(__xludf.DUMMYFUNCTION("IMPORTRANGE(""https://docs.google.com/spreadsheets/d/1XL5vhW3sbDhbH9Cz0tuDiY8C3ctxq1tqvaCgkFb8cCA/edit?usp=sharing"",""อำนาจเจริญ!I486"")"),0)</f>
        <v>0</v>
      </c>
      <c r="J591" s="191">
        <f ca="1">IFERROR(__xludf.DUMMYFUNCTION("IMPORTRANGE(""https://docs.google.com/spreadsheets/d/1XL5vhW3sbDhbH9Cz0tuDiY8C3ctxq1tqvaCgkFb8cCA/edit?usp=sharing"",""อำนาจเจริญ!J486"")"),0)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IFERROR(__xludf.DUMMYFUNCTION("IMPORTRANGE(""https://docs.google.com/spreadsheets/d/1XL5vhW3sbDhbH9Cz0tuDiY8C3ctxq1tqvaCgkFb8cCA/edit?usp=sharing"",""อำนาจเจริญ!I487"")"),0)</f>
        <v>0</v>
      </c>
      <c r="J592" s="191">
        <f ca="1">IFERROR(__xludf.DUMMYFUNCTION("IMPORTRANGE(""https://docs.google.com/spreadsheets/d/1XL5vhW3sbDhbH9Cz0tuDiY8C3ctxq1tqvaCgkFb8cCA/edit?usp=sharing"",""อำนาจเจริญ!J487"")"),0)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IFERROR(__xludf.DUMMYFUNCTION("IMPORTRANGE(""https://docs.google.com/spreadsheets/d/1XL5vhW3sbDhbH9Cz0tuDiY8C3ctxq1tqvaCgkFb8cCA/edit?usp=sharing"",""อำนาจเจริญ!I488"")"),0)</f>
        <v>0</v>
      </c>
      <c r="J593" s="191">
        <f ca="1">IFERROR(__xludf.DUMMYFUNCTION("IMPORTRANGE(""https://docs.google.com/spreadsheets/d/1XL5vhW3sbDhbH9Cz0tuDiY8C3ctxq1tqvaCgkFb8cCA/edit?usp=sharing"",""อำนาจเจริญ!J488"")"),0)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IFERROR(__xludf.DUMMYFUNCTION("IMPORTRANGE(""https://docs.google.com/spreadsheets/d/1XL5vhW3sbDhbH9Cz0tuDiY8C3ctxq1tqvaCgkFb8cCA/edit?usp=sharing"",""อำนาจเจริญ!I489"")"),0)</f>
        <v>0</v>
      </c>
      <c r="J594" s="191">
        <f ca="1">IFERROR(__xludf.DUMMYFUNCTION("IMPORTRANGE(""https://docs.google.com/spreadsheets/d/1XL5vhW3sbDhbH9Cz0tuDiY8C3ctxq1tqvaCgkFb8cCA/edit?usp=sharing"",""อำนาจเจริญ!J489"")"),0)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IFERROR(__xludf.DUMMYFUNCTION("IMPORTRANGE(""https://docs.google.com/spreadsheets/d/1XL5vhW3sbDhbH9Cz0tuDiY8C3ctxq1tqvaCgkFb8cCA/edit?usp=sharing"",""อำนาจเจริญ!I490"")"),0)</f>
        <v>0</v>
      </c>
      <c r="J595" s="191">
        <f ca="1">IFERROR(__xludf.DUMMYFUNCTION("IMPORTRANGE(""https://docs.google.com/spreadsheets/d/1XL5vhW3sbDhbH9Cz0tuDiY8C3ctxq1tqvaCgkFb8cCA/edit?usp=sharing"",""อำนาจเจริญ!J490"")"),0)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IFERROR(__xludf.DUMMYFUNCTION("IMPORTRANGE(""https://docs.google.com/spreadsheets/d/1XL5vhW3sbDhbH9Cz0tuDiY8C3ctxq1tqvaCgkFb8cCA/edit?usp=sharing"",""อำนาจเจริญ!I491"")"),0)</f>
        <v>0</v>
      </c>
      <c r="J596" s="238">
        <f ca="1">IFERROR(__xludf.DUMMYFUNCTION("IMPORTRANGE(""https://docs.google.com/spreadsheets/d/1XL5vhW3sbDhbH9Cz0tuDiY8C3ctxq1tqvaCgkFb8cCA/edit?usp=sharing"",""อำนาจเจริญ!J491"")"),0)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IFERROR(__xludf.DUMMYFUNCTION("IMPORTRANGE(""https://docs.google.com/spreadsheets/d/1XL5vhW3sbDhbH9Cz0tuDiY8C3ctxq1tqvaCgkFb8cCA/edit?usp=sharing"",""อำนาจเจริญ!I492"")"),50)</f>
        <v>50</v>
      </c>
      <c r="J597" s="464">
        <f ca="1">IFERROR(__xludf.DUMMYFUNCTION("IMPORTRANGE(""https://docs.google.com/spreadsheets/d/1XL5vhW3sbDhbH9Cz0tuDiY8C3ctxq1tqvaCgkFb8cCA/edit?usp=sharing"",""อำนาจเจริญ!J492"")"),0)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IFERROR(__xludf.DUMMYFUNCTION("IMPORTRANGE(""https://docs.google.com/spreadsheets/d/1XL5vhW3sbDhbH9Cz0tuDiY8C3ctxq1tqvaCgkFb8cCA/edit?usp=sharing"",""อำนาจเจริญ!L492"")"),4550)</f>
        <v>4550</v>
      </c>
      <c r="M597" s="395"/>
      <c r="N597" s="395">
        <f ca="1">IFERROR(__xludf.DUMMYFUNCTION("IMPORTRANGE(""https://docs.google.com/spreadsheets/d/1XL5vhW3sbDhbH9Cz0tuDiY8C3ctxq1tqvaCgkFb8cCA/edit?usp=sharing"",""อำนาจเจริญ!M492"")"),0)</f>
        <v>0</v>
      </c>
      <c r="O597" s="395">
        <f t="shared" ref="O597:O601" ca="1" si="126">+IF(L597&gt;0,N597*100/L597,0)</f>
        <v>0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IFERROR(__xludf.DUMMYFUNCTION("IMPORTRANGE(""https://docs.google.com/spreadsheets/d/1XL5vhW3sbDhbH9Cz0tuDiY8C3ctxq1tqvaCgkFb8cCA/edit?usp=sharing"",""อำนาจเจริญ!L493"")"),0)</f>
        <v>0</v>
      </c>
      <c r="M598" s="169"/>
      <c r="N598" s="171">
        <f ca="1">IFERROR(__xludf.DUMMYFUNCTION("IMPORTRANGE(""https://docs.google.com/spreadsheets/d/1XL5vhW3sbDhbH9Cz0tuDiY8C3ctxq1tqvaCgkFb8cCA/edit?usp=sharing"",""อำนาจเจริญ!M493"")"),0)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IFERROR(__xludf.DUMMYFUNCTION("IMPORTRANGE(""https://docs.google.com/spreadsheets/d/1XL5vhW3sbDhbH9Cz0tuDiY8C3ctxq1tqvaCgkFb8cCA/edit?usp=sharing"",""อำนาจเจริญ!L494"")"),4550)</f>
        <v>4550</v>
      </c>
      <c r="M599" s="169"/>
      <c r="N599" s="171">
        <f ca="1">IFERROR(__xludf.DUMMYFUNCTION("IMPORTRANGE(""https://docs.google.com/spreadsheets/d/1XL5vhW3sbDhbH9Cz0tuDiY8C3ctxq1tqvaCgkFb8cCA/edit?usp=sharing"",""อำนาจเจริญ!M494"")"),0)</f>
        <v>0</v>
      </c>
      <c r="O599" s="171">
        <f t="shared" ca="1" si="126"/>
        <v>0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IFERROR(__xludf.DUMMYFUNCTION("IMPORTRANGE(""https://docs.google.com/spreadsheets/d/1XL5vhW3sbDhbH9Cz0tuDiY8C3ctxq1tqvaCgkFb8cCA/edit?usp=sharing"",""อำนาจเจริญ!L495"")"),0)</f>
        <v>0</v>
      </c>
      <c r="M600" s="171"/>
      <c r="N600" s="171">
        <f ca="1">IFERROR(__xludf.DUMMYFUNCTION("IMPORTRANGE(""https://docs.google.com/spreadsheets/d/1XL5vhW3sbDhbH9Cz0tuDiY8C3ctxq1tqvaCgkFb8cCA/edit?usp=sharing"",""อำนาจเจริญ!M495"")"),0)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IFERROR(__xludf.DUMMYFUNCTION("IMPORTRANGE(""https://docs.google.com/spreadsheets/d/1XL5vhW3sbDhbH9Cz0tuDiY8C3ctxq1tqvaCgkFb8cCA/edit?usp=sharing"",""อำนาจเจริญ!L496"")"),4550)</f>
        <v>4550</v>
      </c>
      <c r="M601" s="171"/>
      <c r="N601" s="171">
        <f ca="1">IFERROR(__xludf.DUMMYFUNCTION("IMPORTRANGE(""https://docs.google.com/spreadsheets/d/1XL5vhW3sbDhbH9Cz0tuDiY8C3ctxq1tqvaCgkFb8cCA/edit?usp=sharing"",""อำนาจเจริญ!M496"")"),0)</f>
        <v>0</v>
      </c>
      <c r="O601" s="171">
        <f t="shared" ca="1" si="126"/>
        <v>0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IFERROR(__xludf.DUMMYFUNCTION("IMPORTRANGE(""https://docs.google.com/spreadsheets/d/1XL5vhW3sbDhbH9Cz0tuDiY8C3ctxq1tqvaCgkFb8cCA/edit?usp=sharing"",""อำนาจเจริญ!M497"")"),0)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IFERROR(__xludf.DUMMYFUNCTION("IMPORTRANGE(""https://docs.google.com/spreadsheets/d/1XL5vhW3sbDhbH9Cz0tuDiY8C3ctxq1tqvaCgkFb8cCA/edit?usp=sharing"",""อำนาจเจริญ!M498"")"),0)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IFERROR(__xludf.DUMMYFUNCTION("IMPORTRANGE(""https://docs.google.com/spreadsheets/d/1XL5vhW3sbDhbH9Cz0tuDiY8C3ctxq1tqvaCgkFb8cCA/edit?usp=sharing"",""อำนาจเจริญ!M499"")"),0)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IFERROR(__xludf.DUMMYFUNCTION("IMPORTRANGE(""https://docs.google.com/spreadsheets/d/1XL5vhW3sbDhbH9Cz0tuDiY8C3ctxq1tqvaCgkFb8cCA/edit?usp=sharing"",""อำนาจเจริญ!M500"")"),0)</f>
        <v>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IFERROR(__xludf.DUMMYFUNCTION("IMPORTRANGE(""https://docs.google.com/spreadsheets/d/1XL5vhW3sbDhbH9Cz0tuDiY8C3ctxq1tqvaCgkFb8cCA/edit?usp=sharing"",""อำนาจเจริญ!J502"")"),0)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IFERROR(__xludf.DUMMYFUNCTION("IMPORTRANGE(""https://docs.google.com/spreadsheets/d/1XL5vhW3sbDhbH9Cz0tuDiY8C3ctxq1tqvaCgkFb8cCA/edit?usp=sharing"",""อำนาจเจริญ!J503"")"),1)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IFERROR(__xludf.DUMMYFUNCTION("IMPORTRANGE(""https://docs.google.com/spreadsheets/d/1XL5vhW3sbDhbH9Cz0tuDiY8C3ctxq1tqvaCgkFb8cCA/edit?usp=sharing"",""อำนาจเจริญ!J166"")"),0)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IFERROR(__xludf.DUMMYFUNCTION("IMPORTRANGE(""https://docs.google.com/spreadsheets/d/1XL5vhW3sbDhbH9Cz0tuDiY8C3ctxq1tqvaCgkFb8cCA/edit?usp=sharing"",""อำนาจเจริญ!J166"")"),0)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IFERROR(__xludf.DUMMYFUNCTION("IMPORTRANGE(""https://docs.google.com/spreadsheets/d/1XL5vhW3sbDhbH9Cz0tuDiY8C3ctxq1tqvaCgkFb8cCA/edit?usp=sharing"",""อำนาจเจริญ!I506"")"),50)</f>
        <v>50</v>
      </c>
      <c r="J611" s="167">
        <f ca="1">IFERROR(__xludf.DUMMYFUNCTION("IMPORTRANGE(""https://docs.google.com/spreadsheets/d/1XL5vhW3sbDhbH9Cz0tuDiY8C3ctxq1tqvaCgkFb8cCA/edit?usp=sharing"",""อำนาจเจริญ!J506"")"),0)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IFERROR(__xludf.DUMMYFUNCTION("IMPORTRANGE(""https://docs.google.com/spreadsheets/d/1XL5vhW3sbDhbH9Cz0tuDiY8C3ctxq1tqvaCgkFb8cCA/edit?usp=sharing"",""อำนาจเจริญ!I507"")"),0)</f>
        <v>0</v>
      </c>
      <c r="J612" s="192">
        <f ca="1">IFERROR(__xludf.DUMMYFUNCTION("IMPORTRANGE(""https://docs.google.com/spreadsheets/d/1XL5vhW3sbDhbH9Cz0tuDiY8C3ctxq1tqvaCgkFb8cCA/edit?usp=sharing"",""อำนาจเจริญ!J507"")"),0)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IFERROR(__xludf.DUMMYFUNCTION("IMPORTRANGE(""https://docs.google.com/spreadsheets/d/1XL5vhW3sbDhbH9Cz0tuDiY8C3ctxq1tqvaCgkFb8cCA/edit?usp=sharing"",""อำนาจเจริญ!I508"")"),0)</f>
        <v>0</v>
      </c>
      <c r="J613" s="192">
        <f ca="1">IFERROR(__xludf.DUMMYFUNCTION("IMPORTRANGE(""https://docs.google.com/spreadsheets/d/1XL5vhW3sbDhbH9Cz0tuDiY8C3ctxq1tqvaCgkFb8cCA/edit?usp=sharing"",""อำนาจเจริญ!J508"")"),0)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IFERROR(__xludf.DUMMYFUNCTION("IMPORTRANGE(""https://docs.google.com/spreadsheets/d/1XL5vhW3sbDhbH9Cz0tuDiY8C3ctxq1tqvaCgkFb8cCA/edit?usp=sharing"",""อำนาจเจริญ!I509"")"),0)</f>
        <v>0</v>
      </c>
      <c r="J614" s="192">
        <f ca="1">IFERROR(__xludf.DUMMYFUNCTION("IMPORTRANGE(""https://docs.google.com/spreadsheets/d/1XL5vhW3sbDhbH9Cz0tuDiY8C3ctxq1tqvaCgkFb8cCA/edit?usp=sharing"",""อำนาจเจริญ!J509"")"),0)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IFERROR(__xludf.DUMMYFUNCTION("IMPORTRANGE(""https://docs.google.com/spreadsheets/d/1XL5vhW3sbDhbH9Cz0tuDiY8C3ctxq1tqvaCgkFb8cCA/edit?usp=sharing"",""อำนาจเจริญ!I510"")"),0)</f>
        <v>0</v>
      </c>
      <c r="J615" s="192">
        <f ca="1">IFERROR(__xludf.DUMMYFUNCTION("IMPORTRANGE(""https://docs.google.com/spreadsheets/d/1XL5vhW3sbDhbH9Cz0tuDiY8C3ctxq1tqvaCgkFb8cCA/edit?usp=sharing"",""อำนาจเจริญ!J510"")"),0)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IFERROR(__xludf.DUMMYFUNCTION("IMPORTRANGE(""https://docs.google.com/spreadsheets/d/1XL5vhW3sbDhbH9Cz0tuDiY8C3ctxq1tqvaCgkFb8cCA/edit?usp=sharing"",""อำนาจเจริญ!I511"")"),0)</f>
        <v>0</v>
      </c>
      <c r="J616" s="192">
        <f ca="1">IFERROR(__xludf.DUMMYFUNCTION("IMPORTRANGE(""https://docs.google.com/spreadsheets/d/1XL5vhW3sbDhbH9Cz0tuDiY8C3ctxq1tqvaCgkFb8cCA/edit?usp=sharing"",""อำนาจเจริญ!J511"")"),0)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IFERROR(__xludf.DUMMYFUNCTION("IMPORTRANGE(""https://docs.google.com/spreadsheets/d/1XL5vhW3sbDhbH9Cz0tuDiY8C3ctxq1tqvaCgkFb8cCA/edit?usp=sharing"",""อำนาจเจริญ!I512"")"),0)</f>
        <v>0</v>
      </c>
      <c r="J617" s="191">
        <f ca="1">IFERROR(__xludf.DUMMYFUNCTION("IMPORTRANGE(""https://docs.google.com/spreadsheets/d/1XL5vhW3sbDhbH9Cz0tuDiY8C3ctxq1tqvaCgkFb8cCA/edit?usp=sharing"",""อำนาจเจริญ!J512"")"),0)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IFERROR(__xludf.DUMMYFUNCTION("IMPORTRANGE(""https://docs.google.com/spreadsheets/d/1XL5vhW3sbDhbH9Cz0tuDiY8C3ctxq1tqvaCgkFb8cCA/edit?usp=sharing"",""อำนาจเจริญ!I513"")"),0)</f>
        <v>0</v>
      </c>
      <c r="J618" s="192">
        <f ca="1">IFERROR(__xludf.DUMMYFUNCTION("IMPORTRANGE(""https://docs.google.com/spreadsheets/d/1XL5vhW3sbDhbH9Cz0tuDiY8C3ctxq1tqvaCgkFb8cCA/edit?usp=sharing"",""อำนาจเจริญ!J513"")"),0)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IFERROR(__xludf.DUMMYFUNCTION("IMPORTRANGE(""https://docs.google.com/spreadsheets/d/1XL5vhW3sbDhbH9Cz0tuDiY8C3ctxq1tqvaCgkFb8cCA/edit?usp=sharing"",""อำนาจเจริญ!I514"")"),0)</f>
        <v>0</v>
      </c>
      <c r="J619" s="192">
        <f ca="1">IFERROR(__xludf.DUMMYFUNCTION("IMPORTRANGE(""https://docs.google.com/spreadsheets/d/1XL5vhW3sbDhbH9Cz0tuDiY8C3ctxq1tqvaCgkFb8cCA/edit?usp=sharing"",""อำนาจเจริญ!J514"")"),0)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IFERROR(__xludf.DUMMYFUNCTION("IMPORTRANGE(""https://docs.google.com/spreadsheets/d/1XL5vhW3sbDhbH9Cz0tuDiY8C3ctxq1tqvaCgkFb8cCA/edit?usp=sharing"",""อำนาจเจริญ!I515"")"),0)</f>
        <v>0</v>
      </c>
      <c r="J620" s="167">
        <f ca="1">IFERROR(__xludf.DUMMYFUNCTION("IMPORTRANGE(""https://docs.google.com/spreadsheets/d/1XL5vhW3sbDhbH9Cz0tuDiY8C3ctxq1tqvaCgkFb8cCA/edit?usp=sharing"",""อำนาจเจริญ!J515"")"),0)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IFERROR(__xludf.DUMMYFUNCTION("IMPORTRANGE(""https://docs.google.com/spreadsheets/d/1XL5vhW3sbDhbH9Cz0tuDiY8C3ctxq1tqvaCgkFb8cCA/edit?usp=sharing"",""อำนาจเจริญ!I516"")"),0)</f>
        <v>0</v>
      </c>
      <c r="J621" s="167">
        <f ca="1">IFERROR(__xludf.DUMMYFUNCTION("IMPORTRANGE(""https://docs.google.com/spreadsheets/d/1XL5vhW3sbDhbH9Cz0tuDiY8C3ctxq1tqvaCgkFb8cCA/edit?usp=sharing"",""อำนาจเจริญ!J516"")"),0)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IFERROR(__xludf.DUMMYFUNCTION("IMPORTRANGE(""https://docs.google.com/spreadsheets/d/1XL5vhW3sbDhbH9Cz0tuDiY8C3ctxq1tqvaCgkFb8cCA/edit?usp=sharing"",""อำนาจเจริญ!I517"")"),0)</f>
        <v>0</v>
      </c>
      <c r="J622" s="192">
        <f ca="1">IFERROR(__xludf.DUMMYFUNCTION("IMPORTRANGE(""https://docs.google.com/spreadsheets/d/1XL5vhW3sbDhbH9Cz0tuDiY8C3ctxq1tqvaCgkFb8cCA/edit?usp=sharing"",""อำนาจเจริญ!J517"")"),0)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IFERROR(__xludf.DUMMYFUNCTION("IMPORTRANGE(""https://docs.google.com/spreadsheets/d/1XL5vhW3sbDhbH9Cz0tuDiY8C3ctxq1tqvaCgkFb8cCA/edit?usp=sharing"",""อำนาจเจริญ!I518"")"),0)</f>
        <v>0</v>
      </c>
      <c r="J623" s="192">
        <f ca="1">IFERROR(__xludf.DUMMYFUNCTION("IMPORTRANGE(""https://docs.google.com/spreadsheets/d/1XL5vhW3sbDhbH9Cz0tuDiY8C3ctxq1tqvaCgkFb8cCA/edit?usp=sharing"",""อำนาจเจริญ!J518"")"),0)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IFERROR(__xludf.DUMMYFUNCTION("IMPORTRANGE(""https://docs.google.com/spreadsheets/d/1XL5vhW3sbDhbH9Cz0tuDiY8C3ctxq1tqvaCgkFb8cCA/edit?usp=sharing"",""อำนาจเจริญ!I519"")"),0)</f>
        <v>0</v>
      </c>
      <c r="J624" s="191">
        <f ca="1">IFERROR(__xludf.DUMMYFUNCTION("IMPORTRANGE(""https://docs.google.com/spreadsheets/d/1XL5vhW3sbDhbH9Cz0tuDiY8C3ctxq1tqvaCgkFb8cCA/edit?usp=sharing"",""อำนาจเจริญ!J519"")"),0)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IFERROR(__xludf.DUMMYFUNCTION("IMPORTRANGE(""https://docs.google.com/spreadsheets/d/1XL5vhW3sbDhbH9Cz0tuDiY8C3ctxq1tqvaCgkFb8cCA/edit?usp=sharing"",""อำนาจเจริญ!I520"")"),0)</f>
        <v>0</v>
      </c>
      <c r="J625" s="192">
        <f ca="1">IFERROR(__xludf.DUMMYFUNCTION("IMPORTRANGE(""https://docs.google.com/spreadsheets/d/1XL5vhW3sbDhbH9Cz0tuDiY8C3ctxq1tqvaCgkFb8cCA/edit?usp=sharing"",""อำนาจเจริญ!J520"")"),0)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IFERROR(__xludf.DUMMYFUNCTION("IMPORTRANGE(""https://docs.google.com/spreadsheets/d/1XL5vhW3sbDhbH9Cz0tuDiY8C3ctxq1tqvaCgkFb8cCA/edit?usp=sharing"",""อำนาจเจริญ!I521"")"),0)</f>
        <v>0</v>
      </c>
      <c r="J626" s="192">
        <f ca="1">IFERROR(__xludf.DUMMYFUNCTION("IMPORTRANGE(""https://docs.google.com/spreadsheets/d/1XL5vhW3sbDhbH9Cz0tuDiY8C3ctxq1tqvaCgkFb8cCA/edit?usp=sharing"",""อำนาจเจริญ!J521"")"),0)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IFERROR(__xludf.DUMMYFUNCTION("IMPORTRANGE(""https://docs.google.com/spreadsheets/d/1XL5vhW3sbDhbH9Cz0tuDiY8C3ctxq1tqvaCgkFb8cCA/edit?usp=sharing"",""อำนาจเจริญ!I523"")"),4009999.29)</f>
        <v>4009999.29</v>
      </c>
      <c r="J628" s="332">
        <f ca="1">IFERROR(__xludf.DUMMYFUNCTION("IMPORTRANGE(""https://docs.google.com/spreadsheets/d/1XL5vhW3sbDhbH9Cz0tuDiY8C3ctxq1tqvaCgkFb8cCA/edit?usp=sharing"",""อำนาจเจริญ!J523"")"),195027.34)</f>
        <v>195027.34</v>
      </c>
      <c r="K628" s="333">
        <f t="shared" ref="K628:K635" ca="1" si="129">IF(I628&gt;0,J628*100/I628,0)</f>
        <v>4.8635255494022793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IFERROR(__xludf.DUMMYFUNCTION("IMPORTRANGE(""https://docs.google.com/spreadsheets/d/1XL5vhW3sbDhbH9Cz0tuDiY8C3ctxq1tqvaCgkFb8cCA/edit?usp=sharing"",""อำนาจเจริญ!I524"")"),351)</f>
        <v>351</v>
      </c>
      <c r="J629" s="332">
        <f ca="1">IFERROR(__xludf.DUMMYFUNCTION("IMPORTRANGE(""https://docs.google.com/spreadsheets/d/1XL5vhW3sbDhbH9Cz0tuDiY8C3ctxq1tqvaCgkFb8cCA/edit?usp=sharing"",""อำนาจเจริญ!J524"")"),18)</f>
        <v>18</v>
      </c>
      <c r="K629" s="333">
        <f t="shared" ca="1" si="129"/>
        <v>5.1282051282051286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IFERROR(__xludf.DUMMYFUNCTION("IMPORTRANGE(""https://docs.google.com/spreadsheets/d/1XL5vhW3sbDhbH9Cz0tuDiY8C3ctxq1tqvaCgkFb8cCA/edit?usp=sharing"",""อำนาจเจริญ!I525"")"),3896722.34)</f>
        <v>3896722.34</v>
      </c>
      <c r="J630" s="332">
        <f ca="1">IFERROR(__xludf.DUMMYFUNCTION("IMPORTRANGE(""https://docs.google.com/spreadsheets/d/1XL5vhW3sbDhbH9Cz0tuDiY8C3ctxq1tqvaCgkFb8cCA/edit?usp=sharing"",""อำนาจเจริญ!J525"")"),44273.84)</f>
        <v>44273.84</v>
      </c>
      <c r="K630" s="333">
        <f t="shared" ca="1" si="129"/>
        <v>1.136181542768069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IFERROR(__xludf.DUMMYFUNCTION("IMPORTRANGE(""https://docs.google.com/spreadsheets/d/1XL5vhW3sbDhbH9Cz0tuDiY8C3ctxq1tqvaCgkFb8cCA/edit?usp=sharing"",""อำนาจเจริญ!I526"")"),221)</f>
        <v>221</v>
      </c>
      <c r="J631" s="332">
        <f ca="1">IFERROR(__xludf.DUMMYFUNCTION("IMPORTRANGE(""https://docs.google.com/spreadsheets/d/1XL5vhW3sbDhbH9Cz0tuDiY8C3ctxq1tqvaCgkFb8cCA/edit?usp=sharing"",""อำนาจเจริญ!J526"")"),32)</f>
        <v>32</v>
      </c>
      <c r="K631" s="333">
        <f t="shared" ca="1" si="129"/>
        <v>14.479638009049774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IFERROR(__xludf.DUMMYFUNCTION("IMPORTRANGE(""https://docs.google.com/spreadsheets/d/1XL5vhW3sbDhbH9Cz0tuDiY8C3ctxq1tqvaCgkFb8cCA/edit?usp=sharing"",""อำนาจเจริญ!I527"")"),0)</f>
        <v>0</v>
      </c>
      <c r="J632" s="332">
        <f ca="1">IFERROR(__xludf.DUMMYFUNCTION("IMPORTRANGE(""https://docs.google.com/spreadsheets/d/1XL5vhW3sbDhbH9Cz0tuDiY8C3ctxq1tqvaCgkFb8cCA/edit?usp=sharing"",""อำนาจเจริญ!J527"")"),0)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IFERROR(__xludf.DUMMYFUNCTION("IMPORTRANGE(""https://docs.google.com/spreadsheets/d/1XL5vhW3sbDhbH9Cz0tuDiY8C3ctxq1tqvaCgkFb8cCA/edit?usp=sharing"",""อำนาจเจริญ!I528"")"),0)</f>
        <v>0</v>
      </c>
      <c r="J633" s="332">
        <f ca="1">IFERROR(__xludf.DUMMYFUNCTION("IMPORTRANGE(""https://docs.google.com/spreadsheets/d/1XL5vhW3sbDhbH9Cz0tuDiY8C3ctxq1tqvaCgkFb8cCA/edit?usp=sharing"",""อำนาจเจริญ!J528"")"),0)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IFERROR(__xludf.DUMMYFUNCTION("IMPORTRANGE(""https://docs.google.com/spreadsheets/d/1XL5vhW3sbDhbH9Cz0tuDiY8C3ctxq1tqvaCgkFb8cCA/edit?usp=sharing"",""อำนาจเจริญ!I529"")"),5000000)</f>
        <v>5000000</v>
      </c>
      <c r="J634" s="332">
        <f ca="1">IFERROR(__xludf.DUMMYFUNCTION("IMPORTRANGE(""https://docs.google.com/spreadsheets/d/1XL5vhW3sbDhbH9Cz0tuDiY8C3ctxq1tqvaCgkFb8cCA/edit?usp=sharing"",""อำนาจเจริญ!J529"")"),0)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IFERROR(__xludf.DUMMYFUNCTION("IMPORTRANGE(""https://docs.google.com/spreadsheets/d/1XL5vhW3sbDhbH9Cz0tuDiY8C3ctxq1tqvaCgkFb8cCA/edit?usp=sharing"",""อำนาจเจริญ!I530"")"),150)</f>
        <v>150</v>
      </c>
      <c r="J635" s="462">
        <f ca="1">IFERROR(__xludf.DUMMYFUNCTION("IMPORTRANGE(""https://docs.google.com/spreadsheets/d/1XL5vhW3sbDhbH9Cz0tuDiY8C3ctxq1tqvaCgkFb8cCA/edit?usp=sharing"",""อำนาจเจริญ!J530"")"),0)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zoomScale="70" zoomScaleNormal="7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55000000000000004">
      <c r="A2" s="509" t="s">
        <v>237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55000000000000004">
      <c r="A3" s="509" t="s">
        <v>258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5500000000000000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5883155</v>
      </c>
      <c r="M8" s="25">
        <f t="shared" ca="1" si="0"/>
        <v>1801805</v>
      </c>
      <c r="N8" s="25">
        <f t="shared" ca="1" si="0"/>
        <v>1283011</v>
      </c>
      <c r="O8" s="24">
        <f t="shared" ref="O8:O16" ca="1" si="1">IF(L8&gt;0,N8*100/L8,0)</f>
        <v>21.80821345009608</v>
      </c>
      <c r="P8" s="24">
        <f t="shared" ref="P8:P16" ca="1" si="2">IF(M8&gt;0,N8*100/M8,0)</f>
        <v>71.206984107603205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5883155</v>
      </c>
      <c r="M10" s="32">
        <f t="shared" ca="1" si="4"/>
        <v>1801805</v>
      </c>
      <c r="N10" s="32">
        <f t="shared" ca="1" si="4"/>
        <v>1283011</v>
      </c>
      <c r="O10" s="31">
        <f t="shared" ca="1" si="1"/>
        <v>21.80821345009608</v>
      </c>
      <c r="P10" s="31">
        <f t="shared" ca="1" si="2"/>
        <v>71.206984107603205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5845355</v>
      </c>
      <c r="M12" s="40">
        <f t="shared" ca="1" si="6"/>
        <v>1801805</v>
      </c>
      <c r="N12" s="40">
        <f t="shared" ca="1" si="6"/>
        <v>1245211</v>
      </c>
      <c r="O12" s="40">
        <f t="shared" ca="1" si="1"/>
        <v>21.302572726549542</v>
      </c>
      <c r="P12" s="40">
        <f t="shared" ca="1" si="2"/>
        <v>69.109087831369095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2233000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3612355</v>
      </c>
      <c r="M14" s="40">
        <f t="shared" si="8"/>
        <v>0</v>
      </c>
      <c r="N14" s="40">
        <f t="shared" ca="1" si="8"/>
        <v>177769</v>
      </c>
      <c r="O14" s="43">
        <f t="shared" ca="1" si="1"/>
        <v>4.9211387031451785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37800</v>
      </c>
      <c r="M16" s="40">
        <f t="shared" si="10"/>
        <v>0</v>
      </c>
      <c r="N16" s="40">
        <f t="shared" ca="1" si="10"/>
        <v>37800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3461615</v>
      </c>
      <c r="M18" s="25">
        <f t="shared" ca="1" si="11"/>
        <v>1801805</v>
      </c>
      <c r="N18" s="25">
        <f t="shared" ca="1" si="11"/>
        <v>1105242</v>
      </c>
      <c r="O18" s="24">
        <f t="shared" ref="O18:O20" ca="1" si="12">IF(L18&gt;0,N18*100/L18,0)</f>
        <v>31.928507358559518</v>
      </c>
      <c r="P18" s="24">
        <f t="shared" ref="P18:P26" ca="1" si="13">IF(M18&gt;0,N18*100/M18,0)</f>
        <v>61.340822120040734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3461615</v>
      </c>
      <c r="M20" s="32">
        <f t="shared" ca="1" si="15"/>
        <v>1801805</v>
      </c>
      <c r="N20" s="32">
        <f t="shared" ca="1" si="15"/>
        <v>1105242</v>
      </c>
      <c r="O20" s="31">
        <f t="shared" ca="1" si="12"/>
        <v>31.928507358559518</v>
      </c>
      <c r="P20" s="31">
        <f t="shared" ca="1" si="13"/>
        <v>61.340822120040734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3423815</v>
      </c>
      <c r="M22" s="44">
        <f t="shared" ca="1" si="18"/>
        <v>1801805</v>
      </c>
      <c r="N22" s="43">
        <f t="shared" ca="1" si="18"/>
        <v>1067442</v>
      </c>
      <c r="O22" s="43">
        <f t="shared" ca="1" si="17"/>
        <v>31.176976559773234</v>
      </c>
      <c r="P22" s="43">
        <f t="shared" ca="1" si="13"/>
        <v>59.242925843806624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2233000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1190815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37800</v>
      </c>
      <c r="M26" s="52">
        <f t="shared" si="22"/>
        <v>0</v>
      </c>
      <c r="N26" s="52">
        <f t="shared" ca="1" si="22"/>
        <v>37800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2421540</v>
      </c>
      <c r="M28" s="25">
        <f t="shared" si="23"/>
        <v>0</v>
      </c>
      <c r="N28" s="25">
        <f t="shared" ca="1" si="23"/>
        <v>177769</v>
      </c>
      <c r="O28" s="24">
        <f t="shared" ref="O28:O30" ca="1" si="24">IF(L28&gt;0,N28*100/L28,0)</f>
        <v>7.3411548023158817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2421540</v>
      </c>
      <c r="M30" s="32">
        <f t="shared" si="27"/>
        <v>0</v>
      </c>
      <c r="N30" s="32">
        <f t="shared" ca="1" si="27"/>
        <v>177769</v>
      </c>
      <c r="O30" s="31">
        <f t="shared" ca="1" si="24"/>
        <v>7.3411548023158817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2421540</v>
      </c>
      <c r="M32" s="43">
        <f t="shared" si="30"/>
        <v>0</v>
      </c>
      <c r="N32" s="43">
        <f t="shared" ca="1" si="30"/>
        <v>177769</v>
      </c>
      <c r="O32" s="43">
        <f t="shared" ca="1" si="29"/>
        <v>7.3411548023158817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2421540</v>
      </c>
      <c r="M34" s="43">
        <f t="shared" si="32"/>
        <v>0</v>
      </c>
      <c r="N34" s="43">
        <f t="shared" ca="1" si="32"/>
        <v>177769</v>
      </c>
      <c r="O34" s="43">
        <f t="shared" ca="1" si="29"/>
        <v>7.3411548023158817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3461615</v>
      </c>
      <c r="M37" s="55">
        <f t="shared" ca="1" si="33"/>
        <v>1801805</v>
      </c>
      <c r="N37" s="55">
        <f t="shared" ca="1" si="33"/>
        <v>1105242</v>
      </c>
      <c r="O37" s="56">
        <f t="shared" ca="1" si="29"/>
        <v>31.928507358559518</v>
      </c>
      <c r="P37" s="56">
        <f t="shared" ca="1" si="25"/>
        <v>61.340822120040734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757600</v>
      </c>
      <c r="M41" s="79">
        <f t="shared" ca="1" si="34"/>
        <v>378800</v>
      </c>
      <c r="N41" s="79">
        <f t="shared" ca="1" si="34"/>
        <v>260081</v>
      </c>
      <c r="O41" s="78">
        <f t="shared" ref="O41:O43" ca="1" si="35">IF(L41&gt;0,N41*100/L41,0)</f>
        <v>34.329593453009501</v>
      </c>
      <c r="P41" s="78">
        <f t="shared" ref="P41:P43" ca="1" si="36">IF(M41&gt;0,N41*100/M41,0)</f>
        <v>68.659186906019002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757600</v>
      </c>
      <c r="M43" s="79">
        <f t="shared" ca="1" si="38"/>
        <v>378800</v>
      </c>
      <c r="N43" s="79">
        <f t="shared" ca="1" si="38"/>
        <v>260081</v>
      </c>
      <c r="O43" s="78">
        <f t="shared" ca="1" si="35"/>
        <v>34.329593453009501</v>
      </c>
      <c r="P43" s="78">
        <f t="shared" ca="1" si="36"/>
        <v>68.659186906019002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757600</v>
      </c>
      <c r="M45" s="91">
        <f ca="1">IFERROR(__xludf.DUMMYFUNCTION("IMPORTRANGE(""https://docs.google.com/spreadsheets/d/1Yj_ptqi66GCucihVvJfMjLAmec39IyEx_6qawtMGysU/edit?usp=sharing"",""สบก!Q38"")"),378800)</f>
        <v>378800</v>
      </c>
      <c r="N45" s="91">
        <f ca="1">IFERROR(__xludf.DUMMYFUNCTION("IMPORTRANGE(""https://docs.google.com/spreadsheets/d/1Yj_ptqi66GCucihVvJfMjLAmec39IyEx_6qawtMGysU/edit?usp=sharing"",""สบก!R38"")"),260081)</f>
        <v>260081</v>
      </c>
      <c r="O45" s="92">
        <f ca="1">IF(L45&gt;0,N45*100/L45,0)</f>
        <v>34.329593453009501</v>
      </c>
      <c r="P45" s="92">
        <f ca="1">IF(M45&gt;0,N45*100/M45,0)</f>
        <v>68.659186906019002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IFERROR(__xludf.DUMMYFUNCTION("IMPORTRANGE(""https://docs.google.com/spreadsheets/d/1Yj_ptqi66GCucihVvJfMjLAmec39IyEx_6qawtMGysU/edit?usp=sharing"",""สบก!M38"")"),757600)</f>
        <v>757600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IFERROR(__xludf.DUMMYFUNCTION("IMPORTRANGE(""https://docs.google.com/spreadsheets/d/1Yj_ptqi66GCucihVvJfMjLAmec39IyEx_6qawtMGysU/edit?usp=sharing"",""สบก!N38"")"),0)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IFERROR(__xludf.DUMMYFUNCTION("IMPORTRANGE(""https://docs.google.com/spreadsheets/d/1Yj_ptqi66GCucihVvJfMjLAmec39IyEx_6qawtMGysU/edit?usp=sharing"",""สบก!O38"")"),0)</f>
        <v>0</v>
      </c>
      <c r="M49" s="101"/>
      <c r="N49" s="91">
        <f ca="1">IFERROR(__xludf.DUMMYFUNCTION("IMPORTRANGE(""https://docs.google.com/spreadsheets/d/1Yj_ptqi66GCucihVvJfMjLAmec39IyEx_6qawtMGysU/edit?usp=sharing"",""สบก!S38"")"),0)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600000</v>
      </c>
      <c r="M53" s="125">
        <f t="shared" ca="1" si="39"/>
        <v>313500</v>
      </c>
      <c r="N53" s="125">
        <f t="shared" ca="1" si="39"/>
        <v>297550</v>
      </c>
      <c r="O53" s="124">
        <f t="shared" ref="O53:O55" ca="1" si="40">IF(L53&gt;0,N53*100/L53,0)</f>
        <v>49.591666666666669</v>
      </c>
      <c r="P53" s="124">
        <f t="shared" ref="P53:P55" ca="1" si="41">IF(M53&gt;0,N53*100/M53,0)</f>
        <v>94.912280701754383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600000</v>
      </c>
      <c r="M55" s="125">
        <f t="shared" ca="1" si="43"/>
        <v>313500</v>
      </c>
      <c r="N55" s="125">
        <f t="shared" ca="1" si="43"/>
        <v>297550</v>
      </c>
      <c r="O55" s="124">
        <f t="shared" ca="1" si="40"/>
        <v>49.591666666666669</v>
      </c>
      <c r="P55" s="124">
        <f t="shared" ca="1" si="41"/>
        <v>94.912280701754383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600000</v>
      </c>
      <c r="M57" s="91">
        <f ca="1">IFERROR(__xludf.DUMMYFUNCTION("IMPORTRANGE(""https://docs.google.com/spreadsheets/d/1Yj_ptqi66GCucihVvJfMjLAmec39IyEx_6qawtMGysU/edit?usp=sharing"",""สบก!Z38"")"),313500)</f>
        <v>313500</v>
      </c>
      <c r="N57" s="91">
        <f ca="1">IFERROR(__xludf.DUMMYFUNCTION("IMPORTRANGE(""https://docs.google.com/spreadsheets/d/1Yj_ptqi66GCucihVvJfMjLAmec39IyEx_6qawtMGysU/edit?usp=sharing"",""สบก!AA38"")"),297550)</f>
        <v>297550</v>
      </c>
      <c r="O57" s="92">
        <f ca="1">IF(L57&gt;0,N57*100/L57,0)</f>
        <v>49.591666666666669</v>
      </c>
      <c r="P57" s="92">
        <f ca="1">IF(M57&gt;0,N57*100/M57,0)</f>
        <v>94.912280701754383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IFERROR(__xludf.DUMMYFUNCTION("IMPORTRANGE(""https://docs.google.com/spreadsheets/d/1Yj_ptqi66GCucihVvJfMjLAmec39IyEx_6qawtMGysU/edit?usp=sharing"",""สบก!V38"")"),600000)</f>
        <v>600000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IFERROR(__xludf.DUMMYFUNCTION("IMPORTRANGE(""https://docs.google.com/spreadsheets/d/1Yj_ptqi66GCucihVvJfMjLAmec39IyEx_6qawtMGysU/edit?usp=sharing"",""สบก!W38"")"),0)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IFERROR(__xludf.DUMMYFUNCTION("IMPORTRANGE(""https://docs.google.com/spreadsheets/d/1Yj_ptqi66GCucihVvJfMjLAmec39IyEx_6qawtMGysU/edit?usp=sharing"",""สบก!X38"")"),0)</f>
        <v>0</v>
      </c>
      <c r="M61" s="101"/>
      <c r="N61" s="91">
        <f ca="1">IFERROR(__xludf.DUMMYFUNCTION("IMPORTRANGE(""https://docs.google.com/spreadsheets/d/1Yj_ptqi66GCucihVvJfMjLAmec39IyEx_6qawtMGysU/edit?usp=sharing"",""สบก!AB38"")"),0)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IFERROR(__xludf.DUMMYFUNCTION("IMPORTRANGE(""https://docs.google.com/spreadsheets/d/1XL5vhW3sbDhbH9Cz0tuDiY8C3ctxq1tqvaCgkFb8cCA/edit?usp=sharing"",""กาฬสินธุ์!I9"")"),0)</f>
        <v>0</v>
      </c>
      <c r="J64" s="146">
        <f ca="1">IFERROR(__xludf.DUMMYFUNCTION("IMPORTRANGE(""https://docs.google.com/spreadsheets/d/1XL5vhW3sbDhbH9Cz0tuDiY8C3ctxq1tqvaCgkFb8cCA/edit?usp=sharing"",""กาฬสินธุ์!J9"")"),0)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IFERROR(__xludf.DUMMYFUNCTION("IMPORTRANGE(""https://docs.google.com/spreadsheets/d/1XL5vhW3sbDhbH9Cz0tuDiY8C3ctxq1tqvaCgkFb8cCA/edit?usp=sharing"",""กาฬสินธุ์!I10"")"),0)</f>
        <v>0</v>
      </c>
      <c r="J65" s="146">
        <f ca="1">IFERROR(__xludf.DUMMYFUNCTION("IMPORTRANGE(""https://docs.google.com/spreadsheets/d/1XL5vhW3sbDhbH9Cz0tuDiY8C3ctxq1tqvaCgkFb8cCA/edit?usp=sharing"",""กาฬสินธุ์!J10"")"),0)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IFERROR(__xludf.DUMMYFUNCTION("IMPORTRANGE(""https://docs.google.com/spreadsheets/d/1Yj_ptqi66GCucihVvJfMjLAmec39IyEx_6qawtMGysU/edit?usp=sharing"",""สบก!AI38"")"),0)</f>
        <v>0</v>
      </c>
      <c r="N70" s="172">
        <f ca="1">IFERROR(__xludf.DUMMYFUNCTION("IMPORTRANGE(""https://docs.google.com/spreadsheets/d/1Yj_ptqi66GCucihVvJfMjLAmec39IyEx_6qawtMGysU/edit?usp=sharing"",""สบก!AJ38"")"),0)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IFERROR(__xludf.DUMMYFUNCTION("IMPORTRANGE(""https://docs.google.com/spreadsheets/d/1Yj_ptqi66GCucihVvJfMjLAmec39IyEx_6qawtMGysU/edit?usp=sharing"",""สบก!AE38"")"),0)</f>
        <v>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IFERROR(__xludf.DUMMYFUNCTION("IMPORTRANGE(""https://docs.google.com/spreadsheets/d/1Yj_ptqi66GCucihVvJfMjLAmec39IyEx_6qawtMGysU/edit?usp=sharing"",""สบก!AF38"")"),0)</f>
        <v>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IFERROR(__xludf.DUMMYFUNCTION("IMPORTRANGE(""https://docs.google.com/spreadsheets/d/1Yj_ptqi66GCucihVvJfMjLAmec39IyEx_6qawtMGysU/edit?usp=sharing"",""สบก!AG38"")"),0)</f>
        <v>0</v>
      </c>
      <c r="M74" s="101"/>
      <c r="N74" s="91">
        <f ca="1">IFERROR(__xludf.DUMMYFUNCTION("IMPORTRANGE(""https://docs.google.com/spreadsheets/d/1Yj_ptqi66GCucihVvJfMjLAmec39IyEx_6qawtMGysU/edit?usp=sharing"",""สบก!AK38"")"),0)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IFERROR(__xludf.DUMMYFUNCTION("IMPORTRANGE(""https://docs.google.com/spreadsheets/d/1XL5vhW3sbDhbH9Cz0tuDiY8C3ctxq1tqvaCgkFb8cCA/edit?usp=sharing"",""กาฬสินธุ์!J16"")"),0)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IFERROR(__xludf.DUMMYFUNCTION("IMPORTRANGE(""https://docs.google.com/spreadsheets/d/1XL5vhW3sbDhbH9Cz0tuDiY8C3ctxq1tqvaCgkFb8cCA/edit?usp=sharing"",""กาฬสินธุ์!J17"")"),0)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IFERROR(__xludf.DUMMYFUNCTION("IMPORTRANGE(""https://docs.google.com/spreadsheets/d/1XL5vhW3sbDhbH9Cz0tuDiY8C3ctxq1tqvaCgkFb8cCA/edit?usp=sharing"",""กาฬสินธุ์!J18"")"),0)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IFERROR(__xludf.DUMMYFUNCTION("IMPORTRANGE(""https://docs.google.com/spreadsheets/d/1XL5vhW3sbDhbH9Cz0tuDiY8C3ctxq1tqvaCgkFb8cCA/edit?usp=sharing"",""กาฬสินธุ์!J19"")"),0)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IFERROR(__xludf.DUMMYFUNCTION("IMPORTRANGE(""https://docs.google.com/spreadsheets/d/1XL5vhW3sbDhbH9Cz0tuDiY8C3ctxq1tqvaCgkFb8cCA/edit?usp=sharing"",""กาฬสินธุ์!I20"")"),0)</f>
        <v>0</v>
      </c>
      <c r="J80" s="203">
        <f ca="1">IFERROR(__xludf.DUMMYFUNCTION("IMPORTRANGE(""https://docs.google.com/spreadsheets/d/1XL5vhW3sbDhbH9Cz0tuDiY8C3ctxq1tqvaCgkFb8cCA/edit?usp=sharing"",""กาฬสินธุ์!J20"")"),0)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IFERROR(__xludf.DUMMYFUNCTION("IMPORTRANGE(""https://docs.google.com/spreadsheets/d/1XL5vhW3sbDhbH9Cz0tuDiY8C3ctxq1tqvaCgkFb8cCA/edit?usp=sharing"",""กาฬสินธุ์!I21"")"),0)</f>
        <v>0</v>
      </c>
      <c r="J81" s="203">
        <f ca="1">IFERROR(__xludf.DUMMYFUNCTION("IMPORTRANGE(""https://docs.google.com/spreadsheets/d/1XL5vhW3sbDhbH9Cz0tuDiY8C3ctxq1tqvaCgkFb8cCA/edit?usp=sharing"",""กาฬสินธุ์!J21"")"),0)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IFERROR(__xludf.DUMMYFUNCTION("IMPORTRANGE(""https://docs.google.com/spreadsheets/d/1XL5vhW3sbDhbH9Cz0tuDiY8C3ctxq1tqvaCgkFb8cCA/edit?usp=sharing"",""กาฬสินธุ์!I22"")"),0)</f>
        <v>0</v>
      </c>
      <c r="J82" s="191">
        <f ca="1">IFERROR(__xludf.DUMMYFUNCTION("IMPORTRANGE(""https://docs.google.com/spreadsheets/d/1XL5vhW3sbDhbH9Cz0tuDiY8C3ctxq1tqvaCgkFb8cCA/edit?usp=sharing"",""กาฬสินธุ์!J22"")"),0)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IFERROR(__xludf.DUMMYFUNCTION("IMPORTRANGE(""https://docs.google.com/spreadsheets/d/1XL5vhW3sbDhbH9Cz0tuDiY8C3ctxq1tqvaCgkFb8cCA/edit?usp=sharing"",""กาฬสินธุ์!I23"")"),0)</f>
        <v>0</v>
      </c>
      <c r="J83" s="191">
        <f ca="1">IFERROR(__xludf.DUMMYFUNCTION("IMPORTRANGE(""https://docs.google.com/spreadsheets/d/1XL5vhW3sbDhbH9Cz0tuDiY8C3ctxq1tqvaCgkFb8cCA/edit?usp=sharing"",""กาฬสินธุ์!J23"")"),0)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IFERROR(__xludf.DUMMYFUNCTION("IMPORTRANGE(""https://docs.google.com/spreadsheets/d/1XL5vhW3sbDhbH9Cz0tuDiY8C3ctxq1tqvaCgkFb8cCA/edit?usp=sharing"",""กาฬสินธุ์!I24"")"),0)</f>
        <v>0</v>
      </c>
      <c r="J84" s="192">
        <f ca="1">IFERROR(__xludf.DUMMYFUNCTION("IMPORTRANGE(""https://docs.google.com/spreadsheets/d/1XL5vhW3sbDhbH9Cz0tuDiY8C3ctxq1tqvaCgkFb8cCA/edit?usp=sharing"",""กาฬสินธุ์!J24"")"),0)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IFERROR(__xludf.DUMMYFUNCTION("IMPORTRANGE(""https://docs.google.com/spreadsheets/d/1XL5vhW3sbDhbH9Cz0tuDiY8C3ctxq1tqvaCgkFb8cCA/edit?usp=sharing"",""กาฬสินธุ์!I25"")"),0)</f>
        <v>0</v>
      </c>
      <c r="J85" s="192">
        <f ca="1">IFERROR(__xludf.DUMMYFUNCTION("IMPORTRANGE(""https://docs.google.com/spreadsheets/d/1XL5vhW3sbDhbH9Cz0tuDiY8C3ctxq1tqvaCgkFb8cCA/edit?usp=sharing"",""กาฬสินธุ์!J25"")"),0)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IFERROR(__xludf.DUMMYFUNCTION("IMPORTRANGE(""https://docs.google.com/spreadsheets/d/1XL5vhW3sbDhbH9Cz0tuDiY8C3ctxq1tqvaCgkFb8cCA/edit?usp=sharing"",""กาฬสินธุ์!I26"")"),0)</f>
        <v>0</v>
      </c>
      <c r="J86" s="191">
        <f ca="1">IFERROR(__xludf.DUMMYFUNCTION("IMPORTRANGE(""https://docs.google.com/spreadsheets/d/1XL5vhW3sbDhbH9Cz0tuDiY8C3ctxq1tqvaCgkFb8cCA/edit?usp=sharing"",""กาฬสินธุ์!J26"")"),0)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IFERROR(__xludf.DUMMYFUNCTION("IMPORTRANGE(""https://docs.google.com/spreadsheets/d/1XL5vhW3sbDhbH9Cz0tuDiY8C3ctxq1tqvaCgkFb8cCA/edit?usp=sharing"",""กาฬสินธุ์!I27"")"),0)</f>
        <v>0</v>
      </c>
      <c r="J87" s="191">
        <f ca="1">IFERROR(__xludf.DUMMYFUNCTION("IMPORTRANGE(""https://docs.google.com/spreadsheets/d/1XL5vhW3sbDhbH9Cz0tuDiY8C3ctxq1tqvaCgkFb8cCA/edit?usp=sharing"",""กาฬสินธุ์!J27"")"),0)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IFERROR(__xludf.DUMMYFUNCTION("IMPORTRANGE(""https://docs.google.com/spreadsheets/d/1XL5vhW3sbDhbH9Cz0tuDiY8C3ctxq1tqvaCgkFb8cCA/edit?usp=sharing"",""กาฬสินธุ์!I28"")"),0)</f>
        <v>0</v>
      </c>
      <c r="J88" s="191">
        <f ca="1">IFERROR(__xludf.DUMMYFUNCTION("IMPORTRANGE(""https://docs.google.com/spreadsheets/d/1XL5vhW3sbDhbH9Cz0tuDiY8C3ctxq1tqvaCgkFb8cCA/edit?usp=sharing"",""กาฬสินธุ์!J28"")"),0)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IFERROR(__xludf.DUMMYFUNCTION("IMPORTRANGE(""https://docs.google.com/spreadsheets/d/1XL5vhW3sbDhbH9Cz0tuDiY8C3ctxq1tqvaCgkFb8cCA/edit?usp=sharing"",""กาฬสินธุ์!J29"")"),0)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IFERROR(__xludf.DUMMYFUNCTION("IMPORTRANGE(""https://docs.google.com/spreadsheets/d/1XL5vhW3sbDhbH9Cz0tuDiY8C3ctxq1tqvaCgkFb8cCA/edit?usp=sharing"",""กาฬสินธุ์!J30"")"),0)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IFERROR(__xludf.DUMMYFUNCTION("IMPORTRANGE(""https://docs.google.com/spreadsheets/d/1XL5vhW3sbDhbH9Cz0tuDiY8C3ctxq1tqvaCgkFb8cCA/edit?usp=sharing"",""กาฬสินธุ์!I32"")"),0)</f>
        <v>0</v>
      </c>
      <c r="J92" s="146">
        <f ca="1">IFERROR(__xludf.DUMMYFUNCTION("IMPORTRANGE(""https://docs.google.com/spreadsheets/d/1XL5vhW3sbDhbH9Cz0tuDiY8C3ctxq1tqvaCgkFb8cCA/edit?usp=sharing"",""กาฬสินธุ์!J32"")"),0)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IFERROR(__xludf.DUMMYFUNCTION("IMPORTRANGE(""https://docs.google.com/spreadsheets/d/1XL5vhW3sbDhbH9Cz0tuDiY8C3ctxq1tqvaCgkFb8cCA/edit?usp=sharing"",""กาฬสินธุ์!I33"")"),0)</f>
        <v>0</v>
      </c>
      <c r="J93" s="146">
        <f ca="1">IFERROR(__xludf.DUMMYFUNCTION("IMPORTRANGE(""https://docs.google.com/spreadsheets/d/1XL5vhW3sbDhbH9Cz0tuDiY8C3ctxq1tqvaCgkFb8cCA/edit?usp=sharing"",""กาฬสินธุ์!J33"")"),0)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IFERROR(__xludf.DUMMYFUNCTION("IMPORTRANGE(""https://docs.google.com/spreadsheets/d/1Yj_ptqi66GCucihVvJfMjLAmec39IyEx_6qawtMGysU/edit?usp=sharing"",""สบก!AR38"")"),0)</f>
        <v>0</v>
      </c>
      <c r="N98" s="172">
        <f ca="1">IFERROR(__xludf.DUMMYFUNCTION("IMPORTRANGE(""https://docs.google.com/spreadsheets/d/1Yj_ptqi66GCucihVvJfMjLAmec39IyEx_6qawtMGysU/edit?usp=sharing"",""สบก!AS38"")"),0)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IFERROR(__xludf.DUMMYFUNCTION("IMPORTRANGE(""https://docs.google.com/spreadsheets/d/1Yj_ptqi66GCucihVvJfMjLAmec39IyEx_6qawtMGysU/edit?usp=sharing"",""สบก!AN38"")"),0)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IFERROR(__xludf.DUMMYFUNCTION("IMPORTRANGE(""https://docs.google.com/spreadsheets/d/1Yj_ptqi66GCucihVvJfMjLAmec39IyEx_6qawtMGysU/edit?usp=sharing"",""สบก!AO38"")"),0)</f>
        <v>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IFERROR(__xludf.DUMMYFUNCTION("IMPORTRANGE(""https://docs.google.com/spreadsheets/d/1Yj_ptqi66GCucihVvJfMjLAmec39IyEx_6qawtMGysU/edit?usp=sharing"",""สบก!AP38"")"),0)</f>
        <v>0</v>
      </c>
      <c r="M102" s="101"/>
      <c r="N102" s="91">
        <f ca="1">IFERROR(__xludf.DUMMYFUNCTION("IMPORTRANGE(""https://docs.google.com/spreadsheets/d/1Yj_ptqi66GCucihVvJfMjLAmec39IyEx_6qawtMGysU/edit?usp=sharing"",""สบก!AT38"")"),0)</f>
        <v>0</v>
      </c>
      <c r="O102" s="101">
        <f ca="1">IF(L102&gt;0,N102*100/L102,0)</f>
        <v>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IFERROR(__xludf.DUMMYFUNCTION("IMPORTRANGE(""https://docs.google.com/spreadsheets/d/1XL5vhW3sbDhbH9Cz0tuDiY8C3ctxq1tqvaCgkFb8cCA/edit?usp=sharing"",""กาฬสินธุ์!J39"")"),0)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IFERROR(__xludf.DUMMYFUNCTION("IMPORTRANGE(""https://docs.google.com/spreadsheets/d/1XL5vhW3sbDhbH9Cz0tuDiY8C3ctxq1tqvaCgkFb8cCA/edit?usp=sharing"",""กาฬสินธุ์!J40"")"),0)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IFERROR(__xludf.DUMMYFUNCTION("IMPORTRANGE(""https://docs.google.com/spreadsheets/d/1XL5vhW3sbDhbH9Cz0tuDiY8C3ctxq1tqvaCgkFb8cCA/edit?usp=sharing"",""กาฬสินธุ์!J41"")"),0)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IFERROR(__xludf.DUMMYFUNCTION("IMPORTRANGE(""https://docs.google.com/spreadsheets/d/1XL5vhW3sbDhbH9Cz0tuDiY8C3ctxq1tqvaCgkFb8cCA/edit?usp=sharing"",""กาฬสินธุ์!J42"")"),0)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IFERROR(__xludf.DUMMYFUNCTION("IMPORTRANGE(""https://docs.google.com/spreadsheets/d/1XL5vhW3sbDhbH9Cz0tuDiY8C3ctxq1tqvaCgkFb8cCA/edit?usp=sharing"",""กาฬสินธุ์!I43"")"),0)</f>
        <v>0</v>
      </c>
      <c r="J108" s="191">
        <f ca="1">IFERROR(__xludf.DUMMYFUNCTION("IMPORTRANGE(""https://docs.google.com/spreadsheets/d/1XL5vhW3sbDhbH9Cz0tuDiY8C3ctxq1tqvaCgkFb8cCA/edit?usp=sharing"",""กาฬสินธุ์!J43"")"),0)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IFERROR(__xludf.DUMMYFUNCTION("IMPORTRANGE(""https://docs.google.com/spreadsheets/d/1XL5vhW3sbDhbH9Cz0tuDiY8C3ctxq1tqvaCgkFb8cCA/edit?usp=sharing"",""กาฬสินธุ์!I44"")"),0)</f>
        <v>0</v>
      </c>
      <c r="J109" s="191">
        <f ca="1">IFERROR(__xludf.DUMMYFUNCTION("IMPORTRANGE(""https://docs.google.com/spreadsheets/d/1XL5vhW3sbDhbH9Cz0tuDiY8C3ctxq1tqvaCgkFb8cCA/edit?usp=sharing"",""กาฬสินธุ์!J44"")"),0)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IFERROR(__xludf.DUMMYFUNCTION("IMPORTRANGE(""https://docs.google.com/spreadsheets/d/1XL5vhW3sbDhbH9Cz0tuDiY8C3ctxq1tqvaCgkFb8cCA/edit?usp=sharing"",""กาฬสินธุ์!I45"")"),0)</f>
        <v>0</v>
      </c>
      <c r="J110" s="191">
        <f ca="1">IFERROR(__xludf.DUMMYFUNCTION("IMPORTRANGE(""https://docs.google.com/spreadsheets/d/1XL5vhW3sbDhbH9Cz0tuDiY8C3ctxq1tqvaCgkFb8cCA/edit?usp=sharing"",""กาฬสินธุ์!J45"")"),0)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IFERROR(__xludf.DUMMYFUNCTION("IMPORTRANGE(""https://docs.google.com/spreadsheets/d/1XL5vhW3sbDhbH9Cz0tuDiY8C3ctxq1tqvaCgkFb8cCA/edit?usp=sharing"",""กาฬสินธุ์!I46"")"),0)</f>
        <v>0</v>
      </c>
      <c r="J111" s="191">
        <f ca="1">IFERROR(__xludf.DUMMYFUNCTION("IMPORTRANGE(""https://docs.google.com/spreadsheets/d/1XL5vhW3sbDhbH9Cz0tuDiY8C3ctxq1tqvaCgkFb8cCA/edit?usp=sharing"",""กาฬสินธุ์!J46"")"),0)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IFERROR(__xludf.DUMMYFUNCTION("IMPORTRANGE(""https://docs.google.com/spreadsheets/d/1XL5vhW3sbDhbH9Cz0tuDiY8C3ctxq1tqvaCgkFb8cCA/edit?usp=sharing"",""กาฬสินธุ์!I47"")"),0)</f>
        <v>0</v>
      </c>
      <c r="J112" s="191">
        <f ca="1">IFERROR(__xludf.DUMMYFUNCTION("IMPORTRANGE(""https://docs.google.com/spreadsheets/d/1XL5vhW3sbDhbH9Cz0tuDiY8C3ctxq1tqvaCgkFb8cCA/edit?usp=sharing"",""กาฬสินธุ์!J47"")"),0)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IFERROR(__xludf.DUMMYFUNCTION("IMPORTRANGE(""https://docs.google.com/spreadsheets/d/1XL5vhW3sbDhbH9Cz0tuDiY8C3ctxq1tqvaCgkFb8cCA/edit?usp=sharing"",""กาฬสินธุ์!I48"")"),0)</f>
        <v>0</v>
      </c>
      <c r="J113" s="191">
        <f ca="1">IFERROR(__xludf.DUMMYFUNCTION("IMPORTRANGE(""https://docs.google.com/spreadsheets/d/1XL5vhW3sbDhbH9Cz0tuDiY8C3ctxq1tqvaCgkFb8cCA/edit?usp=sharing"",""กาฬสินธุ์!J48"")"),0)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IFERROR(__xludf.DUMMYFUNCTION("IMPORTRANGE(""https://docs.google.com/spreadsheets/d/1XL5vhW3sbDhbH9Cz0tuDiY8C3ctxq1tqvaCgkFb8cCA/edit?usp=sharing"",""กาฬสินธุ์!J49"")"),0)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IFERROR(__xludf.DUMMYFUNCTION("IMPORTRANGE(""https://docs.google.com/spreadsheets/d/1XL5vhW3sbDhbH9Cz0tuDiY8C3ctxq1tqvaCgkFb8cCA/edit?usp=sharing"",""กาฬสินธุ์!J50"")"),0)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IFERROR(__xludf.DUMMYFUNCTION("IMPORTRANGE(""https://docs.google.com/spreadsheets/d/1XL5vhW3sbDhbH9Cz0tuDiY8C3ctxq1tqvaCgkFb8cCA/edit?usp=sharing"",""กาฬสินธุ์!I52"")"),20)</f>
        <v>20</v>
      </c>
      <c r="J117" s="146">
        <f ca="1">IFERROR(__xludf.DUMMYFUNCTION("IMPORTRANGE(""https://docs.google.com/spreadsheets/d/1XL5vhW3sbDhbH9Cz0tuDiY8C3ctxq1tqvaCgkFb8cCA/edit?usp=sharing"",""กาฬสินธุ์!J52"")"),20)</f>
        <v>20</v>
      </c>
      <c r="K117" s="147">
        <f ca="1">IF(I117&gt;0,J117*100/I117,0)</f>
        <v>100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82440</v>
      </c>
      <c r="M118" s="155">
        <f t="shared" ca="1" si="58"/>
        <v>66440</v>
      </c>
      <c r="N118" s="155">
        <f t="shared" ca="1" si="58"/>
        <v>18385</v>
      </c>
      <c r="O118" s="154">
        <f t="shared" ref="O118:O120" ca="1" si="59">IF(L118&gt;0,N118*100/L118,0)</f>
        <v>22.301067442988842</v>
      </c>
      <c r="P118" s="154">
        <f t="shared" ref="P118:P120" ca="1" si="60">IF(M118&gt;0,N118*100/M118,0)</f>
        <v>27.671583383503915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82440</v>
      </c>
      <c r="M120" s="160">
        <f t="shared" ca="1" si="62"/>
        <v>66440</v>
      </c>
      <c r="N120" s="160">
        <f t="shared" ca="1" si="62"/>
        <v>18385</v>
      </c>
      <c r="O120" s="159">
        <f t="shared" ca="1" si="59"/>
        <v>22.301067442988842</v>
      </c>
      <c r="P120" s="159">
        <f t="shared" ca="1" si="60"/>
        <v>27.671583383503915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82440</v>
      </c>
      <c r="M122" s="172">
        <f ca="1">IFERROR(__xludf.DUMMYFUNCTION("IMPORTRANGE(""https://docs.google.com/spreadsheets/d/1Yj_ptqi66GCucihVvJfMjLAmec39IyEx_6qawtMGysU/edit?usp=sharing"",""สบก!BA38"")"),66440)</f>
        <v>66440</v>
      </c>
      <c r="N122" s="172">
        <f ca="1">IFERROR(__xludf.DUMMYFUNCTION("IMPORTRANGE(""https://docs.google.com/spreadsheets/d/1Yj_ptqi66GCucihVvJfMjLAmec39IyEx_6qawtMGysU/edit?usp=sharing"",""สบก!BB38"")"),18385)</f>
        <v>18385</v>
      </c>
      <c r="O122" s="171">
        <f ca="1">IF(L122&gt;0,N122*100/L122,0)</f>
        <v>22.301067442988842</v>
      </c>
      <c r="P122" s="171">
        <f ca="1">IF(M122&gt;0,N122*100/M122,0)</f>
        <v>27.671583383503915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IFERROR(__xludf.DUMMYFUNCTION("IMPORTRANGE(""https://docs.google.com/spreadsheets/d/1Yj_ptqi66GCucihVvJfMjLAmec39IyEx_6qawtMGysU/edit?usp=sharing"",""สบก!AW38"")"),0)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IFERROR(__xludf.DUMMYFUNCTION("IMPORTRANGE(""https://docs.google.com/spreadsheets/d/1Yj_ptqi66GCucihVvJfMjLAmec39IyEx_6qawtMGysU/edit?usp=sharing"",""สบก!AX38"")"),82440)</f>
        <v>82440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IFERROR(__xludf.DUMMYFUNCTION("IMPORTRANGE(""https://docs.google.com/spreadsheets/d/1Yj_ptqi66GCucihVvJfMjLAmec39IyEx_6qawtMGysU/edit?usp=sharing"",""สบก!AY38"")"),0)</f>
        <v>0</v>
      </c>
      <c r="M126" s="101"/>
      <c r="N126" s="91">
        <f ca="1">IFERROR(__xludf.DUMMYFUNCTION("IMPORTRANGE(""https://docs.google.com/spreadsheets/d/1Yj_ptqi66GCucihVvJfMjLAmec39IyEx_6qawtMGysU/edit?usp=sharing"",""สบก!BC38"")"),0)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257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IFERROR(__xludf.DUMMYFUNCTION("IMPORTRANGE(""https://docs.google.com/spreadsheets/d/1XL5vhW3sbDhbH9Cz0tuDiY8C3ctxq1tqvaCgkFb8cCA/edit?usp=sharing"",""กาฬสินธุ์!J58"")"),0)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IFERROR(__xludf.DUMMYFUNCTION("IMPORTRANGE(""https://docs.google.com/spreadsheets/d/1XL5vhW3sbDhbH9Cz0tuDiY8C3ctxq1tqvaCgkFb8cCA/edit?usp=sharing"",""กาฬสินธุ์!J59"")"),1)</f>
        <v>1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IFERROR(__xludf.DUMMYFUNCTION("IMPORTRANGE(""https://docs.google.com/spreadsheets/d/1XL5vhW3sbDhbH9Cz0tuDiY8C3ctxq1tqvaCgkFb8cCA/edit?usp=sharing"",""กาฬสินธุ์!J60"")"),1)</f>
        <v>1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IFERROR(__xludf.DUMMYFUNCTION("IMPORTRANGE(""https://docs.google.com/spreadsheets/d/1XL5vhW3sbDhbH9Cz0tuDiY8C3ctxq1tqvaCgkFb8cCA/edit?usp=sharing"",""กาฬสินธุ์!J61"")"),1)</f>
        <v>1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IFERROR(__xludf.DUMMYFUNCTION("IMPORTRANGE(""https://docs.google.com/spreadsheets/d/1XL5vhW3sbDhbH9Cz0tuDiY8C3ctxq1tqvaCgkFb8cCA/edit?usp=sharing"",""กาฬสินธุ์!I62"")"),20)</f>
        <v>20</v>
      </c>
      <c r="J132" s="191">
        <f ca="1">IFERROR(__xludf.DUMMYFUNCTION("IMPORTRANGE(""https://docs.google.com/spreadsheets/d/1XL5vhW3sbDhbH9Cz0tuDiY8C3ctxq1tqvaCgkFb8cCA/edit?usp=sharing"",""กาฬสินธุ์!J62"")"),20)</f>
        <v>20</v>
      </c>
      <c r="K132" s="222">
        <f t="shared" ref="K132:K133" ca="1" si="63">IF(I132&gt;0,J132*100/I132,0)</f>
        <v>100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IFERROR(__xludf.DUMMYFUNCTION("IMPORTRANGE(""https://docs.google.com/spreadsheets/d/1XL5vhW3sbDhbH9Cz0tuDiY8C3ctxq1tqvaCgkFb8cCA/edit?usp=sharing"",""กาฬสินธุ์!I63"")"),20)</f>
        <v>20</v>
      </c>
      <c r="J133" s="191">
        <f ca="1">IFERROR(__xludf.DUMMYFUNCTION("IMPORTRANGE(""https://docs.google.com/spreadsheets/d/1XL5vhW3sbDhbH9Cz0tuDiY8C3ctxq1tqvaCgkFb8cCA/edit?usp=sharing"",""กาฬสินธุ์!J63"")"),0)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IFERROR(__xludf.DUMMYFUNCTION("IMPORTRANGE(""https://docs.google.com/spreadsheets/d/1XL5vhW3sbDhbH9Cz0tuDiY8C3ctxq1tqvaCgkFb8cCA/edit?usp=sharing"",""กาฬสินธุ์!J64"")"),0)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IFERROR(__xludf.DUMMYFUNCTION("IMPORTRANGE(""https://docs.google.com/spreadsheets/d/1XL5vhW3sbDhbH9Cz0tuDiY8C3ctxq1tqvaCgkFb8cCA/edit?usp=sharing"",""กาฬสินธุ์!J65"")"),0)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IFERROR(__xludf.DUMMYFUNCTION("IMPORTRANGE(""https://docs.google.com/spreadsheets/d/1XL5vhW3sbDhbH9Cz0tuDiY8C3ctxq1tqvaCgkFb8cCA/edit?usp=sharing"",""กาฬสินธุ์!I68"")"),0)</f>
        <v>0</v>
      </c>
      <c r="J138" s="264">
        <f ca="1">IFERROR(__xludf.DUMMYFUNCTION("IMPORTRANGE(""https://docs.google.com/spreadsheets/d/1XL5vhW3sbDhbH9Cz0tuDiY8C3ctxq1tqvaCgkFb8cCA/edit?usp=sharing"",""กาฬสินธุ์!J68"")"),0)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83500</v>
      </c>
      <c r="M140" s="155">
        <f t="shared" ca="1" si="64"/>
        <v>45750</v>
      </c>
      <c r="N140" s="155">
        <f t="shared" ca="1" si="64"/>
        <v>470</v>
      </c>
      <c r="O140" s="154">
        <f t="shared" ref="O140:O142" ca="1" si="65">IF(L140&gt;0,N140*100/L140,0)</f>
        <v>0.56287425149700598</v>
      </c>
      <c r="P140" s="154">
        <f t="shared" ref="P140:P142" ca="1" si="66">IF(M140&gt;0,N140*100/M140,0)</f>
        <v>1.0273224043715847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83500</v>
      </c>
      <c r="M142" s="160">
        <f t="shared" ca="1" si="68"/>
        <v>45750</v>
      </c>
      <c r="N142" s="160">
        <f t="shared" ca="1" si="68"/>
        <v>470</v>
      </c>
      <c r="O142" s="159">
        <f t="shared" ca="1" si="65"/>
        <v>0.56287425149700598</v>
      </c>
      <c r="P142" s="159">
        <f t="shared" ca="1" si="66"/>
        <v>1.0273224043715847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83500</v>
      </c>
      <c r="M144" s="172">
        <f ca="1">IFERROR(__xludf.DUMMYFUNCTION("IMPORTRANGE(""https://docs.google.com/spreadsheets/d/1Yj_ptqi66GCucihVvJfMjLAmec39IyEx_6qawtMGysU/edit?usp=sharing"",""สบก!BJ38"")"),45750)</f>
        <v>45750</v>
      </c>
      <c r="N144" s="172">
        <f ca="1">IFERROR(__xludf.DUMMYFUNCTION("IMPORTRANGE(""https://docs.google.com/spreadsheets/d/1Yj_ptqi66GCucihVvJfMjLAmec39IyEx_6qawtMGysU/edit?usp=sharing"",""สบก!BK38"")"),470)</f>
        <v>470</v>
      </c>
      <c r="O144" s="171">
        <f ca="1">IF(L144&gt;0,N144*100/L144,0)</f>
        <v>0.56287425149700598</v>
      </c>
      <c r="P144" s="171">
        <f ca="1">IF(M144&gt;0,N144*100/M144,0)</f>
        <v>1.0273224043715847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IFERROR(__xludf.DUMMYFUNCTION("IMPORTRANGE(""https://docs.google.com/spreadsheets/d/1Yj_ptqi66GCucihVvJfMjLAmec39IyEx_6qawtMGysU/edit?usp=sharing"",""สบก!BF38"")"),0)</f>
        <v>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IFERROR(__xludf.DUMMYFUNCTION("IMPORTRANGE(""https://docs.google.com/spreadsheets/d/1Yj_ptqi66GCucihVvJfMjLAmec39IyEx_6qawtMGysU/edit?usp=sharing"",""สบก!BG38"")"),83500)</f>
        <v>83500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IFERROR(__xludf.DUMMYFUNCTION("IMPORTRANGE(""https://docs.google.com/spreadsheets/d/1Yj_ptqi66GCucihVvJfMjLAmec39IyEx_6qawtMGysU/edit?usp=sharing"",""สบก!BH38"")"),0)</f>
        <v>0</v>
      </c>
      <c r="M148" s="101"/>
      <c r="N148" s="91">
        <f ca="1">IFERROR(__xludf.DUMMYFUNCTION("IMPORTRANGE(""https://docs.google.com/spreadsheets/d/1Yj_ptqi66GCucihVvJfMjLAmec39IyEx_6qawtMGysU/edit?usp=sharing"",""สบก!BL38"")"),0)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IFERROR(__xludf.DUMMYFUNCTION("IMPORTRANGE(""https://docs.google.com/spreadsheets/d/1XL5vhW3sbDhbH9Cz0tuDiY8C3ctxq1tqvaCgkFb8cCA/edit?usp=sharing"",""กาฬสินธุ์!I74"")"),4)</f>
        <v>4</v>
      </c>
      <c r="J149" s="272">
        <f ca="1">IFERROR(__xludf.DUMMYFUNCTION("IMPORTRANGE(""https://docs.google.com/spreadsheets/d/1XL5vhW3sbDhbH9Cz0tuDiY8C3ctxq1tqvaCgkFb8cCA/edit?usp=sharing"",""กาฬสินธุ์!J74"")"),0)</f>
        <v>0</v>
      </c>
      <c r="K149" s="273">
        <f ca="1">IF(I149&gt;0,J149*100/I149,0)</f>
        <v>0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IFERROR(__xludf.DUMMYFUNCTION("IMPORTRANGE(""https://docs.google.com/spreadsheets/d/1XL5vhW3sbDhbH9Cz0tuDiY8C3ctxq1tqvaCgkFb8cCA/edit?usp=sharing"",""กาฬสินธุ์!J79"")"),0)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IFERROR(__xludf.DUMMYFUNCTION("IMPORTRANGE(""https://docs.google.com/spreadsheets/d/1XL5vhW3sbDhbH9Cz0tuDiY8C3ctxq1tqvaCgkFb8cCA/edit?usp=sharing"",""กาฬสินธุ์!J80"")"),1)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IFERROR(__xludf.DUMMYFUNCTION("IMPORTRANGE(""https://docs.google.com/spreadsheets/d/1XL5vhW3sbDhbH9Cz0tuDiY8C3ctxq1tqvaCgkFb8cCA/edit?usp=sharing"",""กาฬสินธุ์!J81"")"),1)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IFERROR(__xludf.DUMMYFUNCTION("IMPORTRANGE(""https://docs.google.com/spreadsheets/d/1XL5vhW3sbDhbH9Cz0tuDiY8C3ctxq1tqvaCgkFb8cCA/edit?usp=sharing"",""กาฬสินธุ์!J82"")"),0)</f>
        <v>0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IFERROR(__xludf.DUMMYFUNCTION("IMPORTRANGE(""https://docs.google.com/spreadsheets/d/1XL5vhW3sbDhbH9Cz0tuDiY8C3ctxq1tqvaCgkFb8cCA/edit?usp=sharing"",""กาฬสินธุ์!I83"")"),4)</f>
        <v>4</v>
      </c>
      <c r="J158" s="192">
        <f ca="1">IFERROR(__xludf.DUMMYFUNCTION("IMPORTRANGE(""https://docs.google.com/spreadsheets/d/1XL5vhW3sbDhbH9Cz0tuDiY8C3ctxq1tqvaCgkFb8cCA/edit?usp=sharing"",""กาฬสินธุ์!J83"")"),0)</f>
        <v>0</v>
      </c>
      <c r="K158" s="168">
        <f ca="1">IF(I158&gt;0,J158*100/I158,0)</f>
        <v>0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IFERROR(__xludf.DUMMYFUNCTION("IMPORTRANGE(""https://docs.google.com/spreadsheets/d/1XL5vhW3sbDhbH9Cz0tuDiY8C3ctxq1tqvaCgkFb8cCA/edit?usp=sharing"",""กาฬสินธุ์!J84"")"),0)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IFERROR(__xludf.DUMMYFUNCTION("IMPORTRANGE(""https://docs.google.com/spreadsheets/d/1XL5vhW3sbDhbH9Cz0tuDiY8C3ctxq1tqvaCgkFb8cCA/edit?usp=sharing"",""กาฬสินธุ์!J85"")"),0)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IFERROR(__xludf.DUMMYFUNCTION("IMPORTRANGE(""https://docs.google.com/spreadsheets/d/1XL5vhW3sbDhbH9Cz0tuDiY8C3ctxq1tqvaCgkFb8cCA/edit?usp=sharing"",""กาฬสินธุ์!J86"")"),0)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IFERROR(__xludf.DUMMYFUNCTION("IMPORTRANGE(""https://docs.google.com/spreadsheets/d/1XL5vhW3sbDhbH9Cz0tuDiY8C3ctxq1tqvaCgkFb8cCA/edit?usp=sharing"",""กาฬสินธุ์!J87"")"),0)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IFERROR(__xludf.DUMMYFUNCTION("IMPORTRANGE(""https://docs.google.com/spreadsheets/d/1XL5vhW3sbDhbH9Cz0tuDiY8C3ctxq1tqvaCgkFb8cCA/edit?usp=sharing"",""กาฬสินธุ์!J88"")"),0)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IFERROR(__xludf.DUMMYFUNCTION("IMPORTRANGE(""https://docs.google.com/spreadsheets/d/1XL5vhW3sbDhbH9Cz0tuDiY8C3ctxq1tqvaCgkFb8cCA/edit?usp=sharing"",""กาฬสินธุ์!I89"")"),3)</f>
        <v>3</v>
      </c>
      <c r="J164" s="277">
        <f ca="1">IFERROR(__xludf.DUMMYFUNCTION("IMPORTRANGE(""https://docs.google.com/spreadsheets/d/1XL5vhW3sbDhbH9Cz0tuDiY8C3ctxq1tqvaCgkFb8cCA/edit?usp=sharing"",""กาฬสินธุ์!J89"")"),0)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IFERROR(__xludf.DUMMYFUNCTION("IMPORTRANGE(""https://docs.google.com/spreadsheets/d/1XL5vhW3sbDhbH9Cz0tuDiY8C3ctxq1tqvaCgkFb8cCA/edit?usp=sharing"",""กาฬสินธุ์!J94"")"),0)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IFERROR(__xludf.DUMMYFUNCTION("IMPORTRANGE(""https://docs.google.com/spreadsheets/d/1XL5vhW3sbDhbH9Cz0tuDiY8C3ctxq1tqvaCgkFb8cCA/edit?usp=sharing"",""กาฬสินธุ์!J95"")"),1)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IFERROR(__xludf.DUMMYFUNCTION("IMPORTRANGE(""https://docs.google.com/spreadsheets/d/1XL5vhW3sbDhbH9Cz0tuDiY8C3ctxq1tqvaCgkFb8cCA/edit?usp=sharing"",""กาฬสินธุ์!J96"")"),1)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IFERROR(__xludf.DUMMYFUNCTION("IMPORTRANGE(""https://docs.google.com/spreadsheets/d/1XL5vhW3sbDhbH9Cz0tuDiY8C3ctxq1tqvaCgkFb8cCA/edit?usp=sharing"",""กาฬสินธุ์!J97"")"),0)</f>
        <v>0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IFERROR(__xludf.DUMMYFUNCTION("IMPORTRANGE(""https://docs.google.com/spreadsheets/d/1XL5vhW3sbDhbH9Cz0tuDiY8C3ctxq1tqvaCgkFb8cCA/edit?usp=sharing"",""กาฬสินธุ์!I98"")"),3)</f>
        <v>3</v>
      </c>
      <c r="J173" s="192">
        <f ca="1">IFERROR(__xludf.DUMMYFUNCTION("IMPORTRANGE(""https://docs.google.com/spreadsheets/d/1XL5vhW3sbDhbH9Cz0tuDiY8C3ctxq1tqvaCgkFb8cCA/edit?usp=sharing"",""กาฬสินธุ์!J98"")"),0)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IFERROR(__xludf.DUMMYFUNCTION("IMPORTRANGE(""https://docs.google.com/spreadsheets/d/1XL5vhW3sbDhbH9Cz0tuDiY8C3ctxq1tqvaCgkFb8cCA/edit?usp=sharing"",""กาฬสินธุ์!J99"")"),0)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IFERROR(__xludf.DUMMYFUNCTION("IMPORTRANGE(""https://docs.google.com/spreadsheets/d/1XL5vhW3sbDhbH9Cz0tuDiY8C3ctxq1tqvaCgkFb8cCA/edit?usp=sharing"",""กาฬสินธุ์!J100"")"),0)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IFERROR(__xludf.DUMMYFUNCTION("IMPORTRANGE(""https://docs.google.com/spreadsheets/d/1XL5vhW3sbDhbH9Cz0tuDiY8C3ctxq1tqvaCgkFb8cCA/edit?usp=sharing"",""กาฬสินธุ์!I101"")"),0)</f>
        <v>0</v>
      </c>
      <c r="J176" s="277">
        <f ca="1">IFERROR(__xludf.DUMMYFUNCTION("IMPORTRANGE(""https://docs.google.com/spreadsheets/d/1XL5vhW3sbDhbH9Cz0tuDiY8C3ctxq1tqvaCgkFb8cCA/edit?usp=sharing"",""กาฬสินธุ์!J101"")"),0)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IFERROR(__xludf.DUMMYFUNCTION("IMPORTRANGE(""https://docs.google.com/spreadsheets/d/1XL5vhW3sbDhbH9Cz0tuDiY8C3ctxq1tqvaCgkFb8cCA/edit?usp=sharing"",""กาฬสินธุ์!J106"")"),0)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IFERROR(__xludf.DUMMYFUNCTION("IMPORTRANGE(""https://docs.google.com/spreadsheets/d/1XL5vhW3sbDhbH9Cz0tuDiY8C3ctxq1tqvaCgkFb8cCA/edit?usp=sharing"",""กาฬสินธุ์!J107"")"),0)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IFERROR(__xludf.DUMMYFUNCTION("IMPORTRANGE(""https://docs.google.com/spreadsheets/d/1XL5vhW3sbDhbH9Cz0tuDiY8C3ctxq1tqvaCgkFb8cCA/edit?usp=sharing"",""กาฬสินธุ์!J108"")"),0)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IFERROR(__xludf.DUMMYFUNCTION("IMPORTRANGE(""https://docs.google.com/spreadsheets/d/1XL5vhW3sbDhbH9Cz0tuDiY8C3ctxq1tqvaCgkFb8cCA/edit?usp=sharing"",""กาฬสินธุ์!J109"")"),0)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IFERROR(__xludf.DUMMYFUNCTION("IMPORTRANGE(""https://docs.google.com/spreadsheets/d/1XL5vhW3sbDhbH9Cz0tuDiY8C3ctxq1tqvaCgkFb8cCA/edit?usp=sharing"",""กาฬสินธุ์!I110"")"),0)</f>
        <v>0</v>
      </c>
      <c r="J185" s="191">
        <f ca="1">IFERROR(__xludf.DUMMYFUNCTION("IMPORTRANGE(""https://docs.google.com/spreadsheets/d/1XL5vhW3sbDhbH9Cz0tuDiY8C3ctxq1tqvaCgkFb8cCA/edit?usp=sharing"",""กาฬสินธุ์!J110"")"),0)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IFERROR(__xludf.DUMMYFUNCTION("IMPORTRANGE(""https://docs.google.com/spreadsheets/d/1XL5vhW3sbDhbH9Cz0tuDiY8C3ctxq1tqvaCgkFb8cCA/edit?usp=sharing"",""กาฬสินธุ์!I111"")"),0)</f>
        <v>0</v>
      </c>
      <c r="J186" s="191">
        <f ca="1">IFERROR(__xludf.DUMMYFUNCTION("IMPORTRANGE(""https://docs.google.com/spreadsheets/d/1XL5vhW3sbDhbH9Cz0tuDiY8C3ctxq1tqvaCgkFb8cCA/edit?usp=sharing"",""กาฬสินธุ์!J111"")"),0)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IFERROR(__xludf.DUMMYFUNCTION("IMPORTRANGE(""https://docs.google.com/spreadsheets/d/1XL5vhW3sbDhbH9Cz0tuDiY8C3ctxq1tqvaCgkFb8cCA/edit?usp=sharing"",""กาฬสินธุ์!J112"")"),0)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IFERROR(__xludf.DUMMYFUNCTION("IMPORTRANGE(""https://docs.google.com/spreadsheets/d/1XL5vhW3sbDhbH9Cz0tuDiY8C3ctxq1tqvaCgkFb8cCA/edit?usp=sharing"",""กาฬสินธุ์!J113"")"),0)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IFERROR(__xludf.DUMMYFUNCTION("IMPORTRANGE(""https://docs.google.com/spreadsheets/d/1XL5vhW3sbDhbH9Cz0tuDiY8C3ctxq1tqvaCgkFb8cCA/edit?usp=sharing"",""กาฬสินธุ์!I114"")"),100000)</f>
        <v>100000</v>
      </c>
      <c r="J189" s="277">
        <f ca="1">IFERROR(__xludf.DUMMYFUNCTION("IMPORTRANGE(""https://docs.google.com/spreadsheets/d/1XL5vhW3sbDhbH9Cz0tuDiY8C3ctxq1tqvaCgkFb8cCA/edit?usp=sharing"",""กาฬสินธุ์!J114"")"),0)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IFERROR(__xludf.DUMMYFUNCTION("IMPORTRANGE(""https://docs.google.com/spreadsheets/d/1XL5vhW3sbDhbH9Cz0tuDiY8C3ctxq1tqvaCgkFb8cCA/edit?usp=sharing"",""กาฬสินธุ์!J119"")"),0)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IFERROR(__xludf.DUMMYFUNCTION("IMPORTRANGE(""https://docs.google.com/spreadsheets/d/1XL5vhW3sbDhbH9Cz0tuDiY8C3ctxq1tqvaCgkFb8cCA/edit?usp=sharing"",""กาฬสินธุ์!J120"")"),1)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IFERROR(__xludf.DUMMYFUNCTION("IMPORTRANGE(""https://docs.google.com/spreadsheets/d/1XL5vhW3sbDhbH9Cz0tuDiY8C3ctxq1tqvaCgkFb8cCA/edit?usp=sharing"",""กาฬสินธุ์!J121"")"),1)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IFERROR(__xludf.DUMMYFUNCTION("IMPORTRANGE(""https://docs.google.com/spreadsheets/d/1XL5vhW3sbDhbH9Cz0tuDiY8C3ctxq1tqvaCgkFb8cCA/edit?usp=sharing"",""กาฬสินธุ์!J122"")"),0)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IFERROR(__xludf.DUMMYFUNCTION("IMPORTRANGE(""https://docs.google.com/spreadsheets/d/1XL5vhW3sbDhbH9Cz0tuDiY8C3ctxq1tqvaCgkFb8cCA/edit?usp=sharing"",""กาฬสินธุ์!I124"")"),100000)</f>
        <v>100000</v>
      </c>
      <c r="J199" s="192">
        <f ca="1">IFERROR(__xludf.DUMMYFUNCTION("IMPORTRANGE(""https://docs.google.com/spreadsheets/d/1XL5vhW3sbDhbH9Cz0tuDiY8C3ctxq1tqvaCgkFb8cCA/edit?usp=sharing"",""กาฬสินธุ์!J124"")"),0)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IFERROR(__xludf.DUMMYFUNCTION("IMPORTRANGE(""https://docs.google.com/spreadsheets/d/1XL5vhW3sbDhbH9Cz0tuDiY8C3ctxq1tqvaCgkFb8cCA/edit?usp=sharing"",""กาฬสินธุ์!I125"")"),100000)</f>
        <v>100000</v>
      </c>
      <c r="J200" s="192">
        <f ca="1">IFERROR(__xludf.DUMMYFUNCTION("IMPORTRANGE(""https://docs.google.com/spreadsheets/d/1XL5vhW3sbDhbH9Cz0tuDiY8C3ctxq1tqvaCgkFb8cCA/edit?usp=sharing"",""กาฬสินธุ์!J125"")"),0)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IFERROR(__xludf.DUMMYFUNCTION("IMPORTRANGE(""https://docs.google.com/spreadsheets/d/1XL5vhW3sbDhbH9Cz0tuDiY8C3ctxq1tqvaCgkFb8cCA/edit?usp=sharing"",""กาฬสินธุ์!I126"")"),0)</f>
        <v>0</v>
      </c>
      <c r="J201" s="192">
        <f ca="1">IFERROR(__xludf.DUMMYFUNCTION("IMPORTRANGE(""https://docs.google.com/spreadsheets/d/1XL5vhW3sbDhbH9Cz0tuDiY8C3ctxq1tqvaCgkFb8cCA/edit?usp=sharing"",""กาฬสินธุ์!J126"")"),0)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IFERROR(__xludf.DUMMYFUNCTION("IMPORTRANGE(""https://docs.google.com/spreadsheets/d/1XL5vhW3sbDhbH9Cz0tuDiY8C3ctxq1tqvaCgkFb8cCA/edit?usp=sharing"",""กาฬสินธุ์!J127"")"),0)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IFERROR(__xludf.DUMMYFUNCTION("IMPORTRANGE(""https://docs.google.com/spreadsheets/d/1XL5vhW3sbDhbH9Cz0tuDiY8C3ctxq1tqvaCgkFb8cCA/edit?usp=sharing"",""กาฬสินธุ์!J128"")"),0)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IFERROR(__xludf.DUMMYFUNCTION("IMPORTRANGE(""https://docs.google.com/spreadsheets/d/1XL5vhW3sbDhbH9Cz0tuDiY8C3ctxq1tqvaCgkFb8cCA/edit?usp=sharing"",""กาฬสินธุ์!I129"")"),0)</f>
        <v>0</v>
      </c>
      <c r="J204" s="277">
        <f ca="1">IFERROR(__xludf.DUMMYFUNCTION("IMPORTRANGE(""https://docs.google.com/spreadsheets/d/1XL5vhW3sbDhbH9Cz0tuDiY8C3ctxq1tqvaCgkFb8cCA/edit?usp=sharing"",""กาฬสินธุ์!J129"")"),0)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IFERROR(__xludf.DUMMYFUNCTION("IMPORTRANGE(""https://docs.google.com/spreadsheets/d/1XL5vhW3sbDhbH9Cz0tuDiY8C3ctxq1tqvaCgkFb8cCA/edit?usp=sharing"",""กาฬสินธุ์!J134"")"),0)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IFERROR(__xludf.DUMMYFUNCTION("IMPORTRANGE(""https://docs.google.com/spreadsheets/d/1XL5vhW3sbDhbH9Cz0tuDiY8C3ctxq1tqvaCgkFb8cCA/edit?usp=sharing"",""กาฬสินธุ์!J135"")"),0)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IFERROR(__xludf.DUMMYFUNCTION("IMPORTRANGE(""https://docs.google.com/spreadsheets/d/1XL5vhW3sbDhbH9Cz0tuDiY8C3ctxq1tqvaCgkFb8cCA/edit?usp=sharing"",""กาฬสินธุ์!J136"")"),0)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IFERROR(__xludf.DUMMYFUNCTION("IMPORTRANGE(""https://docs.google.com/spreadsheets/d/1XL5vhW3sbDhbH9Cz0tuDiY8C3ctxq1tqvaCgkFb8cCA/edit?usp=sharing"",""กาฬสินธุ์!J137"")"),0)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IFERROR(__xludf.DUMMYFUNCTION("IMPORTRANGE(""https://docs.google.com/spreadsheets/d/1XL5vhW3sbDhbH9Cz0tuDiY8C3ctxq1tqvaCgkFb8cCA/edit?usp=sharing"",""กาฬสินธุ์!I138"")"),0)</f>
        <v>0</v>
      </c>
      <c r="J213" s="191">
        <f ca="1">IFERROR(__xludf.DUMMYFUNCTION("IMPORTRANGE(""https://docs.google.com/spreadsheets/d/1XL5vhW3sbDhbH9Cz0tuDiY8C3ctxq1tqvaCgkFb8cCA/edit?usp=sharing"",""กาฬสินธุ์!J138"")"),0)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IFERROR(__xludf.DUMMYFUNCTION("IMPORTRANGE(""https://docs.google.com/spreadsheets/d/1XL5vhW3sbDhbH9Cz0tuDiY8C3ctxq1tqvaCgkFb8cCA/edit?usp=sharing"",""กาฬสินธุ์!I140"")"),0)</f>
        <v>0</v>
      </c>
      <c r="J215" s="191">
        <f ca="1">IFERROR(__xludf.DUMMYFUNCTION("IMPORTRANGE(""https://docs.google.com/spreadsheets/d/1XL5vhW3sbDhbH9Cz0tuDiY8C3ctxq1tqvaCgkFb8cCA/edit?usp=sharing"",""กาฬสินธุ์!J140"")"),0)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IFERROR(__xludf.DUMMYFUNCTION("IMPORTRANGE(""https://docs.google.com/spreadsheets/d/1XL5vhW3sbDhbH9Cz0tuDiY8C3ctxq1tqvaCgkFb8cCA/edit?usp=sharing"",""กาฬสินธุ์!I141"")"),0)</f>
        <v>0</v>
      </c>
      <c r="J216" s="191">
        <f ca="1">IFERROR(__xludf.DUMMYFUNCTION("IMPORTRANGE(""https://docs.google.com/spreadsheets/d/1XL5vhW3sbDhbH9Cz0tuDiY8C3ctxq1tqvaCgkFb8cCA/edit?usp=sharing"",""กาฬสินธุ์!J141"")"),0)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IFERROR(__xludf.DUMMYFUNCTION("IMPORTRANGE(""https://docs.google.com/spreadsheets/d/1XL5vhW3sbDhbH9Cz0tuDiY8C3ctxq1tqvaCgkFb8cCA/edit?usp=sharing"",""กาฬสินธุ์!J142"")"),0)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IFERROR(__xludf.DUMMYFUNCTION("IMPORTRANGE(""https://docs.google.com/spreadsheets/d/1XL5vhW3sbDhbH9Cz0tuDiY8C3ctxq1tqvaCgkFb8cCA/edit?usp=sharing"",""กาฬสินธุ์!J143"")"),0)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IFERROR(__xludf.DUMMYFUNCTION("IMPORTRANGE(""https://docs.google.com/spreadsheets/d/1XL5vhW3sbDhbH9Cz0tuDiY8C3ctxq1tqvaCgkFb8cCA/edit?usp=sharing"",""กาฬสินธุ์!I144"")"),15)</f>
        <v>15</v>
      </c>
      <c r="J219" s="264">
        <f ca="1">IFERROR(__xludf.DUMMYFUNCTION("IMPORTRANGE(""https://docs.google.com/spreadsheets/d/1XL5vhW3sbDhbH9Cz0tuDiY8C3ctxq1tqvaCgkFb8cCA/edit?usp=sharing"",""กาฬสินธุ์!J144"")"),15)</f>
        <v>15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20675</v>
      </c>
      <c r="O220" s="154">
        <f t="shared" ref="O220:O222" ca="1" si="73">IF(L220&gt;0,N220*100/L220,0)</f>
        <v>97.869822485207095</v>
      </c>
      <c r="P220" s="154">
        <f t="shared" ref="P220:P222" ca="1" si="74">IF(M220&gt;0,N220*100/M220,0)</f>
        <v>97.869822485207095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20675</v>
      </c>
      <c r="O222" s="159">
        <f t="shared" ca="1" si="73"/>
        <v>97.869822485207095</v>
      </c>
      <c r="P222" s="159">
        <f t="shared" ca="1" si="74"/>
        <v>97.869822485207095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IFERROR(__xludf.DUMMYFUNCTION("IMPORTRANGE(""https://docs.google.com/spreadsheets/d/1Yj_ptqi66GCucihVvJfMjLAmec39IyEx_6qawtMGysU/edit?usp=sharing"",""สบก!BS38"")"),21125)</f>
        <v>21125</v>
      </c>
      <c r="N224" s="172">
        <f ca="1">IFERROR(__xludf.DUMMYFUNCTION("IMPORTRANGE(""https://docs.google.com/spreadsheets/d/1Yj_ptqi66GCucihVvJfMjLAmec39IyEx_6qawtMGysU/edit?usp=sharing"",""สบก!BT38"")"),20675)</f>
        <v>20675</v>
      </c>
      <c r="O224" s="171">
        <f ca="1">IF(L224&gt;0,N224*100/L224,0)</f>
        <v>97.869822485207095</v>
      </c>
      <c r="P224" s="171">
        <f ca="1">IF(M224&gt;0,N224*100/M224,0)</f>
        <v>97.869822485207095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IFERROR(__xludf.DUMMYFUNCTION("IMPORTRANGE(""https://docs.google.com/spreadsheets/d/1Yj_ptqi66GCucihVvJfMjLAmec39IyEx_6qawtMGysU/edit?usp=sharing"",""สบก!BO38"")"),0)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IFERROR(__xludf.DUMMYFUNCTION("IMPORTRANGE(""https://docs.google.com/spreadsheets/d/1Yj_ptqi66GCucihVvJfMjLAmec39IyEx_6qawtMGysU/edit?usp=sharing"",""สบก!BP38"")"),21125)</f>
        <v>21125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IFERROR(__xludf.DUMMYFUNCTION("IMPORTRANGE(""https://docs.google.com/spreadsheets/d/1Yj_ptqi66GCucihVvJfMjLAmec39IyEx_6qawtMGysU/edit?usp=sharing"",""สบก!BQ38"")"),0)</f>
        <v>0</v>
      </c>
      <c r="M228" s="101"/>
      <c r="N228" s="91">
        <f ca="1">IFERROR(__xludf.DUMMYFUNCTION("IMPORTRANGE(""https://docs.google.com/spreadsheets/d/1Yj_ptqi66GCucihVvJfMjLAmec39IyEx_6qawtMGysU/edit?usp=sharing"",""สบก!BU38"")"),0)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IFERROR(__xludf.DUMMYFUNCTION("IMPORTRANGE(""https://docs.google.com/spreadsheets/d/1XL5vhW3sbDhbH9Cz0tuDiY8C3ctxq1tqvaCgkFb8cCA/edit?usp=sharing"",""กาฬสินธุ์!I149"")"),15)</f>
        <v>15</v>
      </c>
      <c r="J229" s="264">
        <f ca="1">IFERROR(__xludf.DUMMYFUNCTION("IMPORTRANGE(""https://docs.google.com/spreadsheets/d/1XL5vhW3sbDhbH9Cz0tuDiY8C3ctxq1tqvaCgkFb8cCA/edit?usp=sharing"",""กาฬสินธุ์!J149"")"),15)</f>
        <v>15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IFERROR(__xludf.DUMMYFUNCTION("IMPORTRANGE(""https://docs.google.com/spreadsheets/d/1XL5vhW3sbDhbH9Cz0tuDiY8C3ctxq1tqvaCgkFb8cCA/edit?usp=sharing"",""กาฬสินธุ์!J151"")"),0)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IFERROR(__xludf.DUMMYFUNCTION("IMPORTRANGE(""https://docs.google.com/spreadsheets/d/1XL5vhW3sbDhbH9Cz0tuDiY8C3ctxq1tqvaCgkFb8cCA/edit?usp=sharing"",""กาฬสินธุ์!J152"")"),1)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IFERROR(__xludf.DUMMYFUNCTION("IMPORTRANGE(""https://docs.google.com/spreadsheets/d/1XL5vhW3sbDhbH9Cz0tuDiY8C3ctxq1tqvaCgkFb8cCA/edit?usp=sharing"",""กาฬสินธุ์!J153"")"),1)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IFERROR(__xludf.DUMMYFUNCTION("IMPORTRANGE(""https://docs.google.com/spreadsheets/d/1XL5vhW3sbDhbH9Cz0tuDiY8C3ctxq1tqvaCgkFb8cCA/edit?usp=sharing"",""กาฬสินธุ์!J154"")"),1)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IFERROR(__xludf.DUMMYFUNCTION("IMPORTRANGE(""https://docs.google.com/spreadsheets/d/1XL5vhW3sbDhbH9Cz0tuDiY8C3ctxq1tqvaCgkFb8cCA/edit?usp=sharing"",""กาฬสินธุ์!I155"")"),15)</f>
        <v>15</v>
      </c>
      <c r="J235" s="192">
        <f ca="1">IFERROR(__xludf.DUMMYFUNCTION("IMPORTRANGE(""https://docs.google.com/spreadsheets/d/1XL5vhW3sbDhbH9Cz0tuDiY8C3ctxq1tqvaCgkFb8cCA/edit?usp=sharing"",""กาฬสินธุ์!J155"")"),15)</f>
        <v>15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IFERROR(__xludf.DUMMYFUNCTION("IMPORTRANGE(""https://docs.google.com/spreadsheets/d/1XL5vhW3sbDhbH9Cz0tuDiY8C3ctxq1tqvaCgkFb8cCA/edit?usp=sharing"",""กาฬสินธุ์!J156"")"),0)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IFERROR(__xludf.DUMMYFUNCTION("IMPORTRANGE(""https://docs.google.com/spreadsheets/d/1XL5vhW3sbDhbH9Cz0tuDiY8C3ctxq1tqvaCgkFb8cCA/edit?usp=sharing"",""กาฬสินธุ์!J157"")"),0)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IFERROR(__xludf.DUMMYFUNCTION("IMPORTRANGE(""https://docs.google.com/spreadsheets/d/1XL5vhW3sbDhbH9Cz0tuDiY8C3ctxq1tqvaCgkFb8cCA/edit?usp=sharing"",""กาฬสินธุ์!I158"")"),0)</f>
        <v>0</v>
      </c>
      <c r="J238" s="264">
        <f ca="1">IFERROR(__xludf.DUMMYFUNCTION("IMPORTRANGE(""https://docs.google.com/spreadsheets/d/1XL5vhW3sbDhbH9Cz0tuDiY8C3ctxq1tqvaCgkFb8cCA/edit?usp=sharing"",""กาฬสินธุ์!J158"")"),0)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IFERROR(__xludf.DUMMYFUNCTION("IMPORTRANGE(""https://docs.google.com/spreadsheets/d/1XL5vhW3sbDhbH9Cz0tuDiY8C3ctxq1tqvaCgkFb8cCA/edit?usp=sharing"",""กาฬสินธุ์!J159"")"),"")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IFERROR(__xludf.DUMMYFUNCTION("IMPORTRANGE(""https://docs.google.com/spreadsheets/d/1XL5vhW3sbDhbH9Cz0tuDiY8C3ctxq1tqvaCgkFb8cCA/edit?usp=sharing"",""กาฬสินธุ์!J161"")"),0)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IFERROR(__xludf.DUMMYFUNCTION("IMPORTRANGE(""https://docs.google.com/spreadsheets/d/1XL5vhW3sbDhbH9Cz0tuDiY8C3ctxq1tqvaCgkFb8cCA/edit?usp=sharing"",""กาฬสินธุ์!J162"")"),0)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IFERROR(__xludf.DUMMYFUNCTION("IMPORTRANGE(""https://docs.google.com/spreadsheets/d/1XL5vhW3sbDhbH9Cz0tuDiY8C3ctxq1tqvaCgkFb8cCA/edit?usp=sharing"",""กาฬสินธุ์!J163"")"),0)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IFERROR(__xludf.DUMMYFUNCTION("IMPORTRANGE(""https://docs.google.com/spreadsheets/d/1XL5vhW3sbDhbH9Cz0tuDiY8C3ctxq1tqvaCgkFb8cCA/edit?usp=sharing"",""กาฬสินธุ์!I164"")"),0)</f>
        <v>0</v>
      </c>
      <c r="J244" s="191">
        <f ca="1">IFERROR(__xludf.DUMMYFUNCTION("IMPORTRANGE(""https://docs.google.com/spreadsheets/d/1XL5vhW3sbDhbH9Cz0tuDiY8C3ctxq1tqvaCgkFb8cCA/edit?usp=sharing"",""กาฬสินธุ์!J164"")"),0)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IFERROR(__xludf.DUMMYFUNCTION("IMPORTRANGE(""https://docs.google.com/spreadsheets/d/1XL5vhW3sbDhbH9Cz0tuDiY8C3ctxq1tqvaCgkFb8cCA/edit?usp=sharing"",""กาฬสินธุ์!J165"")"),0)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IFERROR(__xludf.DUMMYFUNCTION("IMPORTRANGE(""https://docs.google.com/spreadsheets/d/1XL5vhW3sbDhbH9Cz0tuDiY8C3ctxq1tqvaCgkFb8cCA/edit?usp=sharing"",""กาฬสินธุ์!J166"")"),0)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IFERROR(__xludf.DUMMYFUNCTION("IMPORTRANGE(""https://docs.google.com/spreadsheets/d/1XL5vhW3sbDhbH9Cz0tuDiY8C3ctxq1tqvaCgkFb8cCA/edit?usp=sharing"",""กาฬสินธุ์!I169"")"),20)</f>
        <v>20</v>
      </c>
      <c r="J249" s="308">
        <f ca="1">IFERROR(__xludf.DUMMYFUNCTION("IMPORTRANGE(""https://docs.google.com/spreadsheets/d/1XL5vhW3sbDhbH9Cz0tuDiY8C3ctxq1tqvaCgkFb8cCA/edit?usp=sharing"",""กาฬสินธุ์!J169"")"),0)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335400</v>
      </c>
      <c r="M250" s="155">
        <f t="shared" ca="1" si="77"/>
        <v>169000</v>
      </c>
      <c r="N250" s="155">
        <f t="shared" ca="1" si="77"/>
        <v>63360</v>
      </c>
      <c r="O250" s="154">
        <f t="shared" ref="O250:O252" ca="1" si="78">IF(L250&gt;0,N250*100/L250,0)</f>
        <v>18.890876565295169</v>
      </c>
      <c r="P250" s="154">
        <f t="shared" ref="P250:P252" ca="1" si="79">IF(M250&gt;0,N250*100/M250,0)</f>
        <v>37.491124260355029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335400</v>
      </c>
      <c r="M252" s="160">
        <f t="shared" ca="1" si="81"/>
        <v>169000</v>
      </c>
      <c r="N252" s="160">
        <f t="shared" ca="1" si="81"/>
        <v>63360</v>
      </c>
      <c r="O252" s="159">
        <f t="shared" ca="1" si="78"/>
        <v>18.890876565295169</v>
      </c>
      <c r="P252" s="159">
        <f t="shared" ca="1" si="79"/>
        <v>37.491124260355029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335400</v>
      </c>
      <c r="M254" s="172">
        <f ca="1">IFERROR(__xludf.DUMMYFUNCTION("IMPORTRANGE(""https://docs.google.com/spreadsheets/d/1Yj_ptqi66GCucihVvJfMjLAmec39IyEx_6qawtMGysU/edit?usp=sharing"",""สบก!CB38"")"),169000)</f>
        <v>169000</v>
      </c>
      <c r="N254" s="172">
        <f ca="1">IFERROR(__xludf.DUMMYFUNCTION("IMPORTRANGE(""https://docs.google.com/spreadsheets/d/1Yj_ptqi66GCucihVvJfMjLAmec39IyEx_6qawtMGysU/edit?usp=sharing"",""สบก!CC38"")"),63360)</f>
        <v>63360</v>
      </c>
      <c r="O254" s="171">
        <f ca="1">IF(L254&gt;0,N254*100/L254,0)</f>
        <v>18.890876565295169</v>
      </c>
      <c r="P254" s="171">
        <f ca="1">IF(M254&gt;0,N254*100/M254,0)</f>
        <v>37.491124260355029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IFERROR(__xludf.DUMMYFUNCTION("IMPORTRANGE(""https://docs.google.com/spreadsheets/d/1Yj_ptqi66GCucihVvJfMjLAmec39IyEx_6qawtMGysU/edit?usp=sharing"",""สบก!BX38"")"),264000)</f>
        <v>264000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IFERROR(__xludf.DUMMYFUNCTION("IMPORTRANGE(""https://docs.google.com/spreadsheets/d/1Yj_ptqi66GCucihVvJfMjLAmec39IyEx_6qawtMGysU/edit?usp=sharing"",""สบก!BY38"")"),71400)</f>
        <v>71400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IFERROR(__xludf.DUMMYFUNCTION("IMPORTRANGE(""https://docs.google.com/spreadsheets/d/1Yj_ptqi66GCucihVvJfMjLAmec39IyEx_6qawtMGysU/edit?usp=sharing"",""สบก!BZ38"")"),0)</f>
        <v>0</v>
      </c>
      <c r="M258" s="101"/>
      <c r="N258" s="91">
        <f ca="1">IFERROR(__xludf.DUMMYFUNCTION("IMPORTRANGE(""https://docs.google.com/spreadsheets/d/1Yj_ptqi66GCucihVvJfMjLAmec39IyEx_6qawtMGysU/edit?usp=sharing"",""สบก!CD38"")"),0)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IFERROR(__xludf.DUMMYFUNCTION("IMPORTRANGE(""https://docs.google.com/spreadsheets/d/1XL5vhW3sbDhbH9Cz0tuDiY8C3ctxq1tqvaCgkFb8cCA/edit?usp=sharing"",""กาฬสินธุ์!J175"")"),0)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IFERROR(__xludf.DUMMYFUNCTION("IMPORTRANGE(""https://docs.google.com/spreadsheets/d/1XL5vhW3sbDhbH9Cz0tuDiY8C3ctxq1tqvaCgkFb8cCA/edit?usp=sharing"",""กาฬสินธุ์!J176"")"),1)</f>
        <v>1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IFERROR(__xludf.DUMMYFUNCTION("IMPORTRANGE(""https://docs.google.com/spreadsheets/d/1XL5vhW3sbDhbH9Cz0tuDiY8C3ctxq1tqvaCgkFb8cCA/edit?usp=sharing"",""กาฬสินธุ์!J177"")"),1)</f>
        <v>1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IFERROR(__xludf.DUMMYFUNCTION("IMPORTRANGE(""https://docs.google.com/spreadsheets/d/1XL5vhW3sbDhbH9Cz0tuDiY8C3ctxq1tqvaCgkFb8cCA/edit?usp=sharing"",""กาฬสินธุ์!J178"")"),0)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IFERROR(__xludf.DUMMYFUNCTION("IMPORTRANGE(""https://docs.google.com/spreadsheets/d/1XL5vhW3sbDhbH9Cz0tuDiY8C3ctxq1tqvaCgkFb8cCA/edit?usp=sharing"",""กาฬสินธุ์!I179"")"),1)</f>
        <v>1</v>
      </c>
      <c r="J264" s="192">
        <f ca="1">IFERROR(__xludf.DUMMYFUNCTION("IMPORTRANGE(""https://docs.google.com/spreadsheets/d/1XL5vhW3sbDhbH9Cz0tuDiY8C3ctxq1tqvaCgkFb8cCA/edit?usp=sharing"",""กาฬสินธุ์!J179"")"),0)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IFERROR(__xludf.DUMMYFUNCTION("IMPORTRANGE(""https://docs.google.com/spreadsheets/d/1XL5vhW3sbDhbH9Cz0tuDiY8C3ctxq1tqvaCgkFb8cCA/edit?usp=sharing"",""กาฬสินธุ์!I180"")"),20)</f>
        <v>20</v>
      </c>
      <c r="J265" s="192">
        <f ca="1">IFERROR(__xludf.DUMMYFUNCTION("IMPORTRANGE(""https://docs.google.com/spreadsheets/d/1XL5vhW3sbDhbH9Cz0tuDiY8C3ctxq1tqvaCgkFb8cCA/edit?usp=sharing"",""กาฬสินธุ์!J180"")"),0)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IFERROR(__xludf.DUMMYFUNCTION("IMPORTRANGE(""https://docs.google.com/spreadsheets/d/1XL5vhW3sbDhbH9Cz0tuDiY8C3ctxq1tqvaCgkFb8cCA/edit?usp=sharing"",""กาฬสินธุ์!I181"")"),20)</f>
        <v>20</v>
      </c>
      <c r="J266" s="192">
        <f ca="1">IFERROR(__xludf.DUMMYFUNCTION("IMPORTRANGE(""https://docs.google.com/spreadsheets/d/1XL5vhW3sbDhbH9Cz0tuDiY8C3ctxq1tqvaCgkFb8cCA/edit?usp=sharing"",""กาฬสินธุ์!J181"")"),0)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IFERROR(__xludf.DUMMYFUNCTION("IMPORTRANGE(""https://docs.google.com/spreadsheets/d/1XL5vhW3sbDhbH9Cz0tuDiY8C3ctxq1tqvaCgkFb8cCA/edit?usp=sharing"",""กาฬสินธุ์!I182"")"),1)</f>
        <v>1</v>
      </c>
      <c r="J267" s="192">
        <f ca="1">IFERROR(__xludf.DUMMYFUNCTION("IMPORTRANGE(""https://docs.google.com/spreadsheets/d/1XL5vhW3sbDhbH9Cz0tuDiY8C3ctxq1tqvaCgkFb8cCA/edit?usp=sharing"",""กาฬสินธุ์!J182"")"),0)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IFERROR(__xludf.DUMMYFUNCTION("IMPORTRANGE(""https://docs.google.com/spreadsheets/d/1XL5vhW3sbDhbH9Cz0tuDiY8C3ctxq1tqvaCgkFb8cCA/edit?usp=sharing"",""กาฬสินธุ์!J183"")"),0)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IFERROR(__xludf.DUMMYFUNCTION("IMPORTRANGE(""https://docs.google.com/spreadsheets/d/1XL5vhW3sbDhbH9Cz0tuDiY8C3ctxq1tqvaCgkFb8cCA/edit?usp=sharing"",""กาฬสินธุ์!J184"")"),0)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IFERROR(__xludf.DUMMYFUNCTION("IMPORTRANGE(""https://docs.google.com/spreadsheets/d/1XL5vhW3sbDhbH9Cz0tuDiY8C3ctxq1tqvaCgkFb8cCA/edit?usp=sharing"",""กาฬสินธุ์!I185"")"),20)</f>
        <v>20</v>
      </c>
      <c r="J270" s="308">
        <f ca="1">IFERROR(__xludf.DUMMYFUNCTION("IMPORTRANGE(""https://docs.google.com/spreadsheets/d/1XL5vhW3sbDhbH9Cz0tuDiY8C3ctxq1tqvaCgkFb8cCA/edit?usp=sharing"",""กาฬสินธุ์!J185"")"),0)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183600</v>
      </c>
      <c r="M271" s="155">
        <f t="shared" ca="1" si="83"/>
        <v>88000</v>
      </c>
      <c r="N271" s="155">
        <f t="shared" ca="1" si="83"/>
        <v>28387</v>
      </c>
      <c r="O271" s="154">
        <f t="shared" ref="O271:O273" ca="1" si="84">IF(L271&gt;0,N271*100/L271,0)</f>
        <v>15.461328976034858</v>
      </c>
      <c r="P271" s="154">
        <f t="shared" ref="P271:P273" ca="1" si="85">IF(M271&gt;0,N271*100/M271,0)</f>
        <v>32.257954545454545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183600</v>
      </c>
      <c r="M273" s="160">
        <f t="shared" ca="1" si="87"/>
        <v>88000</v>
      </c>
      <c r="N273" s="160">
        <f t="shared" ca="1" si="87"/>
        <v>28387</v>
      </c>
      <c r="O273" s="159">
        <f t="shared" ca="1" si="84"/>
        <v>15.461328976034858</v>
      </c>
      <c r="P273" s="159">
        <f t="shared" ca="1" si="85"/>
        <v>32.257954545454545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183600</v>
      </c>
      <c r="M275" s="172">
        <f ca="1">IFERROR(__xludf.DUMMYFUNCTION("IMPORTRANGE(""https://docs.google.com/spreadsheets/d/1Yj_ptqi66GCucihVvJfMjLAmec39IyEx_6qawtMGysU/edit?usp=sharing"",""สบก!CK38"")"),88000)</f>
        <v>88000</v>
      </c>
      <c r="N275" s="172">
        <f ca="1">IFERROR(__xludf.DUMMYFUNCTION("IMPORTRANGE(""https://docs.google.com/spreadsheets/d/1Yj_ptqi66GCucihVvJfMjLAmec39IyEx_6qawtMGysU/edit?usp=sharing"",""สบก!CL38"")"),28387)</f>
        <v>28387</v>
      </c>
      <c r="O275" s="171">
        <f ca="1">IF(L275&gt;0,N275*100/L275,0)</f>
        <v>15.461328976034858</v>
      </c>
      <c r="P275" s="171">
        <f ca="1">IF(M275&gt;0,N275*100/M275,0)</f>
        <v>32.257954545454545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IFERROR(__xludf.DUMMYFUNCTION("IMPORTRANGE(""https://docs.google.com/spreadsheets/d/1Yj_ptqi66GCucihVvJfMjLAmec39IyEx_6qawtMGysU/edit?usp=sharing"",""สบก!CG38"")"),0)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IFERROR(__xludf.DUMMYFUNCTION("IMPORTRANGE(""https://docs.google.com/spreadsheets/d/1Yj_ptqi66GCucihVvJfMjLAmec39IyEx_6qawtMGysU/edit?usp=sharing"",""สบก!CH38"")"),183600)</f>
        <v>183600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IFERROR(__xludf.DUMMYFUNCTION("IMPORTRANGE(""https://docs.google.com/spreadsheets/d/1Yj_ptqi66GCucihVvJfMjLAmec39IyEx_6qawtMGysU/edit?usp=sharing"",""สบก!CI38"")"),0)</f>
        <v>0</v>
      </c>
      <c r="M279" s="101"/>
      <c r="N279" s="91">
        <f ca="1">IFERROR(__xludf.DUMMYFUNCTION("IMPORTRANGE(""https://docs.google.com/spreadsheets/d/1Yj_ptqi66GCucihVvJfMjLAmec39IyEx_6qawtMGysU/edit?usp=sharing"",""สบก!CM38"")"),0)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IFERROR(__xludf.DUMMYFUNCTION("IMPORTRANGE(""https://docs.google.com/spreadsheets/d/1XL5vhW3sbDhbH9Cz0tuDiY8C3ctxq1tqvaCgkFb8cCA/edit?usp=sharing"",""กาฬสินธุ์!J191"")"),0)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IFERROR(__xludf.DUMMYFUNCTION("IMPORTRANGE(""https://docs.google.com/spreadsheets/d/1XL5vhW3sbDhbH9Cz0tuDiY8C3ctxq1tqvaCgkFb8cCA/edit?usp=sharing"",""กาฬสินธุ์!J192"")"),1)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IFERROR(__xludf.DUMMYFUNCTION("IMPORTRANGE(""https://docs.google.com/spreadsheets/d/1XL5vhW3sbDhbH9Cz0tuDiY8C3ctxq1tqvaCgkFb8cCA/edit?usp=sharing"",""กาฬสินธุ์!J193"")"),1)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IFERROR(__xludf.DUMMYFUNCTION("IMPORTRANGE(""https://docs.google.com/spreadsheets/d/1XL5vhW3sbDhbH9Cz0tuDiY8C3ctxq1tqvaCgkFb8cCA/edit?usp=sharing"",""กาฬสินธุ์!J194"")"),0)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IFERROR(__xludf.DUMMYFUNCTION("IMPORTRANGE(""https://docs.google.com/spreadsheets/d/1XL5vhW3sbDhbH9Cz0tuDiY8C3ctxq1tqvaCgkFb8cCA/edit?usp=sharing"",""กาฬสินธุ์!I195"")"),20)</f>
        <v>20</v>
      </c>
      <c r="J285" s="192">
        <f ca="1">IFERROR(__xludf.DUMMYFUNCTION("IMPORTRANGE(""https://docs.google.com/spreadsheets/d/1XL5vhW3sbDhbH9Cz0tuDiY8C3ctxq1tqvaCgkFb8cCA/edit?usp=sharing"",""กาฬสินธุ์!J195"")"),0)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IFERROR(__xludf.DUMMYFUNCTION("IMPORTRANGE(""https://docs.google.com/spreadsheets/d/1XL5vhW3sbDhbH9Cz0tuDiY8C3ctxq1tqvaCgkFb8cCA/edit?usp=sharing"",""กาฬสินธุ์!J196"")"),0)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IFERROR(__xludf.DUMMYFUNCTION("IMPORTRANGE(""https://docs.google.com/spreadsheets/d/1XL5vhW3sbDhbH9Cz0tuDiY8C3ctxq1tqvaCgkFb8cCA/edit?usp=sharing"",""กาฬสินธุ์!J197"")"),0)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IFERROR(__xludf.DUMMYFUNCTION("IMPORTRANGE(""https://docs.google.com/spreadsheets/d/1XL5vhW3sbDhbH9Cz0tuDiY8C3ctxq1tqvaCgkFb8cCA/edit?usp=sharing"",""กาฬสินธุ์!I199"")"),15)</f>
        <v>15</v>
      </c>
      <c r="J289" s="308">
        <f ca="1">IFERROR(__xludf.DUMMYFUNCTION("IMPORTRANGE(""https://docs.google.com/spreadsheets/d/1XL5vhW3sbDhbH9Cz0tuDiY8C3ctxq1tqvaCgkFb8cCA/edit?usp=sharing"",""กาฬสินธุ์!J199"")"),0)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72260</v>
      </c>
      <c r="M290" s="155">
        <f t="shared" ca="1" si="88"/>
        <v>29980</v>
      </c>
      <c r="N290" s="155">
        <f t="shared" ca="1" si="88"/>
        <v>4160</v>
      </c>
      <c r="O290" s="154">
        <f t="shared" ref="O290:O292" ca="1" si="89">IF(L290&gt;0,N290*100/L290,0)</f>
        <v>5.7569886520896763</v>
      </c>
      <c r="P290" s="154">
        <f t="shared" ref="P290:P292" ca="1" si="90">IF(M290&gt;0,N290*100/M290,0)</f>
        <v>13.875917278185456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72260</v>
      </c>
      <c r="M292" s="160">
        <f t="shared" ca="1" si="92"/>
        <v>29980</v>
      </c>
      <c r="N292" s="160">
        <f t="shared" ca="1" si="92"/>
        <v>4160</v>
      </c>
      <c r="O292" s="159">
        <f t="shared" ca="1" si="89"/>
        <v>5.7569886520896763</v>
      </c>
      <c r="P292" s="159">
        <f t="shared" ca="1" si="90"/>
        <v>13.875917278185456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72260</v>
      </c>
      <c r="M294" s="172">
        <f ca="1">IFERROR(__xludf.DUMMYFUNCTION("IMPORTRANGE(""https://docs.google.com/spreadsheets/d/1Yj_ptqi66GCucihVvJfMjLAmec39IyEx_6qawtMGysU/edit?usp=sharing"",""สบก!CT38"")"),29980)</f>
        <v>29980</v>
      </c>
      <c r="N294" s="172">
        <f ca="1">IFERROR(__xludf.DUMMYFUNCTION("IMPORTRANGE(""https://docs.google.com/spreadsheets/d/1Yj_ptqi66GCucihVvJfMjLAmec39IyEx_6qawtMGysU/edit?usp=sharing"",""สบก!CU38"")"),4160)</f>
        <v>4160</v>
      </c>
      <c r="O294" s="171">
        <f ca="1">IF(L294&gt;0,N294*100/L294,0)</f>
        <v>5.7569886520896763</v>
      </c>
      <c r="P294" s="171">
        <f ca="1">IF(M294&gt;0,N294*100/M294,0)</f>
        <v>13.875917278185456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IFERROR(__xludf.DUMMYFUNCTION("IMPORTRANGE(""https://docs.google.com/spreadsheets/d/1Yj_ptqi66GCucihVvJfMjLAmec39IyEx_6qawtMGysU/edit?usp=sharing"",""สบก!CP38"")"),0)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IFERROR(__xludf.DUMMYFUNCTION("IMPORTRANGE(""https://docs.google.com/spreadsheets/d/1Yj_ptqi66GCucihVvJfMjLAmec39IyEx_6qawtMGysU/edit?usp=sharing"",""สบก!CQ38"")"),72260)</f>
        <v>72260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IFERROR(__xludf.DUMMYFUNCTION("IMPORTRANGE(""https://docs.google.com/spreadsheets/d/1Yj_ptqi66GCucihVvJfMjLAmec39IyEx_6qawtMGysU/edit?usp=sharing"",""สบก!CR38"")"),0)</f>
        <v>0</v>
      </c>
      <c r="M298" s="101"/>
      <c r="N298" s="91">
        <f ca="1">IFERROR(__xludf.DUMMYFUNCTION("IMPORTRANGE(""https://docs.google.com/spreadsheets/d/1Yj_ptqi66GCucihVvJfMjLAmec39IyEx_6qawtMGysU/edit?usp=sharing"",""สบก!CV38"")"),0)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IFERROR(__xludf.DUMMYFUNCTION("IMPORTRANGE(""https://docs.google.com/spreadsheets/d/1XL5vhW3sbDhbH9Cz0tuDiY8C3ctxq1tqvaCgkFb8cCA/edit?usp=sharing"",""กาฬสินธุ์!J205"")"),0)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IFERROR(__xludf.DUMMYFUNCTION("IMPORTRANGE(""https://docs.google.com/spreadsheets/d/1XL5vhW3sbDhbH9Cz0tuDiY8C3ctxq1tqvaCgkFb8cCA/edit?usp=sharing"",""กาฬสินธุ์!J206"")"),1)</f>
        <v>1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IFERROR(__xludf.DUMMYFUNCTION("IMPORTRANGE(""https://docs.google.com/spreadsheets/d/1XL5vhW3sbDhbH9Cz0tuDiY8C3ctxq1tqvaCgkFb8cCA/edit?usp=sharing"",""กาฬสินธุ์!J207"")"),1)</f>
        <v>1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IFERROR(__xludf.DUMMYFUNCTION("IMPORTRANGE(""https://docs.google.com/spreadsheets/d/1XL5vhW3sbDhbH9Cz0tuDiY8C3ctxq1tqvaCgkFb8cCA/edit?usp=sharing"",""กาฬสินธุ์!J208"")"),0)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IFERROR(__xludf.DUMMYFUNCTION("IMPORTRANGE(""https://docs.google.com/spreadsheets/d/1XL5vhW3sbDhbH9Cz0tuDiY8C3ctxq1tqvaCgkFb8cCA/edit?usp=sharing"",""กาฬสินธุ์!I209"")"),15)</f>
        <v>15</v>
      </c>
      <c r="J304" s="191">
        <f ca="1">IFERROR(__xludf.DUMMYFUNCTION("IMPORTRANGE(""https://docs.google.com/spreadsheets/d/1XL5vhW3sbDhbH9Cz0tuDiY8C3ctxq1tqvaCgkFb8cCA/edit?usp=sharing"",""กาฬสินธุ์!J209"")"),0)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IFERROR(__xludf.DUMMYFUNCTION("IMPORTRANGE(""https://docs.google.com/spreadsheets/d/1XL5vhW3sbDhbH9Cz0tuDiY8C3ctxq1tqvaCgkFb8cCA/edit?usp=sharing"",""กาฬสินธุ์!I211"")"),15)</f>
        <v>15</v>
      </c>
      <c r="J306" s="191">
        <f ca="1">IFERROR(__xludf.DUMMYFUNCTION("IMPORTRANGE(""https://docs.google.com/spreadsheets/d/1XL5vhW3sbDhbH9Cz0tuDiY8C3ctxq1tqvaCgkFb8cCA/edit?usp=sharing"",""กาฬสินธุ์!J211"")"),0)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IFERROR(__xludf.DUMMYFUNCTION("IMPORTRANGE(""https://docs.google.com/spreadsheets/d/1XL5vhW3sbDhbH9Cz0tuDiY8C3ctxq1tqvaCgkFb8cCA/edit?usp=sharing"",""กาฬสินธุ์!J212"")"),0)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IFERROR(__xludf.DUMMYFUNCTION("IMPORTRANGE(""https://docs.google.com/spreadsheets/d/1XL5vhW3sbDhbH9Cz0tuDiY8C3ctxq1tqvaCgkFb8cCA/edit?usp=sharing"",""กาฬสินธุ์!J213"")"),0)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IFERROR(__xludf.DUMMYFUNCTION("IMPORTRANGE(""https://docs.google.com/spreadsheets/d/1XL5vhW3sbDhbH9Cz0tuDiY8C3ctxq1tqvaCgkFb8cCA/edit?usp=sharing"",""กาฬสินธุ์!I214"")"),1)</f>
        <v>1</v>
      </c>
      <c r="J309" s="325">
        <f ca="1">IFERROR(__xludf.DUMMYFUNCTION("IMPORTRANGE(""https://docs.google.com/spreadsheets/d/1XL5vhW3sbDhbH9Cz0tuDiY8C3ctxq1tqvaCgkFb8cCA/edit?usp=sharing"",""กาฬสินธุ์!J214"")"),0)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217600</v>
      </c>
      <c r="M310" s="155">
        <f t="shared" ca="1" si="93"/>
        <v>108800</v>
      </c>
      <c r="N310" s="155">
        <f t="shared" ca="1" si="93"/>
        <v>34875</v>
      </c>
      <c r="O310" s="154">
        <f t="shared" ref="O310:O312" ca="1" si="94">IF(L310&gt;0,N310*100/L310,0)</f>
        <v>16.027113970588236</v>
      </c>
      <c r="P310" s="154">
        <f t="shared" ref="P310:P312" ca="1" si="95">IF(M310&gt;0,N310*100/M310,0)</f>
        <v>32.054227941176471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217600</v>
      </c>
      <c r="M312" s="160">
        <f t="shared" ca="1" si="97"/>
        <v>108800</v>
      </c>
      <c r="N312" s="160">
        <f t="shared" ca="1" si="97"/>
        <v>34875</v>
      </c>
      <c r="O312" s="159">
        <f t="shared" ca="1" si="94"/>
        <v>16.027113970588236</v>
      </c>
      <c r="P312" s="159">
        <f t="shared" ca="1" si="95"/>
        <v>32.054227941176471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217600</v>
      </c>
      <c r="M314" s="172">
        <f ca="1">IFERROR(__xludf.DUMMYFUNCTION("IMPORTRANGE(""https://docs.google.com/spreadsheets/d/1Yj_ptqi66GCucihVvJfMjLAmec39IyEx_6qawtMGysU/edit?usp=sharing"",""สบก!DC38"")"),108800)</f>
        <v>108800</v>
      </c>
      <c r="N314" s="172">
        <f ca="1">IFERROR(__xludf.DUMMYFUNCTION("IMPORTRANGE(""https://docs.google.com/spreadsheets/d/1Yj_ptqi66GCucihVvJfMjLAmec39IyEx_6qawtMGysU/edit?usp=sharing"",""สบก!DD38"")"),34875)</f>
        <v>34875</v>
      </c>
      <c r="O314" s="171">
        <f ca="1">IF(L314&gt;0,N314*100/L314,0)</f>
        <v>16.027113970588236</v>
      </c>
      <c r="P314" s="171">
        <f ca="1">IF(M314&gt;0,N314*100/M314,0)</f>
        <v>32.054227941176471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IFERROR(__xludf.DUMMYFUNCTION("IMPORTRANGE(""https://docs.google.com/spreadsheets/d/1Yj_ptqi66GCucihVvJfMjLAmec39IyEx_6qawtMGysU/edit?usp=sharing"",""สบก!CY38"")"),0)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IFERROR(__xludf.DUMMYFUNCTION("IMPORTRANGE(""https://docs.google.com/spreadsheets/d/1Yj_ptqi66GCucihVvJfMjLAmec39IyEx_6qawtMGysU/edit?usp=sharing"",""สบก!CZ38"")"),217600)</f>
        <v>217600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IFERROR(__xludf.DUMMYFUNCTION("IMPORTRANGE(""https://docs.google.com/spreadsheets/d/1Yj_ptqi66GCucihVvJfMjLAmec39IyEx_6qawtMGysU/edit?usp=sharing"",""สบก!DA38"")"),0)</f>
        <v>0</v>
      </c>
      <c r="M318" s="101"/>
      <c r="N318" s="91">
        <f ca="1">IFERROR(__xludf.DUMMYFUNCTION("IMPORTRANGE(""https://docs.google.com/spreadsheets/d/1Yj_ptqi66GCucihVvJfMjLAmec39IyEx_6qawtMGysU/edit?usp=sharing"",""สบก!DE38"")"),0)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IFERROR(__xludf.DUMMYFUNCTION("IMPORTRANGE(""https://docs.google.com/spreadsheets/d/1XL5vhW3sbDhbH9Cz0tuDiY8C3ctxq1tqvaCgkFb8cCA/edit?usp=sharing"",""กาฬสินธุ์!J220"")"),0)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IFERROR(__xludf.DUMMYFUNCTION("IMPORTRANGE(""https://docs.google.com/spreadsheets/d/1XL5vhW3sbDhbH9Cz0tuDiY8C3ctxq1tqvaCgkFb8cCA/edit?usp=sharing"",""กาฬสินธุ์!J221"")"),1)</f>
        <v>1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IFERROR(__xludf.DUMMYFUNCTION("IMPORTRANGE(""https://docs.google.com/spreadsheets/d/1XL5vhW3sbDhbH9Cz0tuDiY8C3ctxq1tqvaCgkFb8cCA/edit?usp=sharing"",""กาฬสินธุ์!J222"")"),1)</f>
        <v>1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IFERROR(__xludf.DUMMYFUNCTION("IMPORTRANGE(""https://docs.google.com/spreadsheets/d/1XL5vhW3sbDhbH9Cz0tuDiY8C3ctxq1tqvaCgkFb8cCA/edit?usp=sharing"",""กาฬสินธุ์!J223"")"),0)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IFERROR(__xludf.DUMMYFUNCTION("IMPORTRANGE(""https://docs.google.com/spreadsheets/d/1XL5vhW3sbDhbH9Cz0tuDiY8C3ctxq1tqvaCgkFb8cCA/edit?usp=sharing"",""กาฬสินธุ์!I224"")"),1)</f>
        <v>1</v>
      </c>
      <c r="J324" s="191">
        <f ca="1">IFERROR(__xludf.DUMMYFUNCTION("IMPORTRANGE(""https://docs.google.com/spreadsheets/d/1XL5vhW3sbDhbH9Cz0tuDiY8C3ctxq1tqvaCgkFb8cCA/edit?usp=sharing"",""กาฬสินธุ์!J224"")"),0)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IFERROR(__xludf.DUMMYFUNCTION("IMPORTRANGE(""https://docs.google.com/spreadsheets/d/1XL5vhW3sbDhbH9Cz0tuDiY8C3ctxq1tqvaCgkFb8cCA/edit?usp=sharing"",""กาฬสินธุ์!J225"")"),0)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IFERROR(__xludf.DUMMYFUNCTION("IMPORTRANGE(""https://docs.google.com/spreadsheets/d/1XL5vhW3sbDhbH9Cz0tuDiY8C3ctxq1tqvaCgkFb8cCA/edit?usp=sharing"",""กาฬสินธุ์!J226"")"),0)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IFERROR(__xludf.DUMMYFUNCTION("IMPORTRANGE(""https://docs.google.com/spreadsheets/d/1XL5vhW3sbDhbH9Cz0tuDiY8C3ctxq1tqvaCgkFb8cCA/edit?usp=sharing"",""กาฬสินธุ์!I228"")"),345)</f>
        <v>345</v>
      </c>
      <c r="J328" s="330">
        <f ca="1">IFERROR(__xludf.DUMMYFUNCTION("IMPORTRANGE(""https://docs.google.com/spreadsheets/d/1XL5vhW3sbDhbH9Cz0tuDiY8C3ctxq1tqvaCgkFb8cCA/edit?usp=sharing"",""กาฬสินธุ์!J228"")"),3)</f>
        <v>3</v>
      </c>
      <c r="K328" s="309">
        <f ca="1">IF(I328&gt;0,J328*100/I328,0)</f>
        <v>0.86956521739130432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1108090</v>
      </c>
      <c r="M329" s="155">
        <f t="shared" ca="1" si="98"/>
        <v>580410</v>
      </c>
      <c r="N329" s="155">
        <f t="shared" ca="1" si="98"/>
        <v>377299</v>
      </c>
      <c r="O329" s="154">
        <f t="shared" ref="O329:O331" ca="1" si="99">IF(L329&gt;0,N329*100/L329,0)</f>
        <v>34.049490564845819</v>
      </c>
      <c r="P329" s="154">
        <f t="shared" ref="P329:P331" ca="1" si="100">IF(M329&gt;0,N329*100/M329,0)</f>
        <v>65.005599490015683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1108090</v>
      </c>
      <c r="M331" s="160">
        <f t="shared" ca="1" si="102"/>
        <v>580410</v>
      </c>
      <c r="N331" s="160">
        <f t="shared" ca="1" si="102"/>
        <v>377299</v>
      </c>
      <c r="O331" s="159">
        <f t="shared" ca="1" si="99"/>
        <v>34.049490564845819</v>
      </c>
      <c r="P331" s="159">
        <f t="shared" ca="1" si="100"/>
        <v>65.005599490015683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1070290</v>
      </c>
      <c r="M333" s="172">
        <f ca="1">IFERROR(__xludf.DUMMYFUNCTION("IMPORTRANGE(""https://docs.google.com/spreadsheets/d/1Yj_ptqi66GCucihVvJfMjLAmec39IyEx_6qawtMGysU/edit?usp=sharing"",""สบก!DL38"")"),580410)</f>
        <v>580410</v>
      </c>
      <c r="N333" s="172">
        <f ca="1">IFERROR(__xludf.DUMMYFUNCTION("IMPORTRANGE(""https://docs.google.com/spreadsheets/d/1Yj_ptqi66GCucihVvJfMjLAmec39IyEx_6qawtMGysU/edit?usp=sharing"",""สบก!DM38"")"),339499)</f>
        <v>339499</v>
      </c>
      <c r="O333" s="171">
        <f ca="1">IF(L333&gt;0,N333*100/L333,0)</f>
        <v>31.72028141905465</v>
      </c>
      <c r="P333" s="171">
        <f ca="1">IF(M333&gt;0,N333*100/M333,0)</f>
        <v>58.492961871780295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IFERROR(__xludf.DUMMYFUNCTION("IMPORTRANGE(""https://docs.google.com/spreadsheets/d/1Yj_ptqi66GCucihVvJfMjLAmec39IyEx_6qawtMGysU/edit?usp=sharing"",""สบก!DH38"")"),611400)</f>
        <v>611400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IFERROR(__xludf.DUMMYFUNCTION("IMPORTRANGE(""https://docs.google.com/spreadsheets/d/1Yj_ptqi66GCucihVvJfMjLAmec39IyEx_6qawtMGysU/edit?usp=sharing"",""สบก!DI38"")"),458890)</f>
        <v>458890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IFERROR(__xludf.DUMMYFUNCTION("IMPORTRANGE(""https://docs.google.com/spreadsheets/d/1Yj_ptqi66GCucihVvJfMjLAmec39IyEx_6qawtMGysU/edit?usp=sharing"",""สบก!DJ38"")"),37800)</f>
        <v>37800</v>
      </c>
      <c r="M337" s="101"/>
      <c r="N337" s="91">
        <f ca="1">IFERROR(__xludf.DUMMYFUNCTION("IMPORTRANGE(""https://docs.google.com/spreadsheets/d/1Yj_ptqi66GCucihVvJfMjLAmec39IyEx_6qawtMGysU/edit?usp=sharing"",""สบก!DN38"")"),37800)</f>
        <v>37800</v>
      </c>
      <c r="O337" s="101">
        <f ca="1">IF(L337&gt;0,N337*100/L337,0)</f>
        <v>100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IFERROR(__xludf.DUMMYFUNCTION("IMPORTRANGE(""https://docs.google.com/spreadsheets/d/1XL5vhW3sbDhbH9Cz0tuDiY8C3ctxq1tqvaCgkFb8cCA/edit?usp=sharing"",""กาฬสินธุ์!I234"")"),0)</f>
        <v>0</v>
      </c>
      <c r="J339" s="191">
        <f ca="1">IFERROR(__xludf.DUMMYFUNCTION("IMPORTRANGE(""https://docs.google.com/spreadsheets/d/1XL5vhW3sbDhbH9Cz0tuDiY8C3ctxq1tqvaCgkFb8cCA/edit?usp=sharing"",""กาฬสินธุ์!J234"")"),138)</f>
        <v>138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IFERROR(__xludf.DUMMYFUNCTION("IMPORTRANGE(""https://docs.google.com/spreadsheets/d/1XL5vhW3sbDhbH9Cz0tuDiY8C3ctxq1tqvaCgkFb8cCA/edit?usp=sharing"",""กาฬสินธุ์!I235"")"),2740)</f>
        <v>2740</v>
      </c>
      <c r="J340" s="191">
        <f ca="1">IFERROR(__xludf.DUMMYFUNCTION("IMPORTRANGE(""https://docs.google.com/spreadsheets/d/1XL5vhW3sbDhbH9Cz0tuDiY8C3ctxq1tqvaCgkFb8cCA/edit?usp=sharing"",""กาฬสินธุ์!J235"")"),1279.7)</f>
        <v>1279.7</v>
      </c>
      <c r="K340" s="333">
        <f t="shared" ca="1" si="103"/>
        <v>46.704379562043798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IFERROR(__xludf.DUMMYFUNCTION("IMPORTRANGE(""https://docs.google.com/spreadsheets/d/1XL5vhW3sbDhbH9Cz0tuDiY8C3ctxq1tqvaCgkFb8cCA/edit?usp=sharing"",""กาฬสินธุ์!I236"")"),345)</f>
        <v>345</v>
      </c>
      <c r="J341" s="191">
        <f ca="1">IFERROR(__xludf.DUMMYFUNCTION("IMPORTRANGE(""https://docs.google.com/spreadsheets/d/1XL5vhW3sbDhbH9Cz0tuDiY8C3ctxq1tqvaCgkFb8cCA/edit?usp=sharing"",""กาฬสินธุ์!J236"")"),157)</f>
        <v>157</v>
      </c>
      <c r="K341" s="333">
        <f t="shared" ca="1" si="103"/>
        <v>45.507246376811594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IFERROR(__xludf.DUMMYFUNCTION("IMPORTRANGE(""https://docs.google.com/spreadsheets/d/1XL5vhW3sbDhbH9Cz0tuDiY8C3ctxq1tqvaCgkFb8cCA/edit?usp=sharing"",""กาฬสินธุ์!I237"")"),0)</f>
        <v>0</v>
      </c>
      <c r="J342" s="191">
        <f ca="1">IFERROR(__xludf.DUMMYFUNCTION("IMPORTRANGE(""https://docs.google.com/spreadsheets/d/1XL5vhW3sbDhbH9Cz0tuDiY8C3ctxq1tqvaCgkFb8cCA/edit?usp=sharing"",""กาฬสินธุ์!J237"")"),1434.59)</f>
        <v>1434.59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IFERROR(__xludf.DUMMYFUNCTION("IMPORTRANGE(""https://docs.google.com/spreadsheets/d/1XL5vhW3sbDhbH9Cz0tuDiY8C3ctxq1tqvaCgkFb8cCA/edit?usp=sharing"",""กาฬสินธุ์!I238"")"),345)</f>
        <v>345</v>
      </c>
      <c r="J343" s="191">
        <f ca="1">IFERROR(__xludf.DUMMYFUNCTION("IMPORTRANGE(""https://docs.google.com/spreadsheets/d/1XL5vhW3sbDhbH9Cz0tuDiY8C3ctxq1tqvaCgkFb8cCA/edit?usp=sharing"",""กาฬสินธุ์!J238"")"),0)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IFERROR(__xludf.DUMMYFUNCTION("IMPORTRANGE(""https://docs.google.com/spreadsheets/d/1XL5vhW3sbDhbH9Cz0tuDiY8C3ctxq1tqvaCgkFb8cCA/edit?usp=sharing"",""กาฬสินธุ์!I239"")"),0)</f>
        <v>0</v>
      </c>
      <c r="J344" s="191">
        <f ca="1">IFERROR(__xludf.DUMMYFUNCTION("IMPORTRANGE(""https://docs.google.com/spreadsheets/d/1XL5vhW3sbDhbH9Cz0tuDiY8C3ctxq1tqvaCgkFb8cCA/edit?usp=sharing"",""กาฬสินธุ์!J239"")"),0)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IFERROR(__xludf.DUMMYFUNCTION("IMPORTRANGE(""https://docs.google.com/spreadsheets/d/1XL5vhW3sbDhbH9Cz0tuDiY8C3ctxq1tqvaCgkFb8cCA/edit?usp=sharing"",""กาฬสินธุ์!I240"")"),345)</f>
        <v>345</v>
      </c>
      <c r="J345" s="191">
        <f ca="1">IFERROR(__xludf.DUMMYFUNCTION("IMPORTRANGE(""https://docs.google.com/spreadsheets/d/1XL5vhW3sbDhbH9Cz0tuDiY8C3ctxq1tqvaCgkFb8cCA/edit?usp=sharing"",""กาฬสินธุ์!J240"")"),3)</f>
        <v>3</v>
      </c>
      <c r="K345" s="333">
        <f t="shared" ca="1" si="103"/>
        <v>0.86956521739130432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IFERROR(__xludf.DUMMYFUNCTION("IMPORTRANGE(""https://docs.google.com/spreadsheets/d/1XL5vhW3sbDhbH9Cz0tuDiY8C3ctxq1tqvaCgkFb8cCA/edit?usp=sharing"",""กาฬสินธุ์!I241"")"),0)</f>
        <v>0</v>
      </c>
      <c r="J346" s="191">
        <f ca="1">IFERROR(__xludf.DUMMYFUNCTION("IMPORTRANGE(""https://docs.google.com/spreadsheets/d/1XL5vhW3sbDhbH9Cz0tuDiY8C3ctxq1tqvaCgkFb8cCA/edit?usp=sharing"",""กาฬสินธุ์!J241"")"),79.22)</f>
        <v>79.22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IFERROR(__xludf.DUMMYFUNCTION("IMPORTRANGE(""https://docs.google.com/spreadsheets/d/1XL5vhW3sbDhbH9Cz0tuDiY8C3ctxq1tqvaCgkFb8cCA/edit?usp=sharing"",""กาฬสินธุ์!L242"")"),2421540)</f>
        <v>2421540</v>
      </c>
      <c r="M347" s="347"/>
      <c r="N347" s="347">
        <f ca="1">IFERROR(__xludf.DUMMYFUNCTION("IMPORTRANGE(""https://docs.google.com/spreadsheets/d/1XL5vhW3sbDhbH9Cz0tuDiY8C3ctxq1tqvaCgkFb8cCA/edit?usp=sharing"",""กาฬสินธุ์!M242"")"),177769)</f>
        <v>177769</v>
      </c>
      <c r="O347" s="347">
        <f ca="1">+IF(L347&gt;0,N347*100/L347,0)</f>
        <v>7.3411548023158817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IFERROR(__xludf.DUMMYFUNCTION("IMPORTRANGE(""https://docs.google.com/spreadsheets/d/1XL5vhW3sbDhbH9Cz0tuDiY8C3ctxq1tqvaCgkFb8cCA/edit?usp=sharing"",""กาฬสินธุ์!I244"")"),300)</f>
        <v>300</v>
      </c>
      <c r="J349" s="360">
        <f ca="1">IFERROR(__xludf.DUMMYFUNCTION("IMPORTRANGE(""https://docs.google.com/spreadsheets/d/1XL5vhW3sbDhbH9Cz0tuDiY8C3ctxq1tqvaCgkFb8cCA/edit?usp=sharing"",""กาฬสินธุ์!J244"")"),0)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IFERROR(__xludf.DUMMYFUNCTION("IMPORTRANGE(""https://docs.google.com/spreadsheets/d/1XL5vhW3sbDhbH9Cz0tuDiY8C3ctxq1tqvaCgkFb8cCA/edit?usp=sharing"",""กาฬสินธุ์!L244"")"),576480)</f>
        <v>576480</v>
      </c>
      <c r="M349" s="362"/>
      <c r="N349" s="362">
        <f ca="1">IFERROR(__xludf.DUMMYFUNCTION("IMPORTRANGE(""https://docs.google.com/spreadsheets/d/1XL5vhW3sbDhbH9Cz0tuDiY8C3ctxq1tqvaCgkFb8cCA/edit?usp=sharing"",""กาฬสินธุ์!M244"")"),20935)</f>
        <v>20935</v>
      </c>
      <c r="O349" s="362">
        <f ca="1">+IF(L349&gt;0,N349*100/L349,0)</f>
        <v>3.6315223424923673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IFERROR(__xludf.DUMMYFUNCTION("IMPORTRANGE(""https://docs.google.com/spreadsheets/d/1XL5vhW3sbDhbH9Cz0tuDiY8C3ctxq1tqvaCgkFb8cCA/edit?usp=sharing"",""กาฬสินธุ์!I245"")"),60)</f>
        <v>60</v>
      </c>
      <c r="J350" s="360">
        <f ca="1">IFERROR(__xludf.DUMMYFUNCTION("IMPORTRANGE(""https://docs.google.com/spreadsheets/d/1XL5vhW3sbDhbH9Cz0tuDiY8C3ctxq1tqvaCgkFb8cCA/edit?usp=sharing"",""กาฬสินธุ์!J245"")"),0)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IFERROR(__xludf.DUMMYFUNCTION("IMPORTRANGE(""https://docs.google.com/spreadsheets/d/1XL5vhW3sbDhbH9Cz0tuDiY8C3ctxq1tqvaCgkFb8cCA/edit?usp=sharing"",""กาฬสินธุ์!L246"")"),0)</f>
        <v>0</v>
      </c>
      <c r="M351" s="169"/>
      <c r="N351" s="169">
        <f ca="1">IFERROR(__xludf.DUMMYFUNCTION("IMPORTRANGE(""https://docs.google.com/spreadsheets/d/1XL5vhW3sbDhbH9Cz0tuDiY8C3ctxq1tqvaCgkFb8cCA/edit?usp=sharing"",""กาฬสินธุ์!M246"")"),0)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IFERROR(__xludf.DUMMYFUNCTION("IMPORTRANGE(""https://docs.google.com/spreadsheets/d/1XL5vhW3sbDhbH9Cz0tuDiY8C3ctxq1tqvaCgkFb8cCA/edit?usp=sharing"",""กาฬสินธุ์!L247"")"),576480)</f>
        <v>576480</v>
      </c>
      <c r="M352" s="169"/>
      <c r="N352" s="169">
        <f ca="1">IFERROR(__xludf.DUMMYFUNCTION("IMPORTRANGE(""https://docs.google.com/spreadsheets/d/1XL5vhW3sbDhbH9Cz0tuDiY8C3ctxq1tqvaCgkFb8cCA/edit?usp=sharing"",""กาฬสินธุ์!M247"")"),20935)</f>
        <v>20935</v>
      </c>
      <c r="O352" s="169">
        <f t="shared" ca="1" si="105"/>
        <v>3.6315223424923673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IFERROR(__xludf.DUMMYFUNCTION("IMPORTRANGE(""https://docs.google.com/spreadsheets/d/1XL5vhW3sbDhbH9Cz0tuDiY8C3ctxq1tqvaCgkFb8cCA/edit?usp=sharing"",""กาฬสินธุ์!L248"")"),0)</f>
        <v>0</v>
      </c>
      <c r="M353" s="171"/>
      <c r="N353" s="171">
        <f ca="1">IFERROR(__xludf.DUMMYFUNCTION("IMPORTRANGE(""https://docs.google.com/spreadsheets/d/1XL5vhW3sbDhbH9Cz0tuDiY8C3ctxq1tqvaCgkFb8cCA/edit?usp=sharing"",""กาฬสินธุ์!M248"")"),0)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IFERROR(__xludf.DUMMYFUNCTION("IMPORTRANGE(""https://docs.google.com/spreadsheets/d/1XL5vhW3sbDhbH9Cz0tuDiY8C3ctxq1tqvaCgkFb8cCA/edit?usp=sharing"",""กาฬสินธุ์!L249"")"),576480)</f>
        <v>576480</v>
      </c>
      <c r="M354" s="171"/>
      <c r="N354" s="171">
        <f ca="1">IFERROR(__xludf.DUMMYFUNCTION("IMPORTRANGE(""https://docs.google.com/spreadsheets/d/1XL5vhW3sbDhbH9Cz0tuDiY8C3ctxq1tqvaCgkFb8cCA/edit?usp=sharing"",""กาฬสินธุ์!M249"")"),20935)</f>
        <v>20935</v>
      </c>
      <c r="O354" s="171">
        <f t="shared" ca="1" si="105"/>
        <v>3.6315223424923673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IFERROR(__xludf.DUMMYFUNCTION("IMPORTRANGE(""https://docs.google.com/spreadsheets/d/1XL5vhW3sbDhbH9Cz0tuDiY8C3ctxq1tqvaCgkFb8cCA/edit?usp=sharing"",""กาฬสินธุ์!M250"")"),0)</f>
        <v>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IFERROR(__xludf.DUMMYFUNCTION("IMPORTRANGE(""https://docs.google.com/spreadsheets/d/1XL5vhW3sbDhbH9Cz0tuDiY8C3ctxq1tqvaCgkFb8cCA/edit?usp=sharing"",""กาฬสินธุ์!M251"")"),0)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IFERROR(__xludf.DUMMYFUNCTION("IMPORTRANGE(""https://docs.google.com/spreadsheets/d/1XL5vhW3sbDhbH9Cz0tuDiY8C3ctxq1tqvaCgkFb8cCA/edit?usp=sharing"",""กาฬสินธุ์!M252"")"),20935)</f>
        <v>20935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IFERROR(__xludf.DUMMYFUNCTION("IMPORTRANGE(""https://docs.google.com/spreadsheets/d/1XL5vhW3sbDhbH9Cz0tuDiY8C3ctxq1tqvaCgkFb8cCA/edit?usp=sharing"",""กาฬสินธุ์!M253"")"),0)</f>
        <v>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IFERROR(__xludf.DUMMYFUNCTION("IMPORTRANGE(""https://docs.google.com/spreadsheets/d/1XL5vhW3sbDhbH9Cz0tuDiY8C3ctxq1tqvaCgkFb8cCA/edit?usp=sharing"",""กาฬสินธุ์!J255"")"),0)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IFERROR(__xludf.DUMMYFUNCTION("IMPORTRANGE(""https://docs.google.com/spreadsheets/d/1XL5vhW3sbDhbH9Cz0tuDiY8C3ctxq1tqvaCgkFb8cCA/edit?usp=sharing"",""กาฬสินธุ์!J256"")"),1)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IFERROR(__xludf.DUMMYFUNCTION("IMPORTRANGE(""https://docs.google.com/spreadsheets/d/1XL5vhW3sbDhbH9Cz0tuDiY8C3ctxq1tqvaCgkFb8cCA/edit?usp=sharing"",""กาฬสินธุ์!J257"")"),1)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IFERROR(__xludf.DUMMYFUNCTION("IMPORTRANGE(""https://docs.google.com/spreadsheets/d/1XL5vhW3sbDhbH9Cz0tuDiY8C3ctxq1tqvaCgkFb8cCA/edit?usp=sharing"",""กาฬสินธุ์!J258"")"),0)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IFERROR(__xludf.DUMMYFUNCTION("IMPORTRANGE(""https://docs.google.com/spreadsheets/d/1XL5vhW3sbDhbH9Cz0tuDiY8C3ctxq1tqvaCgkFb8cCA/edit?usp=sharing"",""กาฬสินธุ์!J166"")"),0)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IFERROR(__xludf.DUMMYFUNCTION("IMPORTRANGE(""https://docs.google.com/spreadsheets/d/1XL5vhW3sbDhbH9Cz0tuDiY8C3ctxq1tqvaCgkFb8cCA/edit?usp=sharing"",""กาฬสินธุ์!J166"")"),0)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IFERROR(__xludf.DUMMYFUNCTION("IMPORTRANGE(""https://docs.google.com/spreadsheets/d/1XL5vhW3sbDhbH9Cz0tuDiY8C3ctxq1tqvaCgkFb8cCA/edit?usp=sharing"",""กาฬสินธุ์!J166"")"),0)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IFERROR(__xludf.DUMMYFUNCTION("IMPORTRANGE(""https://docs.google.com/spreadsheets/d/1XL5vhW3sbDhbH9Cz0tuDiY8C3ctxq1tqvaCgkFb8cCA/edit?usp=sharing"",""กาฬสินธุ์!J166"")"),0)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IFERROR(__xludf.DUMMYFUNCTION("IMPORTRANGE(""https://docs.google.com/spreadsheets/d/1XL5vhW3sbDhbH9Cz0tuDiY8C3ctxq1tqvaCgkFb8cCA/edit?usp=sharing"",""กาฬสินธุ์!I263"")"),60)</f>
        <v>60</v>
      </c>
      <c r="J368" s="191">
        <f ca="1">IFERROR(__xludf.DUMMYFUNCTION("IMPORTRANGE(""https://docs.google.com/spreadsheets/d/1XL5vhW3sbDhbH9Cz0tuDiY8C3ctxq1tqvaCgkFb8cCA/edit?usp=sharing"",""กาฬสินธุ์!J263"")"),0)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IFERROR(__xludf.DUMMYFUNCTION("IMPORTRANGE(""https://docs.google.com/spreadsheets/d/1XL5vhW3sbDhbH9Cz0tuDiY8C3ctxq1tqvaCgkFb8cCA/edit?usp=sharing"",""กาฬสินธุ์!I164"")"),0)</f>
        <v>0</v>
      </c>
      <c r="J369" s="191">
        <f ca="1">IFERROR(__xludf.DUMMYFUNCTION("IMPORTRANGE(""https://docs.google.com/spreadsheets/d/1XL5vhW3sbDhbH9Cz0tuDiY8C3ctxq1tqvaCgkFb8cCA/edit?usp=sharing"",""กาฬสินธุ์!J164"")"),0)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IFERROR(__xludf.DUMMYFUNCTION("IMPORTRANGE(""https://docs.google.com/spreadsheets/d/1XL5vhW3sbDhbH9Cz0tuDiY8C3ctxq1tqvaCgkFb8cCA/edit?usp=sharing"",""กาฬสินธุ์!I265"")"),60)</f>
        <v>60</v>
      </c>
      <c r="J370" s="191">
        <f ca="1">IFERROR(__xludf.DUMMYFUNCTION("IMPORTRANGE(""https://docs.google.com/spreadsheets/d/1XL5vhW3sbDhbH9Cz0tuDiY8C3ctxq1tqvaCgkFb8cCA/edit?usp=sharing"",""กาฬสินธุ์!J265"")"),0)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IFERROR(__xludf.DUMMYFUNCTION("IMPORTRANGE(""https://docs.google.com/spreadsheets/d/1XL5vhW3sbDhbH9Cz0tuDiY8C3ctxq1tqvaCgkFb8cCA/edit?usp=sharing"",""กาฬสินธุ์!I164"")"),0)</f>
        <v>0</v>
      </c>
      <c r="J371" s="192">
        <f ca="1">IFERROR(__xludf.DUMMYFUNCTION("IMPORTRANGE(""https://docs.google.com/spreadsheets/d/1XL5vhW3sbDhbH9Cz0tuDiY8C3ctxq1tqvaCgkFb8cCA/edit?usp=sharing"",""กาฬสินธุ์!J164"")"),0)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IFERROR(__xludf.DUMMYFUNCTION("IMPORTRANGE(""https://docs.google.com/spreadsheets/d/1XL5vhW3sbDhbH9Cz0tuDiY8C3ctxq1tqvaCgkFb8cCA/edit?usp=sharing"",""กาฬสินธุ์!I267"")"),60)</f>
        <v>60</v>
      </c>
      <c r="J372" s="192">
        <f ca="1">IFERROR(__xludf.DUMMYFUNCTION("IMPORTRANGE(""https://docs.google.com/spreadsheets/d/1XL5vhW3sbDhbH9Cz0tuDiY8C3ctxq1tqvaCgkFb8cCA/edit?usp=sharing"",""กาฬสินธุ์!J267"")"),0)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IFERROR(__xludf.DUMMYFUNCTION("IMPORTRANGE(""https://docs.google.com/spreadsheets/d/1XL5vhW3sbDhbH9Cz0tuDiY8C3ctxq1tqvaCgkFb8cCA/edit?usp=sharing"",""กาฬสินธุ์!I164"")"),0)</f>
        <v>0</v>
      </c>
      <c r="J373" s="191">
        <f ca="1">IFERROR(__xludf.DUMMYFUNCTION("IMPORTRANGE(""https://docs.google.com/spreadsheets/d/1XL5vhW3sbDhbH9Cz0tuDiY8C3ctxq1tqvaCgkFb8cCA/edit?usp=sharing"",""กาฬสินธุ์!J164"")"),0)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IFERROR(__xludf.DUMMYFUNCTION("IMPORTRANGE(""https://docs.google.com/spreadsheets/d/1XL5vhW3sbDhbH9Cz0tuDiY8C3ctxq1tqvaCgkFb8cCA/edit?usp=sharing"",""กาฬสินธุ์!I164"")"),0)</f>
        <v>0</v>
      </c>
      <c r="J374" s="191">
        <f ca="1">IFERROR(__xludf.DUMMYFUNCTION("IMPORTRANGE(""https://docs.google.com/spreadsheets/d/1XL5vhW3sbDhbH9Cz0tuDiY8C3ctxq1tqvaCgkFb8cCA/edit?usp=sharing"",""กาฬสินธุ์!J164"")"),0)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IFERROR(__xludf.DUMMYFUNCTION("IMPORTRANGE(""https://docs.google.com/spreadsheets/d/1XL5vhW3sbDhbH9Cz0tuDiY8C3ctxq1tqvaCgkFb8cCA/edit?usp=sharing"",""กาฬสินธุ์!I270"")"),300)</f>
        <v>300</v>
      </c>
      <c r="J375" s="191">
        <f ca="1">IFERROR(__xludf.DUMMYFUNCTION("IMPORTRANGE(""https://docs.google.com/spreadsheets/d/1XL5vhW3sbDhbH9Cz0tuDiY8C3ctxq1tqvaCgkFb8cCA/edit?usp=sharing"",""กาฬสินธุ์!J270"")"),0)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IFERROR(__xludf.DUMMYFUNCTION("IMPORTRANGE(""https://docs.google.com/spreadsheets/d/1XL5vhW3sbDhbH9Cz0tuDiY8C3ctxq1tqvaCgkFb8cCA/edit?usp=sharing"",""กาฬสินธุ์!I271"")"),300)</f>
        <v>300</v>
      </c>
      <c r="J376" s="192">
        <f ca="1">IFERROR(__xludf.DUMMYFUNCTION("IMPORTRANGE(""https://docs.google.com/spreadsheets/d/1XL5vhW3sbDhbH9Cz0tuDiY8C3ctxq1tqvaCgkFb8cCA/edit?usp=sharing"",""กาฬสินธุ์!J271"")"),0)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IFERROR(__xludf.DUMMYFUNCTION("IMPORTRANGE(""https://docs.google.com/spreadsheets/d/1XL5vhW3sbDhbH9Cz0tuDiY8C3ctxq1tqvaCgkFb8cCA/edit?usp=sharing"",""กาฬสินธุ์!I272"")"),0)</f>
        <v>0</v>
      </c>
      <c r="J377" s="191">
        <f ca="1">IFERROR(__xludf.DUMMYFUNCTION("IMPORTRANGE(""https://docs.google.com/spreadsheets/d/1XL5vhW3sbDhbH9Cz0tuDiY8C3ctxq1tqvaCgkFb8cCA/edit?usp=sharing"",""กาฬสินธุ์!J272"")"),0)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IFERROR(__xludf.DUMMYFUNCTION("IMPORTRANGE(""https://docs.google.com/spreadsheets/d/1XL5vhW3sbDhbH9Cz0tuDiY8C3ctxq1tqvaCgkFb8cCA/edit?usp=sharing"",""กาฬสินธุ์!J273"")"),0)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IFERROR(__xludf.DUMMYFUNCTION("IMPORTRANGE(""https://docs.google.com/spreadsheets/d/1XL5vhW3sbDhbH9Cz0tuDiY8C3ctxq1tqvaCgkFb8cCA/edit?usp=sharing"",""กาฬสินธุ์!J274"")"),0)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IFERROR(__xludf.DUMMYFUNCTION("IMPORTRANGE(""https://docs.google.com/spreadsheets/d/1XL5vhW3sbDhbH9Cz0tuDiY8C3ctxq1tqvaCgkFb8cCA/edit?usp=sharing"",""กาฬสินธุ์!I275"")"),1000)</f>
        <v>1000</v>
      </c>
      <c r="J380" s="360">
        <f ca="1">IFERROR(__xludf.DUMMYFUNCTION("IMPORTRANGE(""https://docs.google.com/spreadsheets/d/1XL5vhW3sbDhbH9Cz0tuDiY8C3ctxq1tqvaCgkFb8cCA/edit?usp=sharing"",""กาฬสินธุ์!J275"")"),0)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IFERROR(__xludf.DUMMYFUNCTION("IMPORTRANGE(""https://docs.google.com/spreadsheets/d/1XL5vhW3sbDhbH9Cz0tuDiY8C3ctxq1tqvaCgkFb8cCA/edit?usp=sharing"",""กาฬสินธุ์!L275"")"),1028520)</f>
        <v>1028520</v>
      </c>
      <c r="M380" s="362"/>
      <c r="N380" s="362">
        <f ca="1">IFERROR(__xludf.DUMMYFUNCTION("IMPORTRANGE(""https://docs.google.com/spreadsheets/d/1XL5vhW3sbDhbH9Cz0tuDiY8C3ctxq1tqvaCgkFb8cCA/edit?usp=sharing"",""กาฬสินธุ์!M275"")"),77830)</f>
        <v>77830</v>
      </c>
      <c r="O380" s="362">
        <f ca="1">+IF(L380&gt;0,N380*100/L380,0)</f>
        <v>7.5671839147512934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IFERROR(__xludf.DUMMYFUNCTION("IMPORTRANGE(""https://docs.google.com/spreadsheets/d/1XL5vhW3sbDhbH9Cz0tuDiY8C3ctxq1tqvaCgkFb8cCA/edit?usp=sharing"",""กาฬสินธุ์!I276"")"),100)</f>
        <v>100</v>
      </c>
      <c r="J381" s="360">
        <f ca="1">IFERROR(__xludf.DUMMYFUNCTION("IMPORTRANGE(""https://docs.google.com/spreadsheets/d/1XL5vhW3sbDhbH9Cz0tuDiY8C3ctxq1tqvaCgkFb8cCA/edit?usp=sharing"",""กาฬสินธุ์!J276"")"),0)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IFERROR(__xludf.DUMMYFUNCTION("IMPORTRANGE(""https://docs.google.com/spreadsheets/d/1XL5vhW3sbDhbH9Cz0tuDiY8C3ctxq1tqvaCgkFb8cCA/edit?usp=sharing"",""กาฬสินธุ์!L277"")"),0)</f>
        <v>0</v>
      </c>
      <c r="M382" s="169"/>
      <c r="N382" s="169">
        <f ca="1">IFERROR(__xludf.DUMMYFUNCTION("IMPORTRANGE(""https://docs.google.com/spreadsheets/d/1XL5vhW3sbDhbH9Cz0tuDiY8C3ctxq1tqvaCgkFb8cCA/edit?usp=sharing"",""กาฬสินธุ์!M277"")"),0)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IFERROR(__xludf.DUMMYFUNCTION("IMPORTRANGE(""https://docs.google.com/spreadsheets/d/1XL5vhW3sbDhbH9Cz0tuDiY8C3ctxq1tqvaCgkFb8cCA/edit?usp=sharing"",""กาฬสินธุ์!L278"")"),1028520)</f>
        <v>1028520</v>
      </c>
      <c r="M383" s="169"/>
      <c r="N383" s="169">
        <f ca="1">IFERROR(__xludf.DUMMYFUNCTION("IMPORTRANGE(""https://docs.google.com/spreadsheets/d/1XL5vhW3sbDhbH9Cz0tuDiY8C3ctxq1tqvaCgkFb8cCA/edit?usp=sharing"",""กาฬสินธุ์!M278"")"),77830)</f>
        <v>77830</v>
      </c>
      <c r="O383" s="169">
        <f t="shared" ca="1" si="109"/>
        <v>7.5671839147512934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IFERROR(__xludf.DUMMYFUNCTION("IMPORTRANGE(""https://docs.google.com/spreadsheets/d/1XL5vhW3sbDhbH9Cz0tuDiY8C3ctxq1tqvaCgkFb8cCA/edit?usp=sharing"",""กาฬสินธุ์!L279"")"),0)</f>
        <v>0</v>
      </c>
      <c r="M384" s="171"/>
      <c r="N384" s="171">
        <f ca="1">IFERROR(__xludf.DUMMYFUNCTION("IMPORTRANGE(""https://docs.google.com/spreadsheets/d/1XL5vhW3sbDhbH9Cz0tuDiY8C3ctxq1tqvaCgkFb8cCA/edit?usp=sharing"",""กาฬสินธุ์!M279"")"),0)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IFERROR(__xludf.DUMMYFUNCTION("IMPORTRANGE(""https://docs.google.com/spreadsheets/d/1XL5vhW3sbDhbH9Cz0tuDiY8C3ctxq1tqvaCgkFb8cCA/edit?usp=sharing"",""กาฬสินธุ์!L280"")"),1028520)</f>
        <v>1028520</v>
      </c>
      <c r="M385" s="171"/>
      <c r="N385" s="171">
        <f ca="1">IFERROR(__xludf.DUMMYFUNCTION("IMPORTRANGE(""https://docs.google.com/spreadsheets/d/1XL5vhW3sbDhbH9Cz0tuDiY8C3ctxq1tqvaCgkFb8cCA/edit?usp=sharing"",""กาฬสินธุ์!M280"")"),77830)</f>
        <v>77830</v>
      </c>
      <c r="O385" s="171">
        <f t="shared" ca="1" si="109"/>
        <v>7.5671839147512934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IFERROR(__xludf.DUMMYFUNCTION("IMPORTRANGE(""https://docs.google.com/spreadsheets/d/1XL5vhW3sbDhbH9Cz0tuDiY8C3ctxq1tqvaCgkFb8cCA/edit?usp=sharing"",""กาฬสินธุ์!M281"")"),56895)</f>
        <v>56895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IFERROR(__xludf.DUMMYFUNCTION("IMPORTRANGE(""https://docs.google.com/spreadsheets/d/1XL5vhW3sbDhbH9Cz0tuDiY8C3ctxq1tqvaCgkFb8cCA/edit?usp=sharing"",""กาฬสินธุ์!M282"")"),0)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IFERROR(__xludf.DUMMYFUNCTION("IMPORTRANGE(""https://docs.google.com/spreadsheets/d/1XL5vhW3sbDhbH9Cz0tuDiY8C3ctxq1tqvaCgkFb8cCA/edit?usp=sharing"",""กาฬสินธุ์!M283"")"),20935)</f>
        <v>20935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IFERROR(__xludf.DUMMYFUNCTION("IMPORTRANGE(""https://docs.google.com/spreadsheets/d/1XL5vhW3sbDhbH9Cz0tuDiY8C3ctxq1tqvaCgkFb8cCA/edit?usp=sharing"",""กาฬสินธุ์!M284"")"),0)</f>
        <v>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IFERROR(__xludf.DUMMYFUNCTION("IMPORTRANGE(""https://docs.google.com/spreadsheets/d/1XL5vhW3sbDhbH9Cz0tuDiY8C3ctxq1tqvaCgkFb8cCA/edit?usp=sharing"",""กาฬสินธุ์!J286"")"),0)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IFERROR(__xludf.DUMMYFUNCTION("IMPORTRANGE(""https://docs.google.com/spreadsheets/d/1XL5vhW3sbDhbH9Cz0tuDiY8C3ctxq1tqvaCgkFb8cCA/edit?usp=sharing"",""กาฬสินธุ์!J287"")"),1)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IFERROR(__xludf.DUMMYFUNCTION("IMPORTRANGE(""https://docs.google.com/spreadsheets/d/1XL5vhW3sbDhbH9Cz0tuDiY8C3ctxq1tqvaCgkFb8cCA/edit?usp=sharing"",""กาฬสินธุ์!J288"")"),1)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IFERROR(__xludf.DUMMYFUNCTION("IMPORTRANGE(""https://docs.google.com/spreadsheets/d/1XL5vhW3sbDhbH9Cz0tuDiY8C3ctxq1tqvaCgkFb8cCA/edit?usp=sharing"",""กาฬสินธุ์!J289"")"),0)</f>
        <v>0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IFERROR(__xludf.DUMMYFUNCTION("IMPORTRANGE(""https://docs.google.com/spreadsheets/d/1XL5vhW3sbDhbH9Cz0tuDiY8C3ctxq1tqvaCgkFb8cCA/edit?usp=sharing"",""กาฬสินธุ์!I291"")"),100)</f>
        <v>100</v>
      </c>
      <c r="J396" s="192">
        <f ca="1">IFERROR(__xludf.DUMMYFUNCTION("IMPORTRANGE(""https://docs.google.com/spreadsheets/d/1XL5vhW3sbDhbH9Cz0tuDiY8C3ctxq1tqvaCgkFb8cCA/edit?usp=sharing"",""กาฬสินธุ์!J291"")"),0)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IFERROR(__xludf.DUMMYFUNCTION("IMPORTRANGE(""https://docs.google.com/spreadsheets/d/1XL5vhW3sbDhbH9Cz0tuDiY8C3ctxq1tqvaCgkFb8cCA/edit?usp=sharing"",""กาฬสินธุ์!I292"")"),1000)</f>
        <v>1000</v>
      </c>
      <c r="J397" s="192">
        <f ca="1">IFERROR(__xludf.DUMMYFUNCTION("IMPORTRANGE(""https://docs.google.com/spreadsheets/d/1XL5vhW3sbDhbH9Cz0tuDiY8C3ctxq1tqvaCgkFb8cCA/edit?usp=sharing"",""กาฬสินธุ์!J292"")"),0)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IFERROR(__xludf.DUMMYFUNCTION("IMPORTRANGE(""https://docs.google.com/spreadsheets/d/1XL5vhW3sbDhbH9Cz0tuDiY8C3ctxq1tqvaCgkFb8cCA/edit?usp=sharing"",""กาฬสินธุ์!I293"")"),100)</f>
        <v>100</v>
      </c>
      <c r="J398" s="192">
        <f ca="1">IFERROR(__xludf.DUMMYFUNCTION("IMPORTRANGE(""https://docs.google.com/spreadsheets/d/1XL5vhW3sbDhbH9Cz0tuDiY8C3ctxq1tqvaCgkFb8cCA/edit?usp=sharing"",""กาฬสินธุ์!J293"")"),0)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IFERROR(__xludf.DUMMYFUNCTION("IMPORTRANGE(""https://docs.google.com/spreadsheets/d/1XL5vhW3sbDhbH9Cz0tuDiY8C3ctxq1tqvaCgkFb8cCA/edit?usp=sharing"",""กาฬสินธุ์!J294"")"),0)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IFERROR(__xludf.DUMMYFUNCTION("IMPORTRANGE(""https://docs.google.com/spreadsheets/d/1XL5vhW3sbDhbH9Cz0tuDiY8C3ctxq1tqvaCgkFb8cCA/edit?usp=sharing"",""กาฬสินธุ์!J295"")"),0)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IFERROR(__xludf.DUMMYFUNCTION("IMPORTRANGE(""https://docs.google.com/spreadsheets/d/1XL5vhW3sbDhbH9Cz0tuDiY8C3ctxq1tqvaCgkFb8cCA/edit?usp=sharing"",""กาฬสินธุ์!I296"")"),105)</f>
        <v>105</v>
      </c>
      <c r="J401" s="360">
        <f ca="1">IFERROR(__xludf.DUMMYFUNCTION("IMPORTRANGE(""https://docs.google.com/spreadsheets/d/1XL5vhW3sbDhbH9Cz0tuDiY8C3ctxq1tqvaCgkFb8cCA/edit?usp=sharing"",""กาฬสินธุ์!J296"")"),0)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IFERROR(__xludf.DUMMYFUNCTION("IMPORTRANGE(""https://docs.google.com/spreadsheets/d/1XL5vhW3sbDhbH9Cz0tuDiY8C3ctxq1tqvaCgkFb8cCA/edit?usp=sharing"",""กาฬสินธุ์!L296"")"),131710)</f>
        <v>131710</v>
      </c>
      <c r="M401" s="362"/>
      <c r="N401" s="362">
        <f ca="1">IFERROR(__xludf.DUMMYFUNCTION("IMPORTRANGE(""https://docs.google.com/spreadsheets/d/1XL5vhW3sbDhbH9Cz0tuDiY8C3ctxq1tqvaCgkFb8cCA/edit?usp=sharing"",""กาฬสินธุ์!M296"")"),20570)</f>
        <v>20570</v>
      </c>
      <c r="O401" s="362">
        <f ca="1">+IF(L401&gt;0,N401*100/L401,0)</f>
        <v>15.617644825753549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IFERROR(__xludf.DUMMYFUNCTION("IMPORTRANGE(""https://docs.google.com/spreadsheets/d/1XL5vhW3sbDhbH9Cz0tuDiY8C3ctxq1tqvaCgkFb8cCA/edit?usp=sharing"",""กาฬสินธุ์!I297"")"),35)</f>
        <v>35</v>
      </c>
      <c r="J402" s="360">
        <f ca="1">IFERROR(__xludf.DUMMYFUNCTION("IMPORTRANGE(""https://docs.google.com/spreadsheets/d/1XL5vhW3sbDhbH9Cz0tuDiY8C3ctxq1tqvaCgkFb8cCA/edit?usp=sharing"",""กาฬสินธุ์!J297"")"),0)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IFERROR(__xludf.DUMMYFUNCTION("IMPORTRANGE(""https://docs.google.com/spreadsheets/d/1XL5vhW3sbDhbH9Cz0tuDiY8C3ctxq1tqvaCgkFb8cCA/edit?usp=sharing"",""กาฬสินธุ์!L298"")"),0)</f>
        <v>0</v>
      </c>
      <c r="M403" s="169"/>
      <c r="N403" s="171">
        <f ca="1">IFERROR(__xludf.DUMMYFUNCTION("IMPORTRANGE(""https://docs.google.com/spreadsheets/d/1XL5vhW3sbDhbH9Cz0tuDiY8C3ctxq1tqvaCgkFb8cCA/edit?usp=sharing"",""กาฬสินธุ์!M298"")"),0)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IFERROR(__xludf.DUMMYFUNCTION("IMPORTRANGE(""https://docs.google.com/spreadsheets/d/1XL5vhW3sbDhbH9Cz0tuDiY8C3ctxq1tqvaCgkFb8cCA/edit?usp=sharing"",""กาฬสินธุ์!L299"")"),131710)</f>
        <v>131710</v>
      </c>
      <c r="M404" s="169"/>
      <c r="N404" s="171">
        <f ca="1">IFERROR(__xludf.DUMMYFUNCTION("IMPORTRANGE(""https://docs.google.com/spreadsheets/d/1XL5vhW3sbDhbH9Cz0tuDiY8C3ctxq1tqvaCgkFb8cCA/edit?usp=sharing"",""กาฬสินธุ์!M299"")"),20570)</f>
        <v>20570</v>
      </c>
      <c r="O404" s="171">
        <f t="shared" ca="1" si="112"/>
        <v>15.617644825753549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IFERROR(__xludf.DUMMYFUNCTION("IMPORTRANGE(""https://docs.google.com/spreadsheets/d/1XL5vhW3sbDhbH9Cz0tuDiY8C3ctxq1tqvaCgkFb8cCA/edit?usp=sharing"",""กาฬสินธุ์!L300"")"),0)</f>
        <v>0</v>
      </c>
      <c r="M405" s="171"/>
      <c r="N405" s="171">
        <f ca="1">IFERROR(__xludf.DUMMYFUNCTION("IMPORTRANGE(""https://docs.google.com/spreadsheets/d/1XL5vhW3sbDhbH9Cz0tuDiY8C3ctxq1tqvaCgkFb8cCA/edit?usp=sharing"",""กาฬสินธุ์!M300"")"),0)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IFERROR(__xludf.DUMMYFUNCTION("IMPORTRANGE(""https://docs.google.com/spreadsheets/d/1XL5vhW3sbDhbH9Cz0tuDiY8C3ctxq1tqvaCgkFb8cCA/edit?usp=sharing"",""กาฬสินธุ์!L301"")"),131710)</f>
        <v>131710</v>
      </c>
      <c r="M406" s="171"/>
      <c r="N406" s="171">
        <f ca="1">IFERROR(__xludf.DUMMYFUNCTION("IMPORTRANGE(""https://docs.google.com/spreadsheets/d/1XL5vhW3sbDhbH9Cz0tuDiY8C3ctxq1tqvaCgkFb8cCA/edit?usp=sharing"",""กาฬสินธุ์!M301"")"),20570)</f>
        <v>20570</v>
      </c>
      <c r="O406" s="171">
        <f t="shared" ca="1" si="112"/>
        <v>15.617644825753549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IFERROR(__xludf.DUMMYFUNCTION("IMPORTRANGE(""https://docs.google.com/spreadsheets/d/1XL5vhW3sbDhbH9Cz0tuDiY8C3ctxq1tqvaCgkFb8cCA/edit?usp=sharing"",""กาฬสินธุ์!M302"")"),20570)</f>
        <v>20570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IFERROR(__xludf.DUMMYFUNCTION("IMPORTRANGE(""https://docs.google.com/spreadsheets/d/1XL5vhW3sbDhbH9Cz0tuDiY8C3ctxq1tqvaCgkFb8cCA/edit?usp=sharing"",""กาฬสินธุ์!M303"")"),0)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IFERROR(__xludf.DUMMYFUNCTION("IMPORTRANGE(""https://docs.google.com/spreadsheets/d/1XL5vhW3sbDhbH9Cz0tuDiY8C3ctxq1tqvaCgkFb8cCA/edit?usp=sharing"",""กาฬสินธุ์!M304"")"),0)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IFERROR(__xludf.DUMMYFUNCTION("IMPORTRANGE(""https://docs.google.com/spreadsheets/d/1XL5vhW3sbDhbH9Cz0tuDiY8C3ctxq1tqvaCgkFb8cCA/edit?usp=sharing"",""กาฬสินธุ์!M305"")"),0)</f>
        <v>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IFERROR(__xludf.DUMMYFUNCTION("IMPORTRANGE(""https://docs.google.com/spreadsheets/d/1XL5vhW3sbDhbH9Cz0tuDiY8C3ctxq1tqvaCgkFb8cCA/edit?usp=sharing"",""กาฬสินธุ์!J307"")"),0)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IFERROR(__xludf.DUMMYFUNCTION("IMPORTRANGE(""https://docs.google.com/spreadsheets/d/1XL5vhW3sbDhbH9Cz0tuDiY8C3ctxq1tqvaCgkFb8cCA/edit?usp=sharing"",""กาฬสินธุ์!J308"")"),1)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IFERROR(__xludf.DUMMYFUNCTION("IMPORTRANGE(""https://docs.google.com/spreadsheets/d/1XL5vhW3sbDhbH9Cz0tuDiY8C3ctxq1tqvaCgkFb8cCA/edit?usp=sharing"",""กาฬสินธุ์!J309"")"),1)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IFERROR(__xludf.DUMMYFUNCTION("IMPORTRANGE(""https://docs.google.com/spreadsheets/d/1XL5vhW3sbDhbH9Cz0tuDiY8C3ctxq1tqvaCgkFb8cCA/edit?usp=sharing"",""กาฬสินธุ์!J310"")"),0)</f>
        <v>0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IFERROR(__xludf.DUMMYFUNCTION("IMPORTRANGE(""https://docs.google.com/spreadsheets/d/1XL5vhW3sbDhbH9Cz0tuDiY8C3ctxq1tqvaCgkFb8cCA/edit?usp=sharing"",""กาฬสินธุ์!I311"")"),35)</f>
        <v>35</v>
      </c>
      <c r="J416" s="203">
        <f ca="1">IFERROR(__xludf.DUMMYFUNCTION("IMPORTRANGE(""https://docs.google.com/spreadsheets/d/1XL5vhW3sbDhbH9Cz0tuDiY8C3ctxq1tqvaCgkFb8cCA/edit?usp=sharing"",""กาฬสินธุ์!J311"")"),0)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IFERROR(__xludf.DUMMYFUNCTION("IMPORTRANGE(""https://docs.google.com/spreadsheets/d/1XL5vhW3sbDhbH9Cz0tuDiY8C3ctxq1tqvaCgkFb8cCA/edit?usp=sharing"",""กาฬสินธุ์!I312"")"),10)</f>
        <v>10</v>
      </c>
      <c r="J417" s="379">
        <f ca="1">IFERROR(__xludf.DUMMYFUNCTION("IMPORTRANGE(""https://docs.google.com/spreadsheets/d/1XL5vhW3sbDhbH9Cz0tuDiY8C3ctxq1tqvaCgkFb8cCA/edit?usp=sharing"",""กาฬสินธุ์!J312"")"),0)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IFERROR(__xludf.DUMMYFUNCTION("IMPORTRANGE(""https://docs.google.com/spreadsheets/d/1XL5vhW3sbDhbH9Cz0tuDiY8C3ctxq1tqvaCgkFb8cCA/edit?usp=sharing"",""กาฬสินธุ์!I313"")"),30)</f>
        <v>30</v>
      </c>
      <c r="J418" s="380">
        <f ca="1">IFERROR(__xludf.DUMMYFUNCTION("IMPORTRANGE(""https://docs.google.com/spreadsheets/d/1XL5vhW3sbDhbH9Cz0tuDiY8C3ctxq1tqvaCgkFb8cCA/edit?usp=sharing"",""กาฬสินธุ์!J313"")"),0)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IFERROR(__xludf.DUMMYFUNCTION("IMPORTRANGE(""https://docs.google.com/spreadsheets/d/1XL5vhW3sbDhbH9Cz0tuDiY8C3ctxq1tqvaCgkFb8cCA/edit?usp=sharing"",""กาฬสินธุ์!I314"")"),10)</f>
        <v>10</v>
      </c>
      <c r="J419" s="275">
        <f ca="1">IFERROR(__xludf.DUMMYFUNCTION("IMPORTRANGE(""https://docs.google.com/spreadsheets/d/1XL5vhW3sbDhbH9Cz0tuDiY8C3ctxq1tqvaCgkFb8cCA/edit?usp=sharing"",""กาฬสินธุ์!J314"")"),0)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IFERROR(__xludf.DUMMYFUNCTION("IMPORTRANGE(""https://docs.google.com/spreadsheets/d/1XL5vhW3sbDhbH9Cz0tuDiY8C3ctxq1tqvaCgkFb8cCA/edit?usp=sharing"",""กาฬสินธุ์!I315"")"),10)</f>
        <v>10</v>
      </c>
      <c r="J420" s="275">
        <f ca="1">IFERROR(__xludf.DUMMYFUNCTION("IMPORTRANGE(""https://docs.google.com/spreadsheets/d/1XL5vhW3sbDhbH9Cz0tuDiY8C3ctxq1tqvaCgkFb8cCA/edit?usp=sharing"",""กาฬสินธุ์!J315"")"),0)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IFERROR(__xludf.DUMMYFUNCTION("IMPORTRANGE(""https://docs.google.com/spreadsheets/d/1XL5vhW3sbDhbH9Cz0tuDiY8C3ctxq1tqvaCgkFb8cCA/edit?usp=sharing"",""กาฬสินธุ์!I316"")"),15)</f>
        <v>15</v>
      </c>
      <c r="J421" s="379">
        <f ca="1">IFERROR(__xludf.DUMMYFUNCTION("IMPORTRANGE(""https://docs.google.com/spreadsheets/d/1XL5vhW3sbDhbH9Cz0tuDiY8C3ctxq1tqvaCgkFb8cCA/edit?usp=sharing"",""กาฬสินธุ์!J316"")"),0)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IFERROR(__xludf.DUMMYFUNCTION("IMPORTRANGE(""https://docs.google.com/spreadsheets/d/1XL5vhW3sbDhbH9Cz0tuDiY8C3ctxq1tqvaCgkFb8cCA/edit?usp=sharing"",""กาฬสินธุ์!I317"")"),45)</f>
        <v>45</v>
      </c>
      <c r="J422" s="380">
        <f ca="1">IFERROR(__xludf.DUMMYFUNCTION("IMPORTRANGE(""https://docs.google.com/spreadsheets/d/1XL5vhW3sbDhbH9Cz0tuDiY8C3ctxq1tqvaCgkFb8cCA/edit?usp=sharing"",""กาฬสินธุ์!J317"")"),0)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IFERROR(__xludf.DUMMYFUNCTION("IMPORTRANGE(""https://docs.google.com/spreadsheets/d/1XL5vhW3sbDhbH9Cz0tuDiY8C3ctxq1tqvaCgkFb8cCA/edit?usp=sharing"",""กาฬสินธุ์!I318"")"),15)</f>
        <v>15</v>
      </c>
      <c r="J423" s="275">
        <f ca="1">IFERROR(__xludf.DUMMYFUNCTION("IMPORTRANGE(""https://docs.google.com/spreadsheets/d/1XL5vhW3sbDhbH9Cz0tuDiY8C3ctxq1tqvaCgkFb8cCA/edit?usp=sharing"",""กาฬสินธุ์!J318"")"),0)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IFERROR(__xludf.DUMMYFUNCTION("IMPORTRANGE(""https://docs.google.com/spreadsheets/d/1XL5vhW3sbDhbH9Cz0tuDiY8C3ctxq1tqvaCgkFb8cCA/edit?usp=sharing"",""กาฬสินธุ์!I319"")"),15)</f>
        <v>15</v>
      </c>
      <c r="J424" s="275">
        <f ca="1">IFERROR(__xludf.DUMMYFUNCTION("IMPORTRANGE(""https://docs.google.com/spreadsheets/d/1XL5vhW3sbDhbH9Cz0tuDiY8C3ctxq1tqvaCgkFb8cCA/edit?usp=sharing"",""กาฬสินธุ์!J319"")"),0)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IFERROR(__xludf.DUMMYFUNCTION("IMPORTRANGE(""https://docs.google.com/spreadsheets/d/1XL5vhW3sbDhbH9Cz0tuDiY8C3ctxq1tqvaCgkFb8cCA/edit?usp=sharing"",""กาฬสินธุ์!I320"")"),15)</f>
        <v>15</v>
      </c>
      <c r="J425" s="275">
        <f ca="1">IFERROR(__xludf.DUMMYFUNCTION("IMPORTRANGE(""https://docs.google.com/spreadsheets/d/1XL5vhW3sbDhbH9Cz0tuDiY8C3ctxq1tqvaCgkFb8cCA/edit?usp=sharing"",""กาฬสินธุ์!J320"")"),0)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IFERROR(__xludf.DUMMYFUNCTION("IMPORTRANGE(""https://docs.google.com/spreadsheets/d/1XL5vhW3sbDhbH9Cz0tuDiY8C3ctxq1tqvaCgkFb8cCA/edit?usp=sharing"",""กาฬสินธุ์!I321"")"),10)</f>
        <v>10</v>
      </c>
      <c r="J426" s="379">
        <f ca="1">IFERROR(__xludf.DUMMYFUNCTION("IMPORTRANGE(""https://docs.google.com/spreadsheets/d/1XL5vhW3sbDhbH9Cz0tuDiY8C3ctxq1tqvaCgkFb8cCA/edit?usp=sharing"",""กาฬสินธุ์!J321"")"),0)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IFERROR(__xludf.DUMMYFUNCTION("IMPORTRANGE(""https://docs.google.com/spreadsheets/d/1XL5vhW3sbDhbH9Cz0tuDiY8C3ctxq1tqvaCgkFb8cCA/edit?usp=sharing"",""กาฬสินธุ์!I322"")"),30)</f>
        <v>30</v>
      </c>
      <c r="J427" s="380">
        <f ca="1">IFERROR(__xludf.DUMMYFUNCTION("IMPORTRANGE(""https://docs.google.com/spreadsheets/d/1XL5vhW3sbDhbH9Cz0tuDiY8C3ctxq1tqvaCgkFb8cCA/edit?usp=sharing"",""กาฬสินธุ์!J322"")"),0)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IFERROR(__xludf.DUMMYFUNCTION("IMPORTRANGE(""https://docs.google.com/spreadsheets/d/1XL5vhW3sbDhbH9Cz0tuDiY8C3ctxq1tqvaCgkFb8cCA/edit?usp=sharing"",""กาฬสินธุ์!I323"")"),10)</f>
        <v>10</v>
      </c>
      <c r="J428" s="275">
        <f ca="1">IFERROR(__xludf.DUMMYFUNCTION("IMPORTRANGE(""https://docs.google.com/spreadsheets/d/1XL5vhW3sbDhbH9Cz0tuDiY8C3ctxq1tqvaCgkFb8cCA/edit?usp=sharing"",""กาฬสินธุ์!J323"")"),0)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IFERROR(__xludf.DUMMYFUNCTION("IMPORTRANGE(""https://docs.google.com/spreadsheets/d/1XL5vhW3sbDhbH9Cz0tuDiY8C3ctxq1tqvaCgkFb8cCA/edit?usp=sharing"",""กาฬสินธุ์!I324"")"),10)</f>
        <v>10</v>
      </c>
      <c r="J429" s="275">
        <f ca="1">IFERROR(__xludf.DUMMYFUNCTION("IMPORTRANGE(""https://docs.google.com/spreadsheets/d/1XL5vhW3sbDhbH9Cz0tuDiY8C3ctxq1tqvaCgkFb8cCA/edit?usp=sharing"",""กาฬสินธุ์!J324"")"),0)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IFERROR(__xludf.DUMMYFUNCTION("IMPORTRANGE(""https://docs.google.com/spreadsheets/d/1XL5vhW3sbDhbH9Cz0tuDiY8C3ctxq1tqvaCgkFb8cCA/edit?usp=sharing"",""กาฬสินธุ์!I325"")"),25)</f>
        <v>25</v>
      </c>
      <c r="J430" s="379">
        <f ca="1">IFERROR(__xludf.DUMMYFUNCTION("IMPORTRANGE(""https://docs.google.com/spreadsheets/d/1XL5vhW3sbDhbH9Cz0tuDiY8C3ctxq1tqvaCgkFb8cCA/edit?usp=sharing"",""กาฬสินธุ์!J325"")"),0)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IFERROR(__xludf.DUMMYFUNCTION("IMPORTRANGE(""https://docs.google.com/spreadsheets/d/1XL5vhW3sbDhbH9Cz0tuDiY8C3ctxq1tqvaCgkFb8cCA/edit?usp=sharing"",""กาฬสินธุ์!I326"")"),10)</f>
        <v>10</v>
      </c>
      <c r="J431" s="275">
        <f ca="1">IFERROR(__xludf.DUMMYFUNCTION("IMPORTRANGE(""https://docs.google.com/spreadsheets/d/1XL5vhW3sbDhbH9Cz0tuDiY8C3ctxq1tqvaCgkFb8cCA/edit?usp=sharing"",""กาฬสินธุ์!J326"")"),0)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IFERROR(__xludf.DUMMYFUNCTION("IMPORTRANGE(""https://docs.google.com/spreadsheets/d/1XL5vhW3sbDhbH9Cz0tuDiY8C3ctxq1tqvaCgkFb8cCA/edit?usp=sharing"",""กาฬสินธุ์!I327"")"),15)</f>
        <v>15</v>
      </c>
      <c r="J432" s="275">
        <f ca="1">IFERROR(__xludf.DUMMYFUNCTION("IMPORTRANGE(""https://docs.google.com/spreadsheets/d/1XL5vhW3sbDhbH9Cz0tuDiY8C3ctxq1tqvaCgkFb8cCA/edit?usp=sharing"",""กาฬสินธุ์!J327"")"),0)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IFERROR(__xludf.DUMMYFUNCTION("IMPORTRANGE(""https://docs.google.com/spreadsheets/d/1XL5vhW3sbDhbH9Cz0tuDiY8C3ctxq1tqvaCgkFb8cCA/edit?usp=sharing"",""กาฬสินธุ์!J328"")"),0)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IFERROR(__xludf.DUMMYFUNCTION("IMPORTRANGE(""https://docs.google.com/spreadsheets/d/1XL5vhW3sbDhbH9Cz0tuDiY8C3ctxq1tqvaCgkFb8cCA/edit?usp=sharing"",""กาฬสินธุ์!J329"")"),0)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IFERROR(__xludf.DUMMYFUNCTION("IMPORTRANGE(""https://docs.google.com/spreadsheets/d/1XL5vhW3sbDhbH9Cz0tuDiY8C3ctxq1tqvaCgkFb8cCA/edit?usp=sharing"",""กาฬสินธุ์!I330"")"),45)</f>
        <v>45</v>
      </c>
      <c r="J435" s="393">
        <f ca="1">IFERROR(__xludf.DUMMYFUNCTION("IMPORTRANGE(""https://docs.google.com/spreadsheets/d/1XL5vhW3sbDhbH9Cz0tuDiY8C3ctxq1tqvaCgkFb8cCA/edit?usp=sharing"",""กาฬสินธุ์!J330"")"),0)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IFERROR(__xludf.DUMMYFUNCTION("IMPORTRANGE(""https://docs.google.com/spreadsheets/d/1XL5vhW3sbDhbH9Cz0tuDiY8C3ctxq1tqvaCgkFb8cCA/edit?usp=sharing"",""กาฬสินธุ์!L330"")"),145000)</f>
        <v>145000</v>
      </c>
      <c r="M435" s="395"/>
      <c r="N435" s="395">
        <f ca="1">IFERROR(__xludf.DUMMYFUNCTION("IMPORTRANGE(""https://docs.google.com/spreadsheets/d/1XL5vhW3sbDhbH9Cz0tuDiY8C3ctxq1tqvaCgkFb8cCA/edit?usp=sharing"",""กาฬสินธุ์!M330"")"),2560)</f>
        <v>2560</v>
      </c>
      <c r="O435" s="395">
        <f t="shared" ref="O435:O439" ca="1" si="114">+IF(L435&gt;0,N435*100/L435,0)</f>
        <v>1.7655172413793103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IFERROR(__xludf.DUMMYFUNCTION("IMPORTRANGE(""https://docs.google.com/spreadsheets/d/1XL5vhW3sbDhbH9Cz0tuDiY8C3ctxq1tqvaCgkFb8cCA/edit?usp=sharing"",""กาฬสินธุ์!L331"")"),0)</f>
        <v>0</v>
      </c>
      <c r="M436" s="169"/>
      <c r="N436" s="171">
        <f ca="1">IFERROR(__xludf.DUMMYFUNCTION("IMPORTRANGE(""https://docs.google.com/spreadsheets/d/1XL5vhW3sbDhbH9Cz0tuDiY8C3ctxq1tqvaCgkFb8cCA/edit?usp=sharing"",""กาฬสินธุ์!M331"")"),0)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IFERROR(__xludf.DUMMYFUNCTION("IMPORTRANGE(""https://docs.google.com/spreadsheets/d/1XL5vhW3sbDhbH9Cz0tuDiY8C3ctxq1tqvaCgkFb8cCA/edit?usp=sharing"",""กาฬสินธุ์!L332"")"),145000)</f>
        <v>145000</v>
      </c>
      <c r="M437" s="169"/>
      <c r="N437" s="171">
        <f ca="1">IFERROR(__xludf.DUMMYFUNCTION("IMPORTRANGE(""https://docs.google.com/spreadsheets/d/1XL5vhW3sbDhbH9Cz0tuDiY8C3ctxq1tqvaCgkFb8cCA/edit?usp=sharing"",""กาฬสินธุ์!M332"")"),2560)</f>
        <v>2560</v>
      </c>
      <c r="O437" s="171">
        <f t="shared" ca="1" si="114"/>
        <v>1.7655172413793103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IFERROR(__xludf.DUMMYFUNCTION("IMPORTRANGE(""https://docs.google.com/spreadsheets/d/1XL5vhW3sbDhbH9Cz0tuDiY8C3ctxq1tqvaCgkFb8cCA/edit?usp=sharing"",""กาฬสินธุ์!L333"")"),0)</f>
        <v>0</v>
      </c>
      <c r="M438" s="171"/>
      <c r="N438" s="171">
        <f ca="1">IFERROR(__xludf.DUMMYFUNCTION("IMPORTRANGE(""https://docs.google.com/spreadsheets/d/1XL5vhW3sbDhbH9Cz0tuDiY8C3ctxq1tqvaCgkFb8cCA/edit?usp=sharing"",""กาฬสินธุ์!M333"")"),0)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IFERROR(__xludf.DUMMYFUNCTION("IMPORTRANGE(""https://docs.google.com/spreadsheets/d/1XL5vhW3sbDhbH9Cz0tuDiY8C3ctxq1tqvaCgkFb8cCA/edit?usp=sharing"",""กาฬสินธุ์!L334"")"),145000)</f>
        <v>145000</v>
      </c>
      <c r="M439" s="171"/>
      <c r="N439" s="171">
        <f ca="1">IFERROR(__xludf.DUMMYFUNCTION("IMPORTRANGE(""https://docs.google.com/spreadsheets/d/1XL5vhW3sbDhbH9Cz0tuDiY8C3ctxq1tqvaCgkFb8cCA/edit?usp=sharing"",""กาฬสินธุ์!M334"")"),2560)</f>
        <v>2560</v>
      </c>
      <c r="O439" s="171">
        <f t="shared" ca="1" si="114"/>
        <v>1.7655172413793103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IFERROR(__xludf.DUMMYFUNCTION("IMPORTRANGE(""https://docs.google.com/spreadsheets/d/1XL5vhW3sbDhbH9Cz0tuDiY8C3ctxq1tqvaCgkFb8cCA/edit?usp=sharing"",""กาฬสินธุ์!M335"")"),0)</f>
        <v>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IFERROR(__xludf.DUMMYFUNCTION("IMPORTRANGE(""https://docs.google.com/spreadsheets/d/1XL5vhW3sbDhbH9Cz0tuDiY8C3ctxq1tqvaCgkFb8cCA/edit?usp=sharing"",""กาฬสินธุ์!M336"")"),0)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IFERROR(__xludf.DUMMYFUNCTION("IMPORTRANGE(""https://docs.google.com/spreadsheets/d/1XL5vhW3sbDhbH9Cz0tuDiY8C3ctxq1tqvaCgkFb8cCA/edit?usp=sharing"",""กาฬสินธุ์!M337"")"),0)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IFERROR(__xludf.DUMMYFUNCTION("IMPORTRANGE(""https://docs.google.com/spreadsheets/d/1XL5vhW3sbDhbH9Cz0tuDiY8C3ctxq1tqvaCgkFb8cCA/edit?usp=sharing"",""กาฬสินธุ์!M338"")"),2560)</f>
        <v>2560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IFERROR(__xludf.DUMMYFUNCTION("IMPORTRANGE(""https://docs.google.com/spreadsheets/d/1XL5vhW3sbDhbH9Cz0tuDiY8C3ctxq1tqvaCgkFb8cCA/edit?usp=sharing"",""กาฬสินธุ์!J340"")"),0)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IFERROR(__xludf.DUMMYFUNCTION("IMPORTRANGE(""https://docs.google.com/spreadsheets/d/1XL5vhW3sbDhbH9Cz0tuDiY8C3ctxq1tqvaCgkFb8cCA/edit?usp=sharing"",""กาฬสินธุ์!J341"")"),1)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IFERROR(__xludf.DUMMYFUNCTION("IMPORTRANGE(""https://docs.google.com/spreadsheets/d/1XL5vhW3sbDhbH9Cz0tuDiY8C3ctxq1tqvaCgkFb8cCA/edit?usp=sharing"",""กาฬสินธุ์!J342"")"),1)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IFERROR(__xludf.DUMMYFUNCTION("IMPORTRANGE(""https://docs.google.com/spreadsheets/d/1XL5vhW3sbDhbH9Cz0tuDiY8C3ctxq1tqvaCgkFb8cCA/edit?usp=sharing"",""กาฬสินธุ์!J343"")"),0)</f>
        <v>0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IFERROR(__xludf.DUMMYFUNCTION("IMPORTRANGE(""https://docs.google.com/spreadsheets/d/1XL5vhW3sbDhbH9Cz0tuDiY8C3ctxq1tqvaCgkFb8cCA/edit?usp=sharing"",""กาฬสินธุ์!I344"")"),45)</f>
        <v>45</v>
      </c>
      <c r="J449" s="203">
        <f ca="1">IFERROR(__xludf.DUMMYFUNCTION("IMPORTRANGE(""https://docs.google.com/spreadsheets/d/1XL5vhW3sbDhbH9Cz0tuDiY8C3ctxq1tqvaCgkFb8cCA/edit?usp=sharing"",""กาฬสินธุ์!J344"")"),0)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IFERROR(__xludf.DUMMYFUNCTION("IMPORTRANGE(""https://docs.google.com/spreadsheets/d/1XL5vhW3sbDhbH9Cz0tuDiY8C3ctxq1tqvaCgkFb8cCA/edit?usp=sharing"",""กาฬสินธุ์!I345"")"),20)</f>
        <v>20</v>
      </c>
      <c r="J450" s="192">
        <f ca="1">IFERROR(__xludf.DUMMYFUNCTION("IMPORTRANGE(""https://docs.google.com/spreadsheets/d/1XL5vhW3sbDhbH9Cz0tuDiY8C3ctxq1tqvaCgkFb8cCA/edit?usp=sharing"",""กาฬสินธุ์!J345"")"),0)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IFERROR(__xludf.DUMMYFUNCTION("IMPORTRANGE(""https://docs.google.com/spreadsheets/d/1XL5vhW3sbDhbH9Cz0tuDiY8C3ctxq1tqvaCgkFb8cCA/edit?usp=sharing"",""กาฬสินธุ์!I346"")"),25)</f>
        <v>25</v>
      </c>
      <c r="J451" s="191">
        <f ca="1">IFERROR(__xludf.DUMMYFUNCTION("IMPORTRANGE(""https://docs.google.com/spreadsheets/d/1XL5vhW3sbDhbH9Cz0tuDiY8C3ctxq1tqvaCgkFb8cCA/edit?usp=sharing"",""กาฬสินธุ์!J346"")"),0)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IFERROR(__xludf.DUMMYFUNCTION("IMPORTRANGE(""https://docs.google.com/spreadsheets/d/1XL5vhW3sbDhbH9Cz0tuDiY8C3ctxq1tqvaCgkFb8cCA/edit?usp=sharing"",""กาฬสินธุ์!I347"")"),0)</f>
        <v>0</v>
      </c>
      <c r="J452" s="191">
        <f ca="1">IFERROR(__xludf.DUMMYFUNCTION("IMPORTRANGE(""https://docs.google.com/spreadsheets/d/1XL5vhW3sbDhbH9Cz0tuDiY8C3ctxq1tqvaCgkFb8cCA/edit?usp=sharing"",""กาฬสินธุ์!J347"")"),0)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IFERROR(__xludf.DUMMYFUNCTION("IMPORTRANGE(""https://docs.google.com/spreadsheets/d/1XL5vhW3sbDhbH9Cz0tuDiY8C3ctxq1tqvaCgkFb8cCA/edit?usp=sharing"",""กาฬสินธุ์!J348"")"),0)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IFERROR(__xludf.DUMMYFUNCTION("IMPORTRANGE(""https://docs.google.com/spreadsheets/d/1XL5vhW3sbDhbH9Cz0tuDiY8C3ctxq1tqvaCgkFb8cCA/edit?usp=sharing"",""กาฬสินธุ์!J349"")"),0)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IFERROR(__xludf.DUMMYFUNCTION("IMPORTRANGE(""https://docs.google.com/spreadsheets/d/1XL5vhW3sbDhbH9Cz0tuDiY8C3ctxq1tqvaCgkFb8cCA/edit?usp=sharing"",""กาฬสินธุ์!I350"")"),25653)</f>
        <v>25653</v>
      </c>
      <c r="J455" s="360">
        <f ca="1">IFERROR(__xludf.DUMMYFUNCTION("IMPORTRANGE(""https://docs.google.com/spreadsheets/d/1XL5vhW3sbDhbH9Cz0tuDiY8C3ctxq1tqvaCgkFb8cCA/edit?usp=sharing"",""กาฬสินธุ์!J350"")"),0)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IFERROR(__xludf.DUMMYFUNCTION("IMPORTRANGE(""https://docs.google.com/spreadsheets/d/1XL5vhW3sbDhbH9Cz0tuDiY8C3ctxq1tqvaCgkFb8cCA/edit?usp=sharing"",""กาฬสินธุ์!L350"")"),211610)</f>
        <v>211610</v>
      </c>
      <c r="M455" s="362"/>
      <c r="N455" s="362">
        <f ca="1">IFERROR(__xludf.DUMMYFUNCTION("IMPORTRANGE(""https://docs.google.com/spreadsheets/d/1XL5vhW3sbDhbH9Cz0tuDiY8C3ctxq1tqvaCgkFb8cCA/edit?usp=sharing"",""กาฬสินธุ์!M350"")"),9560)</f>
        <v>9560</v>
      </c>
      <c r="O455" s="362">
        <f t="shared" ref="O455:O459" ca="1" si="116">+IF(L455&gt;0,N455*100/L455,0)</f>
        <v>4.5177449080856293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IFERROR(__xludf.DUMMYFUNCTION("IMPORTRANGE(""https://docs.google.com/spreadsheets/d/1XL5vhW3sbDhbH9Cz0tuDiY8C3ctxq1tqvaCgkFb8cCA/edit?usp=sharing"",""กาฬสินธุ์!L351"")"),0)</f>
        <v>0</v>
      </c>
      <c r="M456" s="169"/>
      <c r="N456" s="171">
        <f ca="1">IFERROR(__xludf.DUMMYFUNCTION("IMPORTRANGE(""https://docs.google.com/spreadsheets/d/1XL5vhW3sbDhbH9Cz0tuDiY8C3ctxq1tqvaCgkFb8cCA/edit?usp=sharing"",""กาฬสินธุ์!M351"")"),0)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IFERROR(__xludf.DUMMYFUNCTION("IMPORTRANGE(""https://docs.google.com/spreadsheets/d/1XL5vhW3sbDhbH9Cz0tuDiY8C3ctxq1tqvaCgkFb8cCA/edit?usp=sharing"",""กาฬสินธุ์!L352"")"),211610)</f>
        <v>211610</v>
      </c>
      <c r="M457" s="169"/>
      <c r="N457" s="171">
        <f ca="1">IFERROR(__xludf.DUMMYFUNCTION("IMPORTRANGE(""https://docs.google.com/spreadsheets/d/1XL5vhW3sbDhbH9Cz0tuDiY8C3ctxq1tqvaCgkFb8cCA/edit?usp=sharing"",""กาฬสินธุ์!M352"")"),9560)</f>
        <v>9560</v>
      </c>
      <c r="O457" s="171">
        <f t="shared" ca="1" si="116"/>
        <v>4.5177449080856293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IFERROR(__xludf.DUMMYFUNCTION("IMPORTRANGE(""https://docs.google.com/spreadsheets/d/1XL5vhW3sbDhbH9Cz0tuDiY8C3ctxq1tqvaCgkFb8cCA/edit?usp=sharing"",""กาฬสินธุ์!L353"")"),0)</f>
        <v>0</v>
      </c>
      <c r="M458" s="171"/>
      <c r="N458" s="171">
        <f ca="1">IFERROR(__xludf.DUMMYFUNCTION("IMPORTRANGE(""https://docs.google.com/spreadsheets/d/1XL5vhW3sbDhbH9Cz0tuDiY8C3ctxq1tqvaCgkFb8cCA/edit?usp=sharing"",""กาฬสินธุ์!M353"")"),0)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IFERROR(__xludf.DUMMYFUNCTION("IMPORTRANGE(""https://docs.google.com/spreadsheets/d/1XL5vhW3sbDhbH9Cz0tuDiY8C3ctxq1tqvaCgkFb8cCA/edit?usp=sharing"",""กาฬสินธุ์!L354"")"),211610)</f>
        <v>211610</v>
      </c>
      <c r="M459" s="171"/>
      <c r="N459" s="171">
        <f ca="1">IFERROR(__xludf.DUMMYFUNCTION("IMPORTRANGE(""https://docs.google.com/spreadsheets/d/1XL5vhW3sbDhbH9Cz0tuDiY8C3ctxq1tqvaCgkFb8cCA/edit?usp=sharing"",""กาฬสินธุ์!M354"")"),9560)</f>
        <v>9560</v>
      </c>
      <c r="O459" s="171">
        <f t="shared" ca="1" si="116"/>
        <v>4.5177449080856293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IFERROR(__xludf.DUMMYFUNCTION("IMPORTRANGE(""https://docs.google.com/spreadsheets/d/1XL5vhW3sbDhbH9Cz0tuDiY8C3ctxq1tqvaCgkFb8cCA/edit?usp=sharing"",""กาฬสินธุ์!M355"")"),0)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IFERROR(__xludf.DUMMYFUNCTION("IMPORTRANGE(""https://docs.google.com/spreadsheets/d/1XL5vhW3sbDhbH9Cz0tuDiY8C3ctxq1tqvaCgkFb8cCA/edit?usp=sharing"",""กาฬสินธุ์!M356"")"),0)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IFERROR(__xludf.DUMMYFUNCTION("IMPORTRANGE(""https://docs.google.com/spreadsheets/d/1XL5vhW3sbDhbH9Cz0tuDiY8C3ctxq1tqvaCgkFb8cCA/edit?usp=sharing"",""กาฬสินธุ์!M357"")"),0)</f>
        <v>0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IFERROR(__xludf.DUMMYFUNCTION("IMPORTRANGE(""https://docs.google.com/spreadsheets/d/1XL5vhW3sbDhbH9Cz0tuDiY8C3ctxq1tqvaCgkFb8cCA/edit?usp=sharing"",""กาฬสินธุ์!M358"")"),9560)</f>
        <v>9560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IFERROR(__xludf.DUMMYFUNCTION("IMPORTRANGE(""https://docs.google.com/spreadsheets/d/1XL5vhW3sbDhbH9Cz0tuDiY8C3ctxq1tqvaCgkFb8cCA/edit?usp=sharing"",""กาฬสินธุ์!I359"")"),25653)</f>
        <v>25653</v>
      </c>
      <c r="J464" s="264">
        <f ca="1">IFERROR(__xludf.DUMMYFUNCTION("IMPORTRANGE(""https://docs.google.com/spreadsheets/d/1XL5vhW3sbDhbH9Cz0tuDiY8C3ctxq1tqvaCgkFb8cCA/edit?usp=sharing"",""กาฬสินธุ์!J359"")"),0)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IFERROR(__xludf.DUMMYFUNCTION("IMPORTRANGE(""https://docs.google.com/spreadsheets/d/1XL5vhW3sbDhbH9Cz0tuDiY8C3ctxq1tqvaCgkFb8cCA/edit?usp=sharing"",""กาฬสินธุ์!I360"")"),25653)</f>
        <v>25653</v>
      </c>
      <c r="J465" s="401">
        <f ca="1">IFERROR(__xludf.DUMMYFUNCTION("IMPORTRANGE(""https://docs.google.com/spreadsheets/d/1XL5vhW3sbDhbH9Cz0tuDiY8C3ctxq1tqvaCgkFb8cCA/edit?usp=sharing"",""กาฬสินธุ์!J360"")"),0)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IFERROR(__xludf.DUMMYFUNCTION("IMPORTRANGE(""https://docs.google.com/spreadsheets/d/1XL5vhW3sbDhbH9Cz0tuDiY8C3ctxq1tqvaCgkFb8cCA/edit?usp=sharing"",""กาฬสินธุ์!I361"")"),3211)</f>
        <v>3211</v>
      </c>
      <c r="J466" s="401">
        <f ca="1">IFERROR(__xludf.DUMMYFUNCTION("IMPORTRANGE(""https://docs.google.com/spreadsheets/d/1XL5vhW3sbDhbH9Cz0tuDiY8C3ctxq1tqvaCgkFb8cCA/edit?usp=sharing"",""กาฬสินธุ์!J361"")"),0)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IFERROR(__xludf.DUMMYFUNCTION("IMPORTRANGE(""https://docs.google.com/spreadsheets/d/1XL5vhW3sbDhbH9Cz0tuDiY8C3ctxq1tqvaCgkFb8cCA/edit?usp=sharing"",""กาฬสินธุ์!I362"")"),0)</f>
        <v>0</v>
      </c>
      <c r="J467" s="192">
        <f ca="1">IFERROR(__xludf.DUMMYFUNCTION("IMPORTRANGE(""https://docs.google.com/spreadsheets/d/1XL5vhW3sbDhbH9Cz0tuDiY8C3ctxq1tqvaCgkFb8cCA/edit?usp=sharing"",""กาฬสินธุ์!J362"")"),0)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IFERROR(__xludf.DUMMYFUNCTION("IMPORTRANGE(""https://docs.google.com/spreadsheets/d/1XL5vhW3sbDhbH9Cz0tuDiY8C3ctxq1tqvaCgkFb8cCA/edit?usp=sharing"",""กาฬสินธุ์!I363"")"),0)</f>
        <v>0</v>
      </c>
      <c r="J468" s="192">
        <f ca="1">IFERROR(__xludf.DUMMYFUNCTION("IMPORTRANGE(""https://docs.google.com/spreadsheets/d/1XL5vhW3sbDhbH9Cz0tuDiY8C3ctxq1tqvaCgkFb8cCA/edit?usp=sharing"",""กาฬสินธุ์!J363"")"),0)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IFERROR(__xludf.DUMMYFUNCTION("IMPORTRANGE(""https://docs.google.com/spreadsheets/d/1XL5vhW3sbDhbH9Cz0tuDiY8C3ctxq1tqvaCgkFb8cCA/edit?usp=sharing"",""กาฬสินธุ์!I364"")"),0)</f>
        <v>0</v>
      </c>
      <c r="J469" s="192">
        <f ca="1">IFERROR(__xludf.DUMMYFUNCTION("IMPORTRANGE(""https://docs.google.com/spreadsheets/d/1XL5vhW3sbDhbH9Cz0tuDiY8C3ctxq1tqvaCgkFb8cCA/edit?usp=sharing"",""กาฬสินธุ์!J364"")"),0)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IFERROR(__xludf.DUMMYFUNCTION("IMPORTRANGE(""https://docs.google.com/spreadsheets/d/1XL5vhW3sbDhbH9Cz0tuDiY8C3ctxq1tqvaCgkFb8cCA/edit?usp=sharing"",""กาฬสินธุ์!I365"")"),0)</f>
        <v>0</v>
      </c>
      <c r="J470" s="192">
        <f ca="1">IFERROR(__xludf.DUMMYFUNCTION("IMPORTRANGE(""https://docs.google.com/spreadsheets/d/1XL5vhW3sbDhbH9Cz0tuDiY8C3ctxq1tqvaCgkFb8cCA/edit?usp=sharing"",""กาฬสินธุ์!J365"")"),0)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IFERROR(__xludf.DUMMYFUNCTION("IMPORTRANGE(""https://docs.google.com/spreadsheets/d/1XL5vhW3sbDhbH9Cz0tuDiY8C3ctxq1tqvaCgkFb8cCA/edit?usp=sharing"",""กาฬสินธุ์!I366"")"),0)</f>
        <v>0</v>
      </c>
      <c r="J471" s="192">
        <f ca="1">IFERROR(__xludf.DUMMYFUNCTION("IMPORTRANGE(""https://docs.google.com/spreadsheets/d/1XL5vhW3sbDhbH9Cz0tuDiY8C3ctxq1tqvaCgkFb8cCA/edit?usp=sharing"",""กาฬสินธุ์!J366"")"),0)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IFERROR(__xludf.DUMMYFUNCTION("IMPORTRANGE(""https://docs.google.com/spreadsheets/d/1XL5vhW3sbDhbH9Cz0tuDiY8C3ctxq1tqvaCgkFb8cCA/edit?usp=sharing"",""กาฬสินธุ์!I367"")"),0)</f>
        <v>0</v>
      </c>
      <c r="J472" s="192">
        <f ca="1">IFERROR(__xludf.DUMMYFUNCTION("IMPORTRANGE(""https://docs.google.com/spreadsheets/d/1XL5vhW3sbDhbH9Cz0tuDiY8C3ctxq1tqvaCgkFb8cCA/edit?usp=sharing"",""กาฬสินธุ์!J367"")"),0)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IFERROR(__xludf.DUMMYFUNCTION("IMPORTRANGE(""https://docs.google.com/spreadsheets/d/1XL5vhW3sbDhbH9Cz0tuDiY8C3ctxq1tqvaCgkFb8cCA/edit?usp=sharing"",""กาฬสินธุ์!I368"")"),25653)</f>
        <v>25653</v>
      </c>
      <c r="J473" s="401">
        <f ca="1">IFERROR(__xludf.DUMMYFUNCTION("IMPORTRANGE(""https://docs.google.com/spreadsheets/d/1XL5vhW3sbDhbH9Cz0tuDiY8C3ctxq1tqvaCgkFb8cCA/edit?usp=sharing"",""กาฬสินธุ์!J368"")"),0)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IFERROR(__xludf.DUMMYFUNCTION("IMPORTRANGE(""https://docs.google.com/spreadsheets/d/1XL5vhW3sbDhbH9Cz0tuDiY8C3ctxq1tqvaCgkFb8cCA/edit?usp=sharing"",""กาฬสินธุ์!I369"")"),3211)</f>
        <v>3211</v>
      </c>
      <c r="J474" s="401">
        <f ca="1">IFERROR(__xludf.DUMMYFUNCTION("IMPORTRANGE(""https://docs.google.com/spreadsheets/d/1XL5vhW3sbDhbH9Cz0tuDiY8C3ctxq1tqvaCgkFb8cCA/edit?usp=sharing"",""กาฬสินธุ์!J369"")"),0)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IFERROR(__xludf.DUMMYFUNCTION("IMPORTRANGE(""https://docs.google.com/spreadsheets/d/1XL5vhW3sbDhbH9Cz0tuDiY8C3ctxq1tqvaCgkFb8cCA/edit?usp=sharing"",""กาฬสินธุ์!I370"")"),0)</f>
        <v>0</v>
      </c>
      <c r="J475" s="192">
        <f ca="1">IFERROR(__xludf.DUMMYFUNCTION("IMPORTRANGE(""https://docs.google.com/spreadsheets/d/1XL5vhW3sbDhbH9Cz0tuDiY8C3ctxq1tqvaCgkFb8cCA/edit?usp=sharing"",""กาฬสินธุ์!J370"")"),0)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IFERROR(__xludf.DUMMYFUNCTION("IMPORTRANGE(""https://docs.google.com/spreadsheets/d/1XL5vhW3sbDhbH9Cz0tuDiY8C3ctxq1tqvaCgkFb8cCA/edit?usp=sharing"",""กาฬสินธุ์!I371"")"),0)</f>
        <v>0</v>
      </c>
      <c r="J476" s="192">
        <f ca="1">IFERROR(__xludf.DUMMYFUNCTION("IMPORTRANGE(""https://docs.google.com/spreadsheets/d/1XL5vhW3sbDhbH9Cz0tuDiY8C3ctxq1tqvaCgkFb8cCA/edit?usp=sharing"",""กาฬสินธุ์!J371"")"),0)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IFERROR(__xludf.DUMMYFUNCTION("IMPORTRANGE(""https://docs.google.com/spreadsheets/d/1XL5vhW3sbDhbH9Cz0tuDiY8C3ctxq1tqvaCgkFb8cCA/edit?usp=sharing"",""กาฬสินธุ์!I372"")"),0)</f>
        <v>0</v>
      </c>
      <c r="J477" s="192">
        <f ca="1">IFERROR(__xludf.DUMMYFUNCTION("IMPORTRANGE(""https://docs.google.com/spreadsheets/d/1XL5vhW3sbDhbH9Cz0tuDiY8C3ctxq1tqvaCgkFb8cCA/edit?usp=sharing"",""กาฬสินธุ์!J372"")"),0)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IFERROR(__xludf.DUMMYFUNCTION("IMPORTRANGE(""https://docs.google.com/spreadsheets/d/1XL5vhW3sbDhbH9Cz0tuDiY8C3ctxq1tqvaCgkFb8cCA/edit?usp=sharing"",""กาฬสินธุ์!I373"")"),0)</f>
        <v>0</v>
      </c>
      <c r="J478" s="192">
        <f ca="1">IFERROR(__xludf.DUMMYFUNCTION("IMPORTRANGE(""https://docs.google.com/spreadsheets/d/1XL5vhW3sbDhbH9Cz0tuDiY8C3ctxq1tqvaCgkFb8cCA/edit?usp=sharing"",""กาฬสินธุ์!J373"")"),0)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IFERROR(__xludf.DUMMYFUNCTION("IMPORTRANGE(""https://docs.google.com/spreadsheets/d/1XL5vhW3sbDhbH9Cz0tuDiY8C3ctxq1tqvaCgkFb8cCA/edit?usp=sharing"",""กาฬสินธุ์!I374"")"),0)</f>
        <v>0</v>
      </c>
      <c r="J479" s="192">
        <f ca="1">IFERROR(__xludf.DUMMYFUNCTION("IMPORTRANGE(""https://docs.google.com/spreadsheets/d/1XL5vhW3sbDhbH9Cz0tuDiY8C3ctxq1tqvaCgkFb8cCA/edit?usp=sharing"",""กาฬสินธุ์!J374"")"),0)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IFERROR(__xludf.DUMMYFUNCTION("IMPORTRANGE(""https://docs.google.com/spreadsheets/d/1XL5vhW3sbDhbH9Cz0tuDiY8C3ctxq1tqvaCgkFb8cCA/edit?usp=sharing"",""กาฬสินธุ์!I375"")"),0)</f>
        <v>0</v>
      </c>
      <c r="J480" s="192">
        <f ca="1">IFERROR(__xludf.DUMMYFUNCTION("IMPORTRANGE(""https://docs.google.com/spreadsheets/d/1XL5vhW3sbDhbH9Cz0tuDiY8C3ctxq1tqvaCgkFb8cCA/edit?usp=sharing"",""กาฬสินธุ์!J375"")"),0)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IFERROR(__xludf.DUMMYFUNCTION("IMPORTRANGE(""https://docs.google.com/spreadsheets/d/1XL5vhW3sbDhbH9Cz0tuDiY8C3ctxq1tqvaCgkFb8cCA/edit?usp=sharing"",""กาฬสินธุ์!I376"")"),25653)</f>
        <v>25653</v>
      </c>
      <c r="J481" s="401">
        <f ca="1">IFERROR(__xludf.DUMMYFUNCTION("IMPORTRANGE(""https://docs.google.com/spreadsheets/d/1XL5vhW3sbDhbH9Cz0tuDiY8C3ctxq1tqvaCgkFb8cCA/edit?usp=sharing"",""กาฬสินธุ์!J376"")"),0)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IFERROR(__xludf.DUMMYFUNCTION("IMPORTRANGE(""https://docs.google.com/spreadsheets/d/1XL5vhW3sbDhbH9Cz0tuDiY8C3ctxq1tqvaCgkFb8cCA/edit?usp=sharing"",""กาฬสินธุ์!I377"")"),3211)</f>
        <v>3211</v>
      </c>
      <c r="J482" s="401">
        <f ca="1">IFERROR(__xludf.DUMMYFUNCTION("IMPORTRANGE(""https://docs.google.com/spreadsheets/d/1XL5vhW3sbDhbH9Cz0tuDiY8C3ctxq1tqvaCgkFb8cCA/edit?usp=sharing"",""กาฬสินธุ์!J377"")"),0)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IFERROR(__xludf.DUMMYFUNCTION("IMPORTRANGE(""https://docs.google.com/spreadsheets/d/1XL5vhW3sbDhbH9Cz0tuDiY8C3ctxq1tqvaCgkFb8cCA/edit?usp=sharing"",""กาฬสินธุ์!I378"")"),0)</f>
        <v>0</v>
      </c>
      <c r="J483" s="192">
        <f ca="1">IFERROR(__xludf.DUMMYFUNCTION("IMPORTRANGE(""https://docs.google.com/spreadsheets/d/1XL5vhW3sbDhbH9Cz0tuDiY8C3ctxq1tqvaCgkFb8cCA/edit?usp=sharing"",""กาฬสินธุ์!J378"")"),0)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IFERROR(__xludf.DUMMYFUNCTION("IMPORTRANGE(""https://docs.google.com/spreadsheets/d/1XL5vhW3sbDhbH9Cz0tuDiY8C3ctxq1tqvaCgkFb8cCA/edit?usp=sharing"",""กาฬสินธุ์!I379"")"),0)</f>
        <v>0</v>
      </c>
      <c r="J484" s="192">
        <f ca="1">IFERROR(__xludf.DUMMYFUNCTION("IMPORTRANGE(""https://docs.google.com/spreadsheets/d/1XL5vhW3sbDhbH9Cz0tuDiY8C3ctxq1tqvaCgkFb8cCA/edit?usp=sharing"",""กาฬสินธุ์!J379"")"),0)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IFERROR(__xludf.DUMMYFUNCTION("IMPORTRANGE(""https://docs.google.com/spreadsheets/d/1XL5vhW3sbDhbH9Cz0tuDiY8C3ctxq1tqvaCgkFb8cCA/edit?usp=sharing"",""กาฬสินธุ์!I380"")"),0)</f>
        <v>0</v>
      </c>
      <c r="J485" s="192">
        <f ca="1">IFERROR(__xludf.DUMMYFUNCTION("IMPORTRANGE(""https://docs.google.com/spreadsheets/d/1XL5vhW3sbDhbH9Cz0tuDiY8C3ctxq1tqvaCgkFb8cCA/edit?usp=sharing"",""กาฬสินธุ์!J380"")"),0)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IFERROR(__xludf.DUMMYFUNCTION("IMPORTRANGE(""https://docs.google.com/spreadsheets/d/1XL5vhW3sbDhbH9Cz0tuDiY8C3ctxq1tqvaCgkFb8cCA/edit?usp=sharing"",""กาฬสินธุ์!I381"")"),0)</f>
        <v>0</v>
      </c>
      <c r="J486" s="192">
        <f ca="1">IFERROR(__xludf.DUMMYFUNCTION("IMPORTRANGE(""https://docs.google.com/spreadsheets/d/1XL5vhW3sbDhbH9Cz0tuDiY8C3ctxq1tqvaCgkFb8cCA/edit?usp=sharing"",""กาฬสินธุ์!J381"")"),0)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IFERROR(__xludf.DUMMYFUNCTION("IMPORTRANGE(""https://docs.google.com/spreadsheets/d/1XL5vhW3sbDhbH9Cz0tuDiY8C3ctxq1tqvaCgkFb8cCA/edit?usp=sharing"",""กาฬสินธุ์!I382"")"),0)</f>
        <v>0</v>
      </c>
      <c r="J487" s="401">
        <f ca="1">IFERROR(__xludf.DUMMYFUNCTION("IMPORTRANGE(""https://docs.google.com/spreadsheets/d/1XL5vhW3sbDhbH9Cz0tuDiY8C3ctxq1tqvaCgkFb8cCA/edit?usp=sharing"",""กาฬสินธุ์!J382"")"),0)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IFERROR(__xludf.DUMMYFUNCTION("IMPORTRANGE(""https://docs.google.com/spreadsheets/d/1XL5vhW3sbDhbH9Cz0tuDiY8C3ctxq1tqvaCgkFb8cCA/edit?usp=sharing"",""กาฬสินธุ์!I383"")"),0)</f>
        <v>0</v>
      </c>
      <c r="J488" s="401">
        <f ca="1">IFERROR(__xludf.DUMMYFUNCTION("IMPORTRANGE(""https://docs.google.com/spreadsheets/d/1XL5vhW3sbDhbH9Cz0tuDiY8C3ctxq1tqvaCgkFb8cCA/edit?usp=sharing"",""กาฬสินธุ์!J383"")"),0)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IFERROR(__xludf.DUMMYFUNCTION("IMPORTRANGE(""https://docs.google.com/spreadsheets/d/1XL5vhW3sbDhbH9Cz0tuDiY8C3ctxq1tqvaCgkFb8cCA/edit?usp=sharing"",""กาฬสินธุ์!I384"")"),0)</f>
        <v>0</v>
      </c>
      <c r="J489" s="192">
        <f ca="1">IFERROR(__xludf.DUMMYFUNCTION("IMPORTRANGE(""https://docs.google.com/spreadsheets/d/1XL5vhW3sbDhbH9Cz0tuDiY8C3ctxq1tqvaCgkFb8cCA/edit?usp=sharing"",""กาฬสินธุ์!J384"")"),0)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IFERROR(__xludf.DUMMYFUNCTION("IMPORTRANGE(""https://docs.google.com/spreadsheets/d/1XL5vhW3sbDhbH9Cz0tuDiY8C3ctxq1tqvaCgkFb8cCA/edit?usp=sharing"",""กาฬสินธุ์!I385"")"),0)</f>
        <v>0</v>
      </c>
      <c r="J490" s="192">
        <f ca="1">IFERROR(__xludf.DUMMYFUNCTION("IMPORTRANGE(""https://docs.google.com/spreadsheets/d/1XL5vhW3sbDhbH9Cz0tuDiY8C3ctxq1tqvaCgkFb8cCA/edit?usp=sharing"",""กาฬสินธุ์!J385"")"),0)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IFERROR(__xludf.DUMMYFUNCTION("IMPORTRANGE(""https://docs.google.com/spreadsheets/d/1XL5vhW3sbDhbH9Cz0tuDiY8C3ctxq1tqvaCgkFb8cCA/edit?usp=sharing"",""กาฬสินธุ์!I386"")"),0)</f>
        <v>0</v>
      </c>
      <c r="J491" s="192">
        <f ca="1">IFERROR(__xludf.DUMMYFUNCTION("IMPORTRANGE(""https://docs.google.com/spreadsheets/d/1XL5vhW3sbDhbH9Cz0tuDiY8C3ctxq1tqvaCgkFb8cCA/edit?usp=sharing"",""กาฬสินธุ์!J386"")"),0)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IFERROR(__xludf.DUMMYFUNCTION("IMPORTRANGE(""https://docs.google.com/spreadsheets/d/1XL5vhW3sbDhbH9Cz0tuDiY8C3ctxq1tqvaCgkFb8cCA/edit?usp=sharing"",""กาฬสินธุ์!I387"")"),0)</f>
        <v>0</v>
      </c>
      <c r="J492" s="192">
        <f ca="1">IFERROR(__xludf.DUMMYFUNCTION("IMPORTRANGE(""https://docs.google.com/spreadsheets/d/1XL5vhW3sbDhbH9Cz0tuDiY8C3ctxq1tqvaCgkFb8cCA/edit?usp=sharing"",""กาฬสินธุ์!J387"")"),0)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IFERROR(__xludf.DUMMYFUNCTION("IMPORTRANGE(""https://docs.google.com/spreadsheets/d/1XL5vhW3sbDhbH9Cz0tuDiY8C3ctxq1tqvaCgkFb8cCA/edit?usp=sharing"",""กาฬสินธุ์!I388"")"),0)</f>
        <v>0</v>
      </c>
      <c r="J493" s="192">
        <f ca="1">IFERROR(__xludf.DUMMYFUNCTION("IMPORTRANGE(""https://docs.google.com/spreadsheets/d/1XL5vhW3sbDhbH9Cz0tuDiY8C3ctxq1tqvaCgkFb8cCA/edit?usp=sharing"",""กาฬสินธุ์!J388"")"),0)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IFERROR(__xludf.DUMMYFUNCTION("IMPORTRANGE(""https://docs.google.com/spreadsheets/d/1XL5vhW3sbDhbH9Cz0tuDiY8C3ctxq1tqvaCgkFb8cCA/edit?usp=sharing"",""กาฬสินธุ์!I389"")"),0)</f>
        <v>0</v>
      </c>
      <c r="J494" s="417">
        <f ca="1">IFERROR(__xludf.DUMMYFUNCTION("IMPORTRANGE(""https://docs.google.com/spreadsheets/d/1XL5vhW3sbDhbH9Cz0tuDiY8C3ctxq1tqvaCgkFb8cCA/edit?usp=sharing"",""กาฬสินธุ์!J389"")"),0)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IFERROR(__xludf.DUMMYFUNCTION("IMPORTRANGE(""https://docs.google.com/spreadsheets/d/1XL5vhW3sbDhbH9Cz0tuDiY8C3ctxq1tqvaCgkFb8cCA/edit?usp=sharing"",""กาฬสินธุ์!I390"")"),0)</f>
        <v>0</v>
      </c>
      <c r="J495" s="417">
        <f ca="1">IFERROR(__xludf.DUMMYFUNCTION("IMPORTRANGE(""https://docs.google.com/spreadsheets/d/1XL5vhW3sbDhbH9Cz0tuDiY8C3ctxq1tqvaCgkFb8cCA/edit?usp=sharing"",""กาฬสินธุ์!J390"")"),0)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IFERROR(__xludf.DUMMYFUNCTION("IMPORTRANGE(""https://docs.google.com/spreadsheets/d/1XL5vhW3sbDhbH9Cz0tuDiY8C3ctxq1tqvaCgkFb8cCA/edit?usp=sharing"",""กาฬสินธุ์!I391"")"),0)</f>
        <v>0</v>
      </c>
      <c r="J496" s="417">
        <f ca="1">IFERROR(__xludf.DUMMYFUNCTION("IMPORTRANGE(""https://docs.google.com/spreadsheets/d/1XL5vhW3sbDhbH9Cz0tuDiY8C3ctxq1tqvaCgkFb8cCA/edit?usp=sharing"",""กาฬสินธุ์!J391"")"),0)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IFERROR(__xludf.DUMMYFUNCTION("IMPORTRANGE(""https://docs.google.com/spreadsheets/d/1XL5vhW3sbDhbH9Cz0tuDiY8C3ctxq1tqvaCgkFb8cCA/edit?usp=sharing"",""กาฬสินธุ์!I392"")"),0)</f>
        <v>0</v>
      </c>
      <c r="J497" s="424">
        <f ca="1">IFERROR(__xludf.DUMMYFUNCTION("IMPORTRANGE(""https://docs.google.com/spreadsheets/d/1XL5vhW3sbDhbH9Cz0tuDiY8C3ctxq1tqvaCgkFb8cCA/edit?usp=sharing"",""กาฬสินธุ์!J392"")"),0)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IFERROR(__xludf.DUMMYFUNCTION("IMPORTRANGE(""https://docs.google.com/spreadsheets/d/1XL5vhW3sbDhbH9Cz0tuDiY8C3ctxq1tqvaCgkFb8cCA/edit?usp=sharing"",""กาฬสินธุ์!I393"")"),0)</f>
        <v>0</v>
      </c>
      <c r="J498" s="401">
        <f ca="1">IFERROR(__xludf.DUMMYFUNCTION("IMPORTRANGE(""https://docs.google.com/spreadsheets/d/1XL5vhW3sbDhbH9Cz0tuDiY8C3ctxq1tqvaCgkFb8cCA/edit?usp=sharing"",""กาฬสินธุ์!J393"")"),0)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IFERROR(__xludf.DUMMYFUNCTION("IMPORTRANGE(""https://docs.google.com/spreadsheets/d/1XL5vhW3sbDhbH9Cz0tuDiY8C3ctxq1tqvaCgkFb8cCA/edit?usp=sharing"",""กาฬสินธุ์!I394"")"),0)</f>
        <v>0</v>
      </c>
      <c r="J499" s="401">
        <f ca="1">IFERROR(__xludf.DUMMYFUNCTION("IMPORTRANGE(""https://docs.google.com/spreadsheets/d/1XL5vhW3sbDhbH9Cz0tuDiY8C3ctxq1tqvaCgkFb8cCA/edit?usp=sharing"",""กาฬสินธุ์!J394"")"),0)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IFERROR(__xludf.DUMMYFUNCTION("IMPORTRANGE(""https://docs.google.com/spreadsheets/d/1XL5vhW3sbDhbH9Cz0tuDiY8C3ctxq1tqvaCgkFb8cCA/edit?usp=sharing"",""กาฬสินธุ์!I395"")"),0)</f>
        <v>0</v>
      </c>
      <c r="J500" s="167">
        <f ca="1">IFERROR(__xludf.DUMMYFUNCTION("IMPORTRANGE(""https://docs.google.com/spreadsheets/d/1XL5vhW3sbDhbH9Cz0tuDiY8C3ctxq1tqvaCgkFb8cCA/edit?usp=sharing"",""กาฬสินธุ์!J395"")"),0)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IFERROR(__xludf.DUMMYFUNCTION("IMPORTRANGE(""https://docs.google.com/spreadsheets/d/1XL5vhW3sbDhbH9Cz0tuDiY8C3ctxq1tqvaCgkFb8cCA/edit?usp=sharing"",""กาฬสินธุ์!I396"")"),0)</f>
        <v>0</v>
      </c>
      <c r="J501" s="167">
        <f ca="1">IFERROR(__xludf.DUMMYFUNCTION("IMPORTRANGE(""https://docs.google.com/spreadsheets/d/1XL5vhW3sbDhbH9Cz0tuDiY8C3ctxq1tqvaCgkFb8cCA/edit?usp=sharing"",""กาฬสินธุ์!J396"")"),0)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IFERROR(__xludf.DUMMYFUNCTION("IMPORTRANGE(""https://docs.google.com/spreadsheets/d/1XL5vhW3sbDhbH9Cz0tuDiY8C3ctxq1tqvaCgkFb8cCA/edit?usp=sharing"",""กาฬสินธุ์!I397"")"),0)</f>
        <v>0</v>
      </c>
      <c r="J502" s="192">
        <f ca="1">IFERROR(__xludf.DUMMYFUNCTION("IMPORTRANGE(""https://docs.google.com/spreadsheets/d/1XL5vhW3sbDhbH9Cz0tuDiY8C3ctxq1tqvaCgkFb8cCA/edit?usp=sharing"",""กาฬสินธุ์!J397"")"),0)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IFERROR(__xludf.DUMMYFUNCTION("IMPORTRANGE(""https://docs.google.com/spreadsheets/d/1XL5vhW3sbDhbH9Cz0tuDiY8C3ctxq1tqvaCgkFb8cCA/edit?usp=sharing"",""กาฬสินธุ์!I398"")"),0)</f>
        <v>0</v>
      </c>
      <c r="J503" s="192">
        <f ca="1">IFERROR(__xludf.DUMMYFUNCTION("IMPORTRANGE(""https://docs.google.com/spreadsheets/d/1XL5vhW3sbDhbH9Cz0tuDiY8C3ctxq1tqvaCgkFb8cCA/edit?usp=sharing"",""กาฬสินธุ์!J398"")"),0)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IFERROR(__xludf.DUMMYFUNCTION("IMPORTRANGE(""https://docs.google.com/spreadsheets/d/1XL5vhW3sbDhbH9Cz0tuDiY8C3ctxq1tqvaCgkFb8cCA/edit?usp=sharing"",""กาฬสินธุ์!I399"")"),0)</f>
        <v>0</v>
      </c>
      <c r="J504" s="192">
        <f ca="1">IFERROR(__xludf.DUMMYFUNCTION("IMPORTRANGE(""https://docs.google.com/spreadsheets/d/1XL5vhW3sbDhbH9Cz0tuDiY8C3ctxq1tqvaCgkFb8cCA/edit?usp=sharing"",""กาฬสินธุ์!J399"")"),0)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IFERROR(__xludf.DUMMYFUNCTION("IMPORTRANGE(""https://docs.google.com/spreadsheets/d/1XL5vhW3sbDhbH9Cz0tuDiY8C3ctxq1tqvaCgkFb8cCA/edit?usp=sharing"",""กาฬสินธุ์!I400"")"),0)</f>
        <v>0</v>
      </c>
      <c r="J505" s="192">
        <f ca="1">IFERROR(__xludf.DUMMYFUNCTION("IMPORTRANGE(""https://docs.google.com/spreadsheets/d/1XL5vhW3sbDhbH9Cz0tuDiY8C3ctxq1tqvaCgkFb8cCA/edit?usp=sharing"",""กาฬสินธุ์!J400"")"),0)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IFERROR(__xludf.DUMMYFUNCTION("IMPORTRANGE(""https://docs.google.com/spreadsheets/d/1XL5vhW3sbDhbH9Cz0tuDiY8C3ctxq1tqvaCgkFb8cCA/edit?usp=sharing"",""กาฬสินธุ์!I401"")"),0)</f>
        <v>0</v>
      </c>
      <c r="J506" s="192">
        <f ca="1">IFERROR(__xludf.DUMMYFUNCTION("IMPORTRANGE(""https://docs.google.com/spreadsheets/d/1XL5vhW3sbDhbH9Cz0tuDiY8C3ctxq1tqvaCgkFb8cCA/edit?usp=sharing"",""กาฬสินธุ์!J401"")"),0)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IFERROR(__xludf.DUMMYFUNCTION("IMPORTRANGE(""https://docs.google.com/spreadsheets/d/1XL5vhW3sbDhbH9Cz0tuDiY8C3ctxq1tqvaCgkFb8cCA/edit?usp=sharing"",""กาฬสินธุ์!I402"")"),0)</f>
        <v>0</v>
      </c>
      <c r="J507" s="192">
        <f ca="1">IFERROR(__xludf.DUMMYFUNCTION("IMPORTRANGE(""https://docs.google.com/spreadsheets/d/1XL5vhW3sbDhbH9Cz0tuDiY8C3ctxq1tqvaCgkFb8cCA/edit?usp=sharing"",""กาฬสินธุ์!J402"")"),0)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IFERROR(__xludf.DUMMYFUNCTION("IMPORTRANGE(""https://docs.google.com/spreadsheets/d/1XL5vhW3sbDhbH9Cz0tuDiY8C3ctxq1tqvaCgkFb8cCA/edit?usp=sharing"",""กาฬสินธุ์!I403"")"),0)</f>
        <v>0</v>
      </c>
      <c r="J508" s="167">
        <f ca="1">IFERROR(__xludf.DUMMYFUNCTION("IMPORTRANGE(""https://docs.google.com/spreadsheets/d/1XL5vhW3sbDhbH9Cz0tuDiY8C3ctxq1tqvaCgkFb8cCA/edit?usp=sharing"",""กาฬสินธุ์!J403"")"),0)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IFERROR(__xludf.DUMMYFUNCTION("IMPORTRANGE(""https://docs.google.com/spreadsheets/d/1XL5vhW3sbDhbH9Cz0tuDiY8C3ctxq1tqvaCgkFb8cCA/edit?usp=sharing"",""กาฬสินธุ์!I404"")"),0)</f>
        <v>0</v>
      </c>
      <c r="J509" s="167">
        <f ca="1">IFERROR(__xludf.DUMMYFUNCTION("IMPORTRANGE(""https://docs.google.com/spreadsheets/d/1XL5vhW3sbDhbH9Cz0tuDiY8C3ctxq1tqvaCgkFb8cCA/edit?usp=sharing"",""กาฬสินธุ์!J404"")"),0)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IFERROR(__xludf.DUMMYFUNCTION("IMPORTRANGE(""https://docs.google.com/spreadsheets/d/1XL5vhW3sbDhbH9Cz0tuDiY8C3ctxq1tqvaCgkFb8cCA/edit?usp=sharing"",""กาฬสินธุ์!I405"")"),0)</f>
        <v>0</v>
      </c>
      <c r="J510" s="192">
        <f ca="1">IFERROR(__xludf.DUMMYFUNCTION("IMPORTRANGE(""https://docs.google.com/spreadsheets/d/1XL5vhW3sbDhbH9Cz0tuDiY8C3ctxq1tqvaCgkFb8cCA/edit?usp=sharing"",""กาฬสินธุ์!J405"")"),0)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IFERROR(__xludf.DUMMYFUNCTION("IMPORTRANGE(""https://docs.google.com/spreadsheets/d/1XL5vhW3sbDhbH9Cz0tuDiY8C3ctxq1tqvaCgkFb8cCA/edit?usp=sharing"",""กาฬสินธุ์!I406"")"),0)</f>
        <v>0</v>
      </c>
      <c r="J511" s="192">
        <f ca="1">IFERROR(__xludf.DUMMYFUNCTION("IMPORTRANGE(""https://docs.google.com/spreadsheets/d/1XL5vhW3sbDhbH9Cz0tuDiY8C3ctxq1tqvaCgkFb8cCA/edit?usp=sharing"",""กาฬสินธุ์!J406"")"),0)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IFERROR(__xludf.DUMMYFUNCTION("IMPORTRANGE(""https://docs.google.com/spreadsheets/d/1XL5vhW3sbDhbH9Cz0tuDiY8C3ctxq1tqvaCgkFb8cCA/edit?usp=sharing"",""กาฬสินธุ์!I407"")"),0)</f>
        <v>0</v>
      </c>
      <c r="J512" s="192">
        <f ca="1">IFERROR(__xludf.DUMMYFUNCTION("IMPORTRANGE(""https://docs.google.com/spreadsheets/d/1XL5vhW3sbDhbH9Cz0tuDiY8C3ctxq1tqvaCgkFb8cCA/edit?usp=sharing"",""กาฬสินธุ์!J407"")"),0)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IFERROR(__xludf.DUMMYFUNCTION("IMPORTRANGE(""https://docs.google.com/spreadsheets/d/1XL5vhW3sbDhbH9Cz0tuDiY8C3ctxq1tqvaCgkFb8cCA/edit?usp=sharing"",""กาฬสินธุ์!I408"")"),0)</f>
        <v>0</v>
      </c>
      <c r="J513" s="192">
        <f ca="1">IFERROR(__xludf.DUMMYFUNCTION("IMPORTRANGE(""https://docs.google.com/spreadsheets/d/1XL5vhW3sbDhbH9Cz0tuDiY8C3ctxq1tqvaCgkFb8cCA/edit?usp=sharing"",""กาฬสินธุ์!J408"")"),0)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IFERROR(__xludf.DUMMYFUNCTION("IMPORTRANGE(""https://docs.google.com/spreadsheets/d/1XL5vhW3sbDhbH9Cz0tuDiY8C3ctxq1tqvaCgkFb8cCA/edit?usp=sharing"",""กาฬสินธุ์!I409"")"),0)</f>
        <v>0</v>
      </c>
      <c r="J514" s="192">
        <f ca="1">IFERROR(__xludf.DUMMYFUNCTION("IMPORTRANGE(""https://docs.google.com/spreadsheets/d/1XL5vhW3sbDhbH9Cz0tuDiY8C3ctxq1tqvaCgkFb8cCA/edit?usp=sharing"",""กาฬสินธุ์!J409"")"),0)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IFERROR(__xludf.DUMMYFUNCTION("IMPORTRANGE(""https://docs.google.com/spreadsheets/d/1XL5vhW3sbDhbH9Cz0tuDiY8C3ctxq1tqvaCgkFb8cCA/edit?usp=sharing"",""กาฬสินธุ์!I410"")"),0)</f>
        <v>0</v>
      </c>
      <c r="J515" s="192">
        <f ca="1">IFERROR(__xludf.DUMMYFUNCTION("IMPORTRANGE(""https://docs.google.com/spreadsheets/d/1XL5vhW3sbDhbH9Cz0tuDiY8C3ctxq1tqvaCgkFb8cCA/edit?usp=sharing"",""กาฬสินธุ์!J410"")"),0)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IFERROR(__xludf.DUMMYFUNCTION("IMPORTRANGE(""https://docs.google.com/spreadsheets/d/1XL5vhW3sbDhbH9Cz0tuDiY8C3ctxq1tqvaCgkFb8cCA/edit?usp=sharing"",""กาฬสินธุ์!I411"")"),0)</f>
        <v>0</v>
      </c>
      <c r="J516" s="264">
        <f ca="1">IFERROR(__xludf.DUMMYFUNCTION("IMPORTRANGE(""https://docs.google.com/spreadsheets/d/1XL5vhW3sbDhbH9Cz0tuDiY8C3ctxq1tqvaCgkFb8cCA/edit?usp=sharing"",""กาฬสินธุ์!J411"")"),0)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IFERROR(__xludf.DUMMYFUNCTION("IMPORTRANGE(""https://docs.google.com/spreadsheets/d/1XL5vhW3sbDhbH9Cz0tuDiY8C3ctxq1tqvaCgkFb8cCA/edit?usp=sharing"",""กาฬสินธุ์!I412"")"),0)</f>
        <v>0</v>
      </c>
      <c r="J517" s="277">
        <f ca="1">IFERROR(__xludf.DUMMYFUNCTION("IMPORTRANGE(""https://docs.google.com/spreadsheets/d/1XL5vhW3sbDhbH9Cz0tuDiY8C3ctxq1tqvaCgkFb8cCA/edit?usp=sharing"",""กาฬสินธุ์!J412"")"),0)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IFERROR(__xludf.DUMMYFUNCTION("IMPORTRANGE(""https://docs.google.com/spreadsheets/d/1XL5vhW3sbDhbH9Cz0tuDiY8C3ctxq1tqvaCgkFb8cCA/edit?usp=sharing"",""กาฬสินธุ์!I413"")"),0)</f>
        <v>0</v>
      </c>
      <c r="J518" s="277">
        <f ca="1">IFERROR(__xludf.DUMMYFUNCTION("IMPORTRANGE(""https://docs.google.com/spreadsheets/d/1XL5vhW3sbDhbH9Cz0tuDiY8C3ctxq1tqvaCgkFb8cCA/edit?usp=sharing"",""กาฬสินธุ์!J413"")"),0)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IFERROR(__xludf.DUMMYFUNCTION("IMPORTRANGE(""https://docs.google.com/spreadsheets/d/1XL5vhW3sbDhbH9Cz0tuDiY8C3ctxq1tqvaCgkFb8cCA/edit?usp=sharing"",""กาฬสินธุ์!I414"")"),0)</f>
        <v>0</v>
      </c>
      <c r="J519" s="191">
        <f ca="1">IFERROR(__xludf.DUMMYFUNCTION("IMPORTRANGE(""https://docs.google.com/spreadsheets/d/1XL5vhW3sbDhbH9Cz0tuDiY8C3ctxq1tqvaCgkFb8cCA/edit?usp=sharing"",""กาฬสินธุ์!J414"")"),0)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IFERROR(__xludf.DUMMYFUNCTION("IMPORTRANGE(""https://docs.google.com/spreadsheets/d/1XL5vhW3sbDhbH9Cz0tuDiY8C3ctxq1tqvaCgkFb8cCA/edit?usp=sharing"",""กาฬสินธุ์!I415"")"),0)</f>
        <v>0</v>
      </c>
      <c r="J520" s="191">
        <f ca="1">IFERROR(__xludf.DUMMYFUNCTION("IMPORTRANGE(""https://docs.google.com/spreadsheets/d/1XL5vhW3sbDhbH9Cz0tuDiY8C3ctxq1tqvaCgkFb8cCA/edit?usp=sharing"",""กาฬสินธุ์!J415"")"),0)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IFERROR(__xludf.DUMMYFUNCTION("IMPORTRANGE(""https://docs.google.com/spreadsheets/d/1XL5vhW3sbDhbH9Cz0tuDiY8C3ctxq1tqvaCgkFb8cCA/edit?usp=sharing"",""กาฬสินธุ์!I416"")"),0)</f>
        <v>0</v>
      </c>
      <c r="J521" s="191">
        <f ca="1">IFERROR(__xludf.DUMMYFUNCTION("IMPORTRANGE(""https://docs.google.com/spreadsheets/d/1XL5vhW3sbDhbH9Cz0tuDiY8C3ctxq1tqvaCgkFb8cCA/edit?usp=sharing"",""กาฬสินธุ์!J416"")"),0)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IFERROR(__xludf.DUMMYFUNCTION("IMPORTRANGE(""https://docs.google.com/spreadsheets/d/1XL5vhW3sbDhbH9Cz0tuDiY8C3ctxq1tqvaCgkFb8cCA/edit?usp=sharing"",""กาฬสินธุ์!I417"")"),0)</f>
        <v>0</v>
      </c>
      <c r="J522" s="191">
        <f ca="1">IFERROR(__xludf.DUMMYFUNCTION("IMPORTRANGE(""https://docs.google.com/spreadsheets/d/1XL5vhW3sbDhbH9Cz0tuDiY8C3ctxq1tqvaCgkFb8cCA/edit?usp=sharing"",""กาฬสินธุ์!J417"")"),0)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IFERROR(__xludf.DUMMYFUNCTION("IMPORTRANGE(""https://docs.google.com/spreadsheets/d/1XL5vhW3sbDhbH9Cz0tuDiY8C3ctxq1tqvaCgkFb8cCA/edit?usp=sharing"",""กาฬสินธุ์!I418"")"),0)</f>
        <v>0</v>
      </c>
      <c r="J523" s="191">
        <f ca="1">IFERROR(__xludf.DUMMYFUNCTION("IMPORTRANGE(""https://docs.google.com/spreadsheets/d/1XL5vhW3sbDhbH9Cz0tuDiY8C3ctxq1tqvaCgkFb8cCA/edit?usp=sharing"",""กาฬสินธุ์!J418"")"),0)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IFERROR(__xludf.DUMMYFUNCTION("IMPORTRANGE(""https://docs.google.com/spreadsheets/d/1XL5vhW3sbDhbH9Cz0tuDiY8C3ctxq1tqvaCgkFb8cCA/edit?usp=sharing"",""กาฬสินธุ์!I419"")"),0)</f>
        <v>0</v>
      </c>
      <c r="J524" s="191">
        <f ca="1">IFERROR(__xludf.DUMMYFUNCTION("IMPORTRANGE(""https://docs.google.com/spreadsheets/d/1XL5vhW3sbDhbH9Cz0tuDiY8C3ctxq1tqvaCgkFb8cCA/edit?usp=sharing"",""กาฬสินธุ์!J419"")"),0)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IFERROR(__xludf.DUMMYFUNCTION("IMPORTRANGE(""https://docs.google.com/spreadsheets/d/1XL5vhW3sbDhbH9Cz0tuDiY8C3ctxq1tqvaCgkFb8cCA/edit?usp=sharing"",""กาฬสินธุ์!I420"")"),0)</f>
        <v>0</v>
      </c>
      <c r="J525" s="277">
        <f ca="1">IFERROR(__xludf.DUMMYFUNCTION("IMPORTRANGE(""https://docs.google.com/spreadsheets/d/1XL5vhW3sbDhbH9Cz0tuDiY8C3ctxq1tqvaCgkFb8cCA/edit?usp=sharing"",""กาฬสินธุ์!J420"")"),0)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IFERROR(__xludf.DUMMYFUNCTION("IMPORTRANGE(""https://docs.google.com/spreadsheets/d/1XL5vhW3sbDhbH9Cz0tuDiY8C3ctxq1tqvaCgkFb8cCA/edit?usp=sharing"",""กาฬสินธุ์!I421"")"),0)</f>
        <v>0</v>
      </c>
      <c r="J526" s="277">
        <f ca="1">IFERROR(__xludf.DUMMYFUNCTION("IMPORTRANGE(""https://docs.google.com/spreadsheets/d/1XL5vhW3sbDhbH9Cz0tuDiY8C3ctxq1tqvaCgkFb8cCA/edit?usp=sharing"",""กาฬสินธุ์!J421"")"),0)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IFERROR(__xludf.DUMMYFUNCTION("IMPORTRANGE(""https://docs.google.com/spreadsheets/d/1XL5vhW3sbDhbH9Cz0tuDiY8C3ctxq1tqvaCgkFb8cCA/edit?usp=sharing"",""กาฬสินธุ์!I422"")"),0)</f>
        <v>0</v>
      </c>
      <c r="J527" s="192">
        <f ca="1">IFERROR(__xludf.DUMMYFUNCTION("IMPORTRANGE(""https://docs.google.com/spreadsheets/d/1XL5vhW3sbDhbH9Cz0tuDiY8C3ctxq1tqvaCgkFb8cCA/edit?usp=sharing"",""กาฬสินธุ์!J422"")"),0)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IFERROR(__xludf.DUMMYFUNCTION("IMPORTRANGE(""https://docs.google.com/spreadsheets/d/1XL5vhW3sbDhbH9Cz0tuDiY8C3ctxq1tqvaCgkFb8cCA/edit?usp=sharing"",""กาฬสินธุ์!I423"")"),0)</f>
        <v>0</v>
      </c>
      <c r="J528" s="192">
        <f ca="1">IFERROR(__xludf.DUMMYFUNCTION("IMPORTRANGE(""https://docs.google.com/spreadsheets/d/1XL5vhW3sbDhbH9Cz0tuDiY8C3ctxq1tqvaCgkFb8cCA/edit?usp=sharing"",""กาฬสินธุ์!J423"")"),0)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IFERROR(__xludf.DUMMYFUNCTION("IMPORTRANGE(""https://docs.google.com/spreadsheets/d/1XL5vhW3sbDhbH9Cz0tuDiY8C3ctxq1tqvaCgkFb8cCA/edit?usp=sharing"",""กาฬสินธุ์!I424"")"),0)</f>
        <v>0</v>
      </c>
      <c r="J529" s="192">
        <f ca="1">IFERROR(__xludf.DUMMYFUNCTION("IMPORTRANGE(""https://docs.google.com/spreadsheets/d/1XL5vhW3sbDhbH9Cz0tuDiY8C3ctxq1tqvaCgkFb8cCA/edit?usp=sharing"",""กาฬสินธุ์!J424"")"),0)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IFERROR(__xludf.DUMMYFUNCTION("IMPORTRANGE(""https://docs.google.com/spreadsheets/d/1XL5vhW3sbDhbH9Cz0tuDiY8C3ctxq1tqvaCgkFb8cCA/edit?usp=sharing"",""กาฬสินธุ์!I425"")"),0)</f>
        <v>0</v>
      </c>
      <c r="J530" s="192">
        <f ca="1">IFERROR(__xludf.DUMMYFUNCTION("IMPORTRANGE(""https://docs.google.com/spreadsheets/d/1XL5vhW3sbDhbH9Cz0tuDiY8C3ctxq1tqvaCgkFb8cCA/edit?usp=sharing"",""กาฬสินธุ์!J425"")"),0)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IFERROR(__xludf.DUMMYFUNCTION("IMPORTRANGE(""https://docs.google.com/spreadsheets/d/1XL5vhW3sbDhbH9Cz0tuDiY8C3ctxq1tqvaCgkFb8cCA/edit?usp=sharing"",""กาฬสินธุ์!I426"")"),0)</f>
        <v>0</v>
      </c>
      <c r="J531" s="192">
        <f ca="1">IFERROR(__xludf.DUMMYFUNCTION("IMPORTRANGE(""https://docs.google.com/spreadsheets/d/1XL5vhW3sbDhbH9Cz0tuDiY8C3ctxq1tqvaCgkFb8cCA/edit?usp=sharing"",""กาฬสินธุ์!J426"")"),0)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IFERROR(__xludf.DUMMYFUNCTION("IMPORTRANGE(""https://docs.google.com/spreadsheets/d/1XL5vhW3sbDhbH9Cz0tuDiY8C3ctxq1tqvaCgkFb8cCA/edit?usp=sharing"",""กาฬสินธุ์!I427"")"),0)</f>
        <v>0</v>
      </c>
      <c r="J532" s="445">
        <f ca="1">IFERROR(__xludf.DUMMYFUNCTION("IMPORTRANGE(""https://docs.google.com/spreadsheets/d/1XL5vhW3sbDhbH9Cz0tuDiY8C3ctxq1tqvaCgkFb8cCA/edit?usp=sharing"",""กาฬสินธุ์!J427"")"),0)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IFERROR(__xludf.DUMMYFUNCTION("IMPORTRANGE(""https://docs.google.com/spreadsheets/d/1XL5vhW3sbDhbH9Cz0tuDiY8C3ctxq1tqvaCgkFb8cCA/edit?usp=sharing"",""กาฬสินธุ์!I428"")"),19)</f>
        <v>19</v>
      </c>
      <c r="J533" s="393">
        <f ca="1">IFERROR(__xludf.DUMMYFUNCTION("IMPORTRANGE(""https://docs.google.com/spreadsheets/d/1XL5vhW3sbDhbH9Cz0tuDiY8C3ctxq1tqvaCgkFb8cCA/edit?usp=sharing"",""กาฬสินธุ์!J428"")"),19)</f>
        <v>19</v>
      </c>
      <c r="K533" s="394">
        <f ca="1">IF(I533&gt;0,J533*100/I533,0)</f>
        <v>100</v>
      </c>
      <c r="L533" s="395">
        <f ca="1">IFERROR(__xludf.DUMMYFUNCTION("IMPORTRANGE(""https://docs.google.com/spreadsheets/d/1XL5vhW3sbDhbH9Cz0tuDiY8C3ctxq1tqvaCgkFb8cCA/edit?usp=sharing"",""กาฬสินธุ์!L428"")"),31800)</f>
        <v>31800</v>
      </c>
      <c r="M533" s="395"/>
      <c r="N533" s="395">
        <f ca="1">IFERROR(__xludf.DUMMYFUNCTION("IMPORTRANGE(""https://docs.google.com/spreadsheets/d/1XL5vhW3sbDhbH9Cz0tuDiY8C3ctxq1tqvaCgkFb8cCA/edit?usp=sharing"",""กาฬสินธุ์!M428"")"),24034)</f>
        <v>24034</v>
      </c>
      <c r="O533" s="395">
        <f t="shared" ref="O533:O537" ca="1" si="118">+IF(L533&gt;0,N533*100/L533,0)</f>
        <v>75.578616352201252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IFERROR(__xludf.DUMMYFUNCTION("IMPORTRANGE(""https://docs.google.com/spreadsheets/d/1XL5vhW3sbDhbH9Cz0tuDiY8C3ctxq1tqvaCgkFb8cCA/edit?usp=sharing"",""กาฬสินธุ์!L429"")"),0)</f>
        <v>0</v>
      </c>
      <c r="M534" s="169"/>
      <c r="N534" s="171">
        <f ca="1">IFERROR(__xludf.DUMMYFUNCTION("IMPORTRANGE(""https://docs.google.com/spreadsheets/d/1XL5vhW3sbDhbH9Cz0tuDiY8C3ctxq1tqvaCgkFb8cCA/edit?usp=sharing"",""กาฬสินธุ์!M429"")"),0)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IFERROR(__xludf.DUMMYFUNCTION("IMPORTRANGE(""https://docs.google.com/spreadsheets/d/1XL5vhW3sbDhbH9Cz0tuDiY8C3ctxq1tqvaCgkFb8cCA/edit?usp=sharing"",""กาฬสินธุ์!L430"")"),31800)</f>
        <v>31800</v>
      </c>
      <c r="M535" s="169"/>
      <c r="N535" s="171">
        <f ca="1">IFERROR(__xludf.DUMMYFUNCTION("IMPORTRANGE(""https://docs.google.com/spreadsheets/d/1XL5vhW3sbDhbH9Cz0tuDiY8C3ctxq1tqvaCgkFb8cCA/edit?usp=sharing"",""กาฬสินธุ์!M430"")"),24034)</f>
        <v>24034</v>
      </c>
      <c r="O535" s="171">
        <f t="shared" ca="1" si="118"/>
        <v>75.578616352201252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IFERROR(__xludf.DUMMYFUNCTION("IMPORTRANGE(""https://docs.google.com/spreadsheets/d/1XL5vhW3sbDhbH9Cz0tuDiY8C3ctxq1tqvaCgkFb8cCA/edit?usp=sharing"",""กาฬสินธุ์!L431"")"),0)</f>
        <v>0</v>
      </c>
      <c r="M536" s="171"/>
      <c r="N536" s="171">
        <f ca="1">IFERROR(__xludf.DUMMYFUNCTION("IMPORTRANGE(""https://docs.google.com/spreadsheets/d/1XL5vhW3sbDhbH9Cz0tuDiY8C3ctxq1tqvaCgkFb8cCA/edit?usp=sharing"",""กาฬสินธุ์!M431"")"),0)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IFERROR(__xludf.DUMMYFUNCTION("IMPORTRANGE(""https://docs.google.com/spreadsheets/d/1XL5vhW3sbDhbH9Cz0tuDiY8C3ctxq1tqvaCgkFb8cCA/edit?usp=sharing"",""กาฬสินธุ์!L432"")"),31800)</f>
        <v>31800</v>
      </c>
      <c r="M537" s="171"/>
      <c r="N537" s="171">
        <f ca="1">IFERROR(__xludf.DUMMYFUNCTION("IMPORTRANGE(""https://docs.google.com/spreadsheets/d/1XL5vhW3sbDhbH9Cz0tuDiY8C3ctxq1tqvaCgkFb8cCA/edit?usp=sharing"",""กาฬสินธุ์!M432"")"),24034)</f>
        <v>24034</v>
      </c>
      <c r="O537" s="171">
        <f t="shared" ca="1" si="118"/>
        <v>75.578616352201252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IFERROR(__xludf.DUMMYFUNCTION("IMPORTRANGE(""https://docs.google.com/spreadsheets/d/1XL5vhW3sbDhbH9Cz0tuDiY8C3ctxq1tqvaCgkFb8cCA/edit?usp=sharing"",""กาฬสินธุ์!M433"")"),14920)</f>
        <v>14920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IFERROR(__xludf.DUMMYFUNCTION("IMPORTRANGE(""https://docs.google.com/spreadsheets/d/1XL5vhW3sbDhbH9Cz0tuDiY8C3ctxq1tqvaCgkFb8cCA/edit?usp=sharing"",""กาฬสินธุ์!M434"")"),0)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IFERROR(__xludf.DUMMYFUNCTION("IMPORTRANGE(""https://docs.google.com/spreadsheets/d/1XL5vhW3sbDhbH9Cz0tuDiY8C3ctxq1tqvaCgkFb8cCA/edit?usp=sharing"",""กาฬสินธุ์!M435"")"),0)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IFERROR(__xludf.DUMMYFUNCTION("IMPORTRANGE(""https://docs.google.com/spreadsheets/d/1XL5vhW3sbDhbH9Cz0tuDiY8C3ctxq1tqvaCgkFb8cCA/edit?usp=sharing"",""กาฬสินธุ์!M436"")"),9114)</f>
        <v>9114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IFERROR(__xludf.DUMMYFUNCTION("IMPORTRANGE(""https://docs.google.com/spreadsheets/d/1XL5vhW3sbDhbH9Cz0tuDiY8C3ctxq1tqvaCgkFb8cCA/edit?usp=sharing"",""กาฬสินธุ์!J438"")"),0)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IFERROR(__xludf.DUMMYFUNCTION("IMPORTRANGE(""https://docs.google.com/spreadsheets/d/1XL5vhW3sbDhbH9Cz0tuDiY8C3ctxq1tqvaCgkFb8cCA/edit?usp=sharing"",""กาฬสินธุ์!J439"")"),1)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IFERROR(__xludf.DUMMYFUNCTION("IMPORTRANGE(""https://docs.google.com/spreadsheets/d/1XL5vhW3sbDhbH9Cz0tuDiY8C3ctxq1tqvaCgkFb8cCA/edit?usp=sharing"",""กาฬสินธุ์!J440"")"),1)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IFERROR(__xludf.DUMMYFUNCTION("IMPORTRANGE(""https://docs.google.com/spreadsheets/d/1XL5vhW3sbDhbH9Cz0tuDiY8C3ctxq1tqvaCgkFb8cCA/edit?usp=sharing"",""กาฬสินธุ์!J441"")"),1)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IFERROR(__xludf.DUMMYFUNCTION("IMPORTRANGE(""https://docs.google.com/spreadsheets/d/1XL5vhW3sbDhbH9Cz0tuDiY8C3ctxq1tqvaCgkFb8cCA/edit?usp=sharing"",""กาฬสินธุ์!I442"")"),19)</f>
        <v>19</v>
      </c>
      <c r="J547" s="192">
        <f ca="1">IFERROR(__xludf.DUMMYFUNCTION("IMPORTRANGE(""https://docs.google.com/spreadsheets/d/1XL5vhW3sbDhbH9Cz0tuDiY8C3ctxq1tqvaCgkFb8cCA/edit?usp=sharing"",""กาฬสินธุ์!J442"")"),19)</f>
        <v>19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IFERROR(__xludf.DUMMYFUNCTION("IMPORTRANGE(""https://docs.google.com/spreadsheets/d/1XL5vhW3sbDhbH9Cz0tuDiY8C3ctxq1tqvaCgkFb8cCA/edit?usp=sharing"",""กาฬสินธุ์!J166"")"),0)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IFERROR(__xludf.DUMMYFUNCTION("IMPORTRANGE(""https://docs.google.com/spreadsheets/d/1XL5vhW3sbDhbH9Cz0tuDiY8C3ctxq1tqvaCgkFb8cCA/edit?usp=sharing"",""กาฬสินธุ์!J444"")"),0)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IFERROR(__xludf.DUMMYFUNCTION("IMPORTRANGE(""https://docs.google.com/spreadsheets/d/1XL5vhW3sbDhbH9Cz0tuDiY8C3ctxq1tqvaCgkFb8cCA/edit?usp=sharing"",""กาฬสินธุ์!J445"")"),0)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IFERROR(__xludf.DUMMYFUNCTION("IMPORTRANGE(""https://docs.google.com/spreadsheets/d/1XL5vhW3sbDhbH9Cz0tuDiY8C3ctxq1tqvaCgkFb8cCA/edit?usp=sharing"",""กาฬสินธุ์!I446"")"),0)</f>
        <v>0</v>
      </c>
      <c r="J551" s="393">
        <f ca="1">IFERROR(__xludf.DUMMYFUNCTION("IMPORTRANGE(""https://docs.google.com/spreadsheets/d/1XL5vhW3sbDhbH9Cz0tuDiY8C3ctxq1tqvaCgkFb8cCA/edit?usp=sharing"",""กาฬสินธุ์!J446"")"),0)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IFERROR(__xludf.DUMMYFUNCTION("IMPORTRANGE(""https://docs.google.com/spreadsheets/d/1XL5vhW3sbDhbH9Cz0tuDiY8C3ctxq1tqvaCgkFb8cCA/edit?usp=sharing"",""กาฬสินธุ์!L446"")"),0)</f>
        <v>0</v>
      </c>
      <c r="M551" s="395"/>
      <c r="N551" s="395">
        <f ca="1">IFERROR(__xludf.DUMMYFUNCTION("IMPORTRANGE(""https://docs.google.com/spreadsheets/d/1XL5vhW3sbDhbH9Cz0tuDiY8C3ctxq1tqvaCgkFb8cCA/edit?usp=sharing"",""กาฬสินธุ์!M446"")"),0)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IFERROR(__xludf.DUMMYFUNCTION("IMPORTRANGE(""https://docs.google.com/spreadsheets/d/1XL5vhW3sbDhbH9Cz0tuDiY8C3ctxq1tqvaCgkFb8cCA/edit?usp=sharing"",""กาฬสินธุ์!L447"")"),0)</f>
        <v>0</v>
      </c>
      <c r="M552" s="169"/>
      <c r="N552" s="171">
        <f ca="1">IFERROR(__xludf.DUMMYFUNCTION("IMPORTRANGE(""https://docs.google.com/spreadsheets/d/1XL5vhW3sbDhbH9Cz0tuDiY8C3ctxq1tqvaCgkFb8cCA/edit?usp=sharing"",""กาฬสินธุ์!M447"")"),0)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IFERROR(__xludf.DUMMYFUNCTION("IMPORTRANGE(""https://docs.google.com/spreadsheets/d/1XL5vhW3sbDhbH9Cz0tuDiY8C3ctxq1tqvaCgkFb8cCA/edit?usp=sharing"",""กาฬสินธุ์!L448"")"),0)</f>
        <v>0</v>
      </c>
      <c r="M553" s="169"/>
      <c r="N553" s="171">
        <f ca="1">IFERROR(__xludf.DUMMYFUNCTION("IMPORTRANGE(""https://docs.google.com/spreadsheets/d/1XL5vhW3sbDhbH9Cz0tuDiY8C3ctxq1tqvaCgkFb8cCA/edit?usp=sharing"",""กาฬสินธุ์!M448"")"),0)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IFERROR(__xludf.DUMMYFUNCTION("IMPORTRANGE(""https://docs.google.com/spreadsheets/d/1XL5vhW3sbDhbH9Cz0tuDiY8C3ctxq1tqvaCgkFb8cCA/edit?usp=sharing"",""กาฬสินธุ์!L449"")"),0)</f>
        <v>0</v>
      </c>
      <c r="M554" s="171"/>
      <c r="N554" s="171">
        <f ca="1">IFERROR(__xludf.DUMMYFUNCTION("IMPORTRANGE(""https://docs.google.com/spreadsheets/d/1XL5vhW3sbDhbH9Cz0tuDiY8C3ctxq1tqvaCgkFb8cCA/edit?usp=sharing"",""กาฬสินธุ์!M449"")"),0)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IFERROR(__xludf.DUMMYFUNCTION("IMPORTRANGE(""https://docs.google.com/spreadsheets/d/1XL5vhW3sbDhbH9Cz0tuDiY8C3ctxq1tqvaCgkFb8cCA/edit?usp=sharing"",""กาฬสินธุ์!L450"")"),0)</f>
        <v>0</v>
      </c>
      <c r="M555" s="171"/>
      <c r="N555" s="171">
        <f ca="1">IFERROR(__xludf.DUMMYFUNCTION("IMPORTRANGE(""https://docs.google.com/spreadsheets/d/1XL5vhW3sbDhbH9Cz0tuDiY8C3ctxq1tqvaCgkFb8cCA/edit?usp=sharing"",""กาฬสินธุ์!M450"")"),0)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IFERROR(__xludf.DUMMYFUNCTION("IMPORTRANGE(""https://docs.google.com/spreadsheets/d/1XL5vhW3sbDhbH9Cz0tuDiY8C3ctxq1tqvaCgkFb8cCA/edit?usp=sharing"",""กาฬสินธุ์!M451"")"),0)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IFERROR(__xludf.DUMMYFUNCTION("IMPORTRANGE(""https://docs.google.com/spreadsheets/d/1XL5vhW3sbDhbH9Cz0tuDiY8C3ctxq1tqvaCgkFb8cCA/edit?usp=sharing"",""กาฬสินธุ์!M452"")"),0)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IFERROR(__xludf.DUMMYFUNCTION("IMPORTRANGE(""https://docs.google.com/spreadsheets/d/1XL5vhW3sbDhbH9Cz0tuDiY8C3ctxq1tqvaCgkFb8cCA/edit?usp=sharing"",""กาฬสินธุ์!M453"")"),0)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IFERROR(__xludf.DUMMYFUNCTION("IMPORTRANGE(""https://docs.google.com/spreadsheets/d/1XL5vhW3sbDhbH9Cz0tuDiY8C3ctxq1tqvaCgkFb8cCA/edit?usp=sharing"",""กาฬสินธุ์!M454"")"),0)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IFERROR(__xludf.DUMMYFUNCTION("IMPORTRANGE(""https://docs.google.com/spreadsheets/d/1XL5vhW3sbDhbH9Cz0tuDiY8C3ctxq1tqvaCgkFb8cCA/edit?usp=sharing"",""กาฬสินธุ์!I455"")"),0)</f>
        <v>0</v>
      </c>
      <c r="J560" s="167">
        <f ca="1">IFERROR(__xludf.DUMMYFUNCTION("IMPORTRANGE(""https://docs.google.com/spreadsheets/d/1XL5vhW3sbDhbH9Cz0tuDiY8C3ctxq1tqvaCgkFb8cCA/edit?usp=sharing"",""กาฬสินธุ์!J455"")"),0)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IFERROR(__xludf.DUMMYFUNCTION("IMPORTRANGE(""https://docs.google.com/spreadsheets/d/1XL5vhW3sbDhbH9Cz0tuDiY8C3ctxq1tqvaCgkFb8cCA/edit?usp=sharing"",""กาฬสินธุ์!I456"")"),0)</f>
        <v>0</v>
      </c>
      <c r="J561" s="191">
        <f ca="1">IFERROR(__xludf.DUMMYFUNCTION("IMPORTRANGE(""https://docs.google.com/spreadsheets/d/1XL5vhW3sbDhbH9Cz0tuDiY8C3ctxq1tqvaCgkFb8cCA/edit?usp=sharing"",""กาฬสินธุ์!J456"")"),0)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IFERROR(__xludf.DUMMYFUNCTION("IMPORTRANGE(""https://docs.google.com/spreadsheets/d/1XL5vhW3sbDhbH9Cz0tuDiY8C3ctxq1tqvaCgkFb8cCA/edit?usp=sharing"",""กาฬสินธุ์!I457"")"),"")</f>
        <v/>
      </c>
      <c r="J562" s="191" t="str">
        <f ca="1">IFERROR(__xludf.DUMMYFUNCTION("IMPORTRANGE(""https://docs.google.com/spreadsheets/d/1XL5vhW3sbDhbH9Cz0tuDiY8C3ctxq1tqvaCgkFb8cCA/edit?usp=sharing"",""กาฬสินธุ์!J457"")"),"")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IFERROR(__xludf.DUMMYFUNCTION("IMPORTRANGE(""https://docs.google.com/spreadsheets/d/1XL5vhW3sbDhbH9Cz0tuDiY8C3ctxq1tqvaCgkFb8cCA/edit?usp=sharing"",""กาฬสินธุ์!I458"")"),"")</f>
        <v/>
      </c>
      <c r="J563" s="191" t="str">
        <f ca="1">IFERROR(__xludf.DUMMYFUNCTION("IMPORTRANGE(""https://docs.google.com/spreadsheets/d/1XL5vhW3sbDhbH9Cz0tuDiY8C3ctxq1tqvaCgkFb8cCA/edit?usp=sharing"",""กาฬสินธุ์!J458"")"),"")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IFERROR(__xludf.DUMMYFUNCTION("IMPORTRANGE(""https://docs.google.com/spreadsheets/d/1XL5vhW3sbDhbH9Cz0tuDiY8C3ctxq1tqvaCgkFb8cCA/edit?usp=sharing"",""กาฬสินธุ์!I459"")"),2300)</f>
        <v>2300</v>
      </c>
      <c r="J564" s="360">
        <f ca="1">IFERROR(__xludf.DUMMYFUNCTION("IMPORTRANGE(""https://docs.google.com/spreadsheets/d/1XL5vhW3sbDhbH9Cz0tuDiY8C3ctxq1tqvaCgkFb8cCA/edit?usp=sharing"",""กาฬสินธุ์!J459"")"),551)</f>
        <v>551</v>
      </c>
      <c r="K564" s="361">
        <f t="shared" ca="1" si="121"/>
        <v>23.956521739130434</v>
      </c>
      <c r="L564" s="362">
        <f ca="1">IFERROR(__xludf.DUMMYFUNCTION("IMPORTRANGE(""https://docs.google.com/spreadsheets/d/1XL5vhW3sbDhbH9Cz0tuDiY8C3ctxq1tqvaCgkFb8cCA/edit?usp=sharing"",""กาฬสินธุ์!L459"")"),143040)</f>
        <v>143040</v>
      </c>
      <c r="M564" s="362"/>
      <c r="N564" s="362">
        <f ca="1">IFERROR(__xludf.DUMMYFUNCTION("IMPORTRANGE(""https://docs.google.com/spreadsheets/d/1XL5vhW3sbDhbH9Cz0tuDiY8C3ctxq1tqvaCgkFb8cCA/edit?usp=sharing"",""กาฬสินธุ์!M459"")"),20880)</f>
        <v>20880</v>
      </c>
      <c r="O564" s="362">
        <f t="shared" ref="O564:O568" ca="1" si="122">+IF(L564&gt;0,N564*100/L564,0)</f>
        <v>14.59731543624161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IFERROR(__xludf.DUMMYFUNCTION("IMPORTRANGE(""https://docs.google.com/spreadsheets/d/1XL5vhW3sbDhbH9Cz0tuDiY8C3ctxq1tqvaCgkFb8cCA/edit?usp=sharing"",""กาฬสินธุ์!L460"")"),0)</f>
        <v>0</v>
      </c>
      <c r="M565" s="169"/>
      <c r="N565" s="171">
        <f ca="1">IFERROR(__xludf.DUMMYFUNCTION("IMPORTRANGE(""https://docs.google.com/spreadsheets/d/1XL5vhW3sbDhbH9Cz0tuDiY8C3ctxq1tqvaCgkFb8cCA/edit?usp=sharing"",""กาฬสินธุ์!M460"")"),0)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IFERROR(__xludf.DUMMYFUNCTION("IMPORTRANGE(""https://docs.google.com/spreadsheets/d/1XL5vhW3sbDhbH9Cz0tuDiY8C3ctxq1tqvaCgkFb8cCA/edit?usp=sharing"",""กาฬสินธุ์!L461"")"),143040)</f>
        <v>143040</v>
      </c>
      <c r="M566" s="169"/>
      <c r="N566" s="171">
        <f ca="1">IFERROR(__xludf.DUMMYFUNCTION("IMPORTRANGE(""https://docs.google.com/spreadsheets/d/1XL5vhW3sbDhbH9Cz0tuDiY8C3ctxq1tqvaCgkFb8cCA/edit?usp=sharing"",""กาฬสินธุ์!M461"")"),20880)</f>
        <v>20880</v>
      </c>
      <c r="O566" s="171">
        <f t="shared" ca="1" si="122"/>
        <v>14.59731543624161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IFERROR(__xludf.DUMMYFUNCTION("IMPORTRANGE(""https://docs.google.com/spreadsheets/d/1XL5vhW3sbDhbH9Cz0tuDiY8C3ctxq1tqvaCgkFb8cCA/edit?usp=sharing"",""กาฬสินธุ์!L462"")"),0)</f>
        <v>0</v>
      </c>
      <c r="M567" s="171"/>
      <c r="N567" s="171">
        <f ca="1">IFERROR(__xludf.DUMMYFUNCTION("IMPORTRANGE(""https://docs.google.com/spreadsheets/d/1XL5vhW3sbDhbH9Cz0tuDiY8C3ctxq1tqvaCgkFb8cCA/edit?usp=sharing"",""กาฬสินธุ์!M462"")"),0)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IFERROR(__xludf.DUMMYFUNCTION("IMPORTRANGE(""https://docs.google.com/spreadsheets/d/1XL5vhW3sbDhbH9Cz0tuDiY8C3ctxq1tqvaCgkFb8cCA/edit?usp=sharing"",""กาฬสินธุ์!L463"")"),143040)</f>
        <v>143040</v>
      </c>
      <c r="M568" s="171"/>
      <c r="N568" s="171">
        <f ca="1">IFERROR(__xludf.DUMMYFUNCTION("IMPORTRANGE(""https://docs.google.com/spreadsheets/d/1XL5vhW3sbDhbH9Cz0tuDiY8C3ctxq1tqvaCgkFb8cCA/edit?usp=sharing"",""กาฬสินธุ์!M463"")"),20880)</f>
        <v>20880</v>
      </c>
      <c r="O568" s="171">
        <f t="shared" ca="1" si="122"/>
        <v>14.59731543624161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IFERROR(__xludf.DUMMYFUNCTION("IMPORTRANGE(""https://docs.google.com/spreadsheets/d/1XL5vhW3sbDhbH9Cz0tuDiY8C3ctxq1tqvaCgkFb8cCA/edit?usp=sharing"",""กาฬสินธุ์!M464"")"),0)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IFERROR(__xludf.DUMMYFUNCTION("IMPORTRANGE(""https://docs.google.com/spreadsheets/d/1XL5vhW3sbDhbH9Cz0tuDiY8C3ctxq1tqvaCgkFb8cCA/edit?usp=sharing"",""กาฬสินธุ์!M465"")"),0)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IFERROR(__xludf.DUMMYFUNCTION("IMPORTRANGE(""https://docs.google.com/spreadsheets/d/1XL5vhW3sbDhbH9Cz0tuDiY8C3ctxq1tqvaCgkFb8cCA/edit?usp=sharing"",""กาฬสินธุ์!M466"")"),20580)</f>
        <v>20580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IFERROR(__xludf.DUMMYFUNCTION("IMPORTRANGE(""https://docs.google.com/spreadsheets/d/1XL5vhW3sbDhbH9Cz0tuDiY8C3ctxq1tqvaCgkFb8cCA/edit?usp=sharing"",""กาฬสินธุ์!M467"")"),300)</f>
        <v>300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IFERROR(__xludf.DUMMYFUNCTION("IMPORTRANGE(""https://docs.google.com/spreadsheets/d/1XL5vhW3sbDhbH9Cz0tuDiY8C3ctxq1tqvaCgkFb8cCA/edit?usp=sharing"",""กาฬสินธุ์!I468"")"),2300)</f>
        <v>2300</v>
      </c>
      <c r="J573" s="401">
        <f ca="1">IFERROR(__xludf.DUMMYFUNCTION("IMPORTRANGE(""https://docs.google.com/spreadsheets/d/1XL5vhW3sbDhbH9Cz0tuDiY8C3ctxq1tqvaCgkFb8cCA/edit?usp=sharing"",""กาฬสินธุ์!J468"")"),551)</f>
        <v>551</v>
      </c>
      <c r="K573" s="204">
        <f ca="1">IF(I573&gt;0,J573*100/I573,0)</f>
        <v>23.956521739130434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IFERROR(__xludf.DUMMYFUNCTION("IMPORTRANGE(""https://docs.google.com/spreadsheets/d/1XL5vhW3sbDhbH9Cz0tuDiY8C3ctxq1tqvaCgkFb8cCA/edit?usp=sharing"",""กาฬสินธุ์!I470"")"),0)</f>
        <v>0</v>
      </c>
      <c r="J575" s="192">
        <f ca="1">IFERROR(__xludf.DUMMYFUNCTION("IMPORTRANGE(""https://docs.google.com/spreadsheets/d/1XL5vhW3sbDhbH9Cz0tuDiY8C3ctxq1tqvaCgkFb8cCA/edit?usp=sharing"",""กาฬสินธุ์!J470"")"),0)</f>
        <v>0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IFERROR(__xludf.DUMMYFUNCTION("IMPORTRANGE(""https://docs.google.com/spreadsheets/d/1XL5vhW3sbDhbH9Cz0tuDiY8C3ctxq1tqvaCgkFb8cCA/edit?usp=sharing"",""กาฬสินธุ์!I471"")"),0)</f>
        <v>0</v>
      </c>
      <c r="J576" s="192">
        <f ca="1">IFERROR(__xludf.DUMMYFUNCTION("IMPORTRANGE(""https://docs.google.com/spreadsheets/d/1XL5vhW3sbDhbH9Cz0tuDiY8C3ctxq1tqvaCgkFb8cCA/edit?usp=sharing"",""กาฬสินธุ์!J471"")"),0)</f>
        <v>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IFERROR(__xludf.DUMMYFUNCTION("IMPORTRANGE(""https://docs.google.com/spreadsheets/d/1XL5vhW3sbDhbH9Cz0tuDiY8C3ctxq1tqvaCgkFb8cCA/edit?usp=sharing"",""กาฬสินธุ์!I472"")"),0)</f>
        <v>0</v>
      </c>
      <c r="J577" s="192">
        <f ca="1">IFERROR(__xludf.DUMMYFUNCTION("IMPORTRANGE(""https://docs.google.com/spreadsheets/d/1XL5vhW3sbDhbH9Cz0tuDiY8C3ctxq1tqvaCgkFb8cCA/edit?usp=sharing"",""กาฬสินธุ์!J472"")"),551)</f>
        <v>551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IFERROR(__xludf.DUMMYFUNCTION("IMPORTRANGE(""https://docs.google.com/spreadsheets/d/1XL5vhW3sbDhbH9Cz0tuDiY8C3ctxq1tqvaCgkFb8cCA/edit?usp=sharing"",""กาฬสินธุ์!I473"")"),0)</f>
        <v>0</v>
      </c>
      <c r="J578" s="192">
        <f ca="1">IFERROR(__xludf.DUMMYFUNCTION("IMPORTRANGE(""https://docs.google.com/spreadsheets/d/1XL5vhW3sbDhbH9Cz0tuDiY8C3ctxq1tqvaCgkFb8cCA/edit?usp=sharing"",""กาฬสินธุ์!J473"")"),0)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IFERROR(__xludf.DUMMYFUNCTION("IMPORTRANGE(""https://docs.google.com/spreadsheets/d/1XL5vhW3sbDhbH9Cz0tuDiY8C3ctxq1tqvaCgkFb8cCA/edit?usp=sharing"",""กาฬสินธุ์!I474"")"),0)</f>
        <v>0</v>
      </c>
      <c r="J579" s="192">
        <f ca="1">IFERROR(__xludf.DUMMYFUNCTION("IMPORTRANGE(""https://docs.google.com/spreadsheets/d/1XL5vhW3sbDhbH9Cz0tuDiY8C3ctxq1tqvaCgkFb8cCA/edit?usp=sharing"",""กาฬสินธุ์!J474"")"),0)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IFERROR(__xludf.DUMMYFUNCTION("IMPORTRANGE(""https://docs.google.com/spreadsheets/d/1XL5vhW3sbDhbH9Cz0tuDiY8C3ctxq1tqvaCgkFb8cCA/edit?usp=sharing"",""กาฬสินธุ์!I475"")"),30)</f>
        <v>30</v>
      </c>
      <c r="J580" s="360">
        <f ca="1">IFERROR(__xludf.DUMMYFUNCTION("IMPORTRANGE(""https://docs.google.com/spreadsheets/d/1XL5vhW3sbDhbH9Cz0tuDiY8C3ctxq1tqvaCgkFb8cCA/edit?usp=sharing"",""กาฬสินธุ์!J475"")"),0)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IFERROR(__xludf.DUMMYFUNCTION("IMPORTRANGE(""https://docs.google.com/spreadsheets/d/1XL5vhW3sbDhbH9Cz0tuDiY8C3ctxq1tqvaCgkFb8cCA/edit?usp=sharing"",""กาฬสินธุ์!L475"")"),148830)</f>
        <v>148830</v>
      </c>
      <c r="M580" s="362"/>
      <c r="N580" s="362">
        <f ca="1">IFERROR(__xludf.DUMMYFUNCTION("IMPORTRANGE(""https://docs.google.com/spreadsheets/d/1XL5vhW3sbDhbH9Cz0tuDiY8C3ctxq1tqvaCgkFb8cCA/edit?usp=sharing"",""กาฬสินธุ์!M475"")"),0)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IFERROR(__xludf.DUMMYFUNCTION("IMPORTRANGE(""https://docs.google.com/spreadsheets/d/1XL5vhW3sbDhbH9Cz0tuDiY8C3ctxq1tqvaCgkFb8cCA/edit?usp=sharing"",""กาฬสินธุ์!L476"")"),0)</f>
        <v>0</v>
      </c>
      <c r="M581" s="169"/>
      <c r="N581" s="171">
        <f ca="1">IFERROR(__xludf.DUMMYFUNCTION("IMPORTRANGE(""https://docs.google.com/spreadsheets/d/1XL5vhW3sbDhbH9Cz0tuDiY8C3ctxq1tqvaCgkFb8cCA/edit?usp=sharing"",""กาฬสินธุ์!M476"")"),0)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IFERROR(__xludf.DUMMYFUNCTION("IMPORTRANGE(""https://docs.google.com/spreadsheets/d/1XL5vhW3sbDhbH9Cz0tuDiY8C3ctxq1tqvaCgkFb8cCA/edit?usp=sharing"",""กาฬสินธุ์!L477"")"),148830)</f>
        <v>148830</v>
      </c>
      <c r="M582" s="169"/>
      <c r="N582" s="171">
        <f ca="1">IFERROR(__xludf.DUMMYFUNCTION("IMPORTRANGE(""https://docs.google.com/spreadsheets/d/1XL5vhW3sbDhbH9Cz0tuDiY8C3ctxq1tqvaCgkFb8cCA/edit?usp=sharing"",""กาฬสินธุ์!M477"")"),0)</f>
        <v>0</v>
      </c>
      <c r="O582" s="171">
        <f t="shared" ca="1" si="124"/>
        <v>0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IFERROR(__xludf.DUMMYFUNCTION("IMPORTRANGE(""https://docs.google.com/spreadsheets/d/1XL5vhW3sbDhbH9Cz0tuDiY8C3ctxq1tqvaCgkFb8cCA/edit?usp=sharing"",""กาฬสินธุ์!L478"")"),0)</f>
        <v>0</v>
      </c>
      <c r="M583" s="171"/>
      <c r="N583" s="171">
        <f ca="1">IFERROR(__xludf.DUMMYFUNCTION("IMPORTRANGE(""https://docs.google.com/spreadsheets/d/1XL5vhW3sbDhbH9Cz0tuDiY8C3ctxq1tqvaCgkFb8cCA/edit?usp=sharing"",""กาฬสินธุ์!M478"")"),0)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IFERROR(__xludf.DUMMYFUNCTION("IMPORTRANGE(""https://docs.google.com/spreadsheets/d/1XL5vhW3sbDhbH9Cz0tuDiY8C3ctxq1tqvaCgkFb8cCA/edit?usp=sharing"",""กาฬสินธุ์!L479"")"),148830)</f>
        <v>148830</v>
      </c>
      <c r="M584" s="171"/>
      <c r="N584" s="171">
        <f ca="1">IFERROR(__xludf.DUMMYFUNCTION("IMPORTRANGE(""https://docs.google.com/spreadsheets/d/1XL5vhW3sbDhbH9Cz0tuDiY8C3ctxq1tqvaCgkFb8cCA/edit?usp=sharing"",""กาฬสินธุ์!M479"")"),0)</f>
        <v>0</v>
      </c>
      <c r="O584" s="171">
        <f t="shared" ca="1" si="124"/>
        <v>0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IFERROR(__xludf.DUMMYFUNCTION("IMPORTRANGE(""https://docs.google.com/spreadsheets/d/1XL5vhW3sbDhbH9Cz0tuDiY8C3ctxq1tqvaCgkFb8cCA/edit?usp=sharing"",""กาฬสินธุ์!M480"")"),0)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IFERROR(__xludf.DUMMYFUNCTION("IMPORTRANGE(""https://docs.google.com/spreadsheets/d/1XL5vhW3sbDhbH9Cz0tuDiY8C3ctxq1tqvaCgkFb8cCA/edit?usp=sharing"",""กาฬสินธุ์!M481"")"),0)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IFERROR(__xludf.DUMMYFUNCTION("IMPORTRANGE(""https://docs.google.com/spreadsheets/d/1XL5vhW3sbDhbH9Cz0tuDiY8C3ctxq1tqvaCgkFb8cCA/edit?usp=sharing"",""กาฬสินธุ์!M482"")"),0)</f>
        <v>0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IFERROR(__xludf.DUMMYFUNCTION("IMPORTRANGE(""https://docs.google.com/spreadsheets/d/1XL5vhW3sbDhbH9Cz0tuDiY8C3ctxq1tqvaCgkFb8cCA/edit?usp=sharing"",""กาฬสินธุ์!M483"")"),0)</f>
        <v>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IFERROR(__xludf.DUMMYFUNCTION("IMPORTRANGE(""https://docs.google.com/spreadsheets/d/1XL5vhW3sbDhbH9Cz0tuDiY8C3ctxq1tqvaCgkFb8cCA/edit?usp=sharing"",""กาฬสินธุ์!I484"")"),30)</f>
        <v>30</v>
      </c>
      <c r="J589" s="191">
        <f ca="1">IFERROR(__xludf.DUMMYFUNCTION("IMPORTRANGE(""https://docs.google.com/spreadsheets/d/1XL5vhW3sbDhbH9Cz0tuDiY8C3ctxq1tqvaCgkFb8cCA/edit?usp=sharing"",""กาฬสินธุ์!J484"")"),0)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IFERROR(__xludf.DUMMYFUNCTION("IMPORTRANGE(""https://docs.google.com/spreadsheets/d/1XL5vhW3sbDhbH9Cz0tuDiY8C3ctxq1tqvaCgkFb8cCA/edit?usp=sharing"",""กาฬสินธุ์!I485"")"),0)</f>
        <v>0</v>
      </c>
      <c r="J590" s="191">
        <f ca="1">IFERROR(__xludf.DUMMYFUNCTION("IMPORTRANGE(""https://docs.google.com/spreadsheets/d/1XL5vhW3sbDhbH9Cz0tuDiY8C3ctxq1tqvaCgkFb8cCA/edit?usp=sharing"",""กาฬสินธุ์!J485"")"),0)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IFERROR(__xludf.DUMMYFUNCTION("IMPORTRANGE(""https://docs.google.com/spreadsheets/d/1XL5vhW3sbDhbH9Cz0tuDiY8C3ctxq1tqvaCgkFb8cCA/edit?usp=sharing"",""กาฬสินธุ์!I486"")"),30)</f>
        <v>30</v>
      </c>
      <c r="J591" s="191">
        <f ca="1">IFERROR(__xludf.DUMMYFUNCTION("IMPORTRANGE(""https://docs.google.com/spreadsheets/d/1XL5vhW3sbDhbH9Cz0tuDiY8C3ctxq1tqvaCgkFb8cCA/edit?usp=sharing"",""กาฬสินธุ์!J486"")"),2)</f>
        <v>2</v>
      </c>
      <c r="K591" s="168">
        <f t="shared" ca="1" si="125"/>
        <v>6.666666666666667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IFERROR(__xludf.DUMMYFUNCTION("IMPORTRANGE(""https://docs.google.com/spreadsheets/d/1XL5vhW3sbDhbH9Cz0tuDiY8C3ctxq1tqvaCgkFb8cCA/edit?usp=sharing"",""กาฬสินธุ์!I487"")"),0)</f>
        <v>0</v>
      </c>
      <c r="J592" s="191">
        <f ca="1">IFERROR(__xludf.DUMMYFUNCTION("IMPORTRANGE(""https://docs.google.com/spreadsheets/d/1XL5vhW3sbDhbH9Cz0tuDiY8C3ctxq1tqvaCgkFb8cCA/edit?usp=sharing"",""กาฬสินธุ์!J487"")"),0.96)</f>
        <v>0.96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IFERROR(__xludf.DUMMYFUNCTION("IMPORTRANGE(""https://docs.google.com/spreadsheets/d/1XL5vhW3sbDhbH9Cz0tuDiY8C3ctxq1tqvaCgkFb8cCA/edit?usp=sharing"",""กาฬสินธุ์!I488"")"),30)</f>
        <v>30</v>
      </c>
      <c r="J593" s="191">
        <f ca="1">IFERROR(__xludf.DUMMYFUNCTION("IMPORTRANGE(""https://docs.google.com/spreadsheets/d/1XL5vhW3sbDhbH9Cz0tuDiY8C3ctxq1tqvaCgkFb8cCA/edit?usp=sharing"",""กาฬสินธุ์!J488"")"),0)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IFERROR(__xludf.DUMMYFUNCTION("IMPORTRANGE(""https://docs.google.com/spreadsheets/d/1XL5vhW3sbDhbH9Cz0tuDiY8C3ctxq1tqvaCgkFb8cCA/edit?usp=sharing"",""กาฬสินธุ์!I489"")"),0)</f>
        <v>0</v>
      </c>
      <c r="J594" s="191">
        <f ca="1">IFERROR(__xludf.DUMMYFUNCTION("IMPORTRANGE(""https://docs.google.com/spreadsheets/d/1XL5vhW3sbDhbH9Cz0tuDiY8C3ctxq1tqvaCgkFb8cCA/edit?usp=sharing"",""กาฬสินธุ์!J489"")"),0)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IFERROR(__xludf.DUMMYFUNCTION("IMPORTRANGE(""https://docs.google.com/spreadsheets/d/1XL5vhW3sbDhbH9Cz0tuDiY8C3ctxq1tqvaCgkFb8cCA/edit?usp=sharing"",""กาฬสินธุ์!I490"")"),30)</f>
        <v>30</v>
      </c>
      <c r="J595" s="191">
        <f ca="1">IFERROR(__xludf.DUMMYFUNCTION("IMPORTRANGE(""https://docs.google.com/spreadsheets/d/1XL5vhW3sbDhbH9Cz0tuDiY8C3ctxq1tqvaCgkFb8cCA/edit?usp=sharing"",""กาฬสินธุ์!J490"")"),0)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IFERROR(__xludf.DUMMYFUNCTION("IMPORTRANGE(""https://docs.google.com/spreadsheets/d/1XL5vhW3sbDhbH9Cz0tuDiY8C3ctxq1tqvaCgkFb8cCA/edit?usp=sharing"",""กาฬสินธุ์!I491"")"),0)</f>
        <v>0</v>
      </c>
      <c r="J596" s="238">
        <f ca="1">IFERROR(__xludf.DUMMYFUNCTION("IMPORTRANGE(""https://docs.google.com/spreadsheets/d/1XL5vhW3sbDhbH9Cz0tuDiY8C3ctxq1tqvaCgkFb8cCA/edit?usp=sharing"",""กาฬสินธุ์!J491"")"),0)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IFERROR(__xludf.DUMMYFUNCTION("IMPORTRANGE(""https://docs.google.com/spreadsheets/d/1XL5vhW3sbDhbH9Cz0tuDiY8C3ctxq1tqvaCgkFb8cCA/edit?usp=sharing"",""กาฬสินธุ์!I492"")"),50)</f>
        <v>50</v>
      </c>
      <c r="J597" s="464">
        <f ca="1">IFERROR(__xludf.DUMMYFUNCTION("IMPORTRANGE(""https://docs.google.com/spreadsheets/d/1XL5vhW3sbDhbH9Cz0tuDiY8C3ctxq1tqvaCgkFb8cCA/edit?usp=sharing"",""กาฬสินธุ์!J492"")"),0)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IFERROR(__xludf.DUMMYFUNCTION("IMPORTRANGE(""https://docs.google.com/spreadsheets/d/1XL5vhW3sbDhbH9Cz0tuDiY8C3ctxq1tqvaCgkFb8cCA/edit?usp=sharing"",""กาฬสินธุ์!L492"")"),4550)</f>
        <v>4550</v>
      </c>
      <c r="M597" s="395"/>
      <c r="N597" s="395">
        <f ca="1">IFERROR(__xludf.DUMMYFUNCTION("IMPORTRANGE(""https://docs.google.com/spreadsheets/d/1XL5vhW3sbDhbH9Cz0tuDiY8C3ctxq1tqvaCgkFb8cCA/edit?usp=sharing"",""กาฬสินธุ์!M492"")"),1400)</f>
        <v>1400</v>
      </c>
      <c r="O597" s="395">
        <f t="shared" ref="O597:O601" ca="1" si="126">+IF(L597&gt;0,N597*100/L597,0)</f>
        <v>30.76923076923077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IFERROR(__xludf.DUMMYFUNCTION("IMPORTRANGE(""https://docs.google.com/spreadsheets/d/1XL5vhW3sbDhbH9Cz0tuDiY8C3ctxq1tqvaCgkFb8cCA/edit?usp=sharing"",""กาฬสินธุ์!L493"")"),0)</f>
        <v>0</v>
      </c>
      <c r="M598" s="169"/>
      <c r="N598" s="171">
        <f ca="1">IFERROR(__xludf.DUMMYFUNCTION("IMPORTRANGE(""https://docs.google.com/spreadsheets/d/1XL5vhW3sbDhbH9Cz0tuDiY8C3ctxq1tqvaCgkFb8cCA/edit?usp=sharing"",""กาฬสินธุ์!M493"")"),0)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IFERROR(__xludf.DUMMYFUNCTION("IMPORTRANGE(""https://docs.google.com/spreadsheets/d/1XL5vhW3sbDhbH9Cz0tuDiY8C3ctxq1tqvaCgkFb8cCA/edit?usp=sharing"",""กาฬสินธุ์!L494"")"),4550)</f>
        <v>4550</v>
      </c>
      <c r="M599" s="169"/>
      <c r="N599" s="171">
        <f ca="1">IFERROR(__xludf.DUMMYFUNCTION("IMPORTRANGE(""https://docs.google.com/spreadsheets/d/1XL5vhW3sbDhbH9Cz0tuDiY8C3ctxq1tqvaCgkFb8cCA/edit?usp=sharing"",""กาฬสินธุ์!M494"")"),1400)</f>
        <v>1400</v>
      </c>
      <c r="O599" s="171">
        <f t="shared" ca="1" si="126"/>
        <v>30.76923076923077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IFERROR(__xludf.DUMMYFUNCTION("IMPORTRANGE(""https://docs.google.com/spreadsheets/d/1XL5vhW3sbDhbH9Cz0tuDiY8C3ctxq1tqvaCgkFb8cCA/edit?usp=sharing"",""กาฬสินธุ์!L495"")"),0)</f>
        <v>0</v>
      </c>
      <c r="M600" s="171"/>
      <c r="N600" s="171">
        <f ca="1">IFERROR(__xludf.DUMMYFUNCTION("IMPORTRANGE(""https://docs.google.com/spreadsheets/d/1XL5vhW3sbDhbH9Cz0tuDiY8C3ctxq1tqvaCgkFb8cCA/edit?usp=sharing"",""กาฬสินธุ์!M495"")"),0)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IFERROR(__xludf.DUMMYFUNCTION("IMPORTRANGE(""https://docs.google.com/spreadsheets/d/1XL5vhW3sbDhbH9Cz0tuDiY8C3ctxq1tqvaCgkFb8cCA/edit?usp=sharing"",""กาฬสินธุ์!L496"")"),4550)</f>
        <v>4550</v>
      </c>
      <c r="M601" s="171"/>
      <c r="N601" s="171">
        <f ca="1">IFERROR(__xludf.DUMMYFUNCTION("IMPORTRANGE(""https://docs.google.com/spreadsheets/d/1XL5vhW3sbDhbH9Cz0tuDiY8C3ctxq1tqvaCgkFb8cCA/edit?usp=sharing"",""กาฬสินธุ์!M496"")"),1400)</f>
        <v>1400</v>
      </c>
      <c r="O601" s="171">
        <f t="shared" ca="1" si="126"/>
        <v>30.76923076923077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IFERROR(__xludf.DUMMYFUNCTION("IMPORTRANGE(""https://docs.google.com/spreadsheets/d/1XL5vhW3sbDhbH9Cz0tuDiY8C3ctxq1tqvaCgkFb8cCA/edit?usp=sharing"",""กาฬสินธุ์!M497"")"),0)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IFERROR(__xludf.DUMMYFUNCTION("IMPORTRANGE(""https://docs.google.com/spreadsheets/d/1XL5vhW3sbDhbH9Cz0tuDiY8C3ctxq1tqvaCgkFb8cCA/edit?usp=sharing"",""กาฬสินธุ์!M498"")"),0)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IFERROR(__xludf.DUMMYFUNCTION("IMPORTRANGE(""https://docs.google.com/spreadsheets/d/1XL5vhW3sbDhbH9Cz0tuDiY8C3ctxq1tqvaCgkFb8cCA/edit?usp=sharing"",""กาฬสินธุ์!M499"")"),0)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IFERROR(__xludf.DUMMYFUNCTION("IMPORTRANGE(""https://docs.google.com/spreadsheets/d/1XL5vhW3sbDhbH9Cz0tuDiY8C3ctxq1tqvaCgkFb8cCA/edit?usp=sharing"",""กาฬสินธุ์!M500"")"),1400)</f>
        <v>1400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IFERROR(__xludf.DUMMYFUNCTION("IMPORTRANGE(""https://docs.google.com/spreadsheets/d/1XL5vhW3sbDhbH9Cz0tuDiY8C3ctxq1tqvaCgkFb8cCA/edit?usp=sharing"",""กาฬสินธุ์!J502"")"),0)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IFERROR(__xludf.DUMMYFUNCTION("IMPORTRANGE(""https://docs.google.com/spreadsheets/d/1XL5vhW3sbDhbH9Cz0tuDiY8C3ctxq1tqvaCgkFb8cCA/edit?usp=sharing"",""กาฬสินธุ์!J503"")"),1)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IFERROR(__xludf.DUMMYFUNCTION("IMPORTRANGE(""https://docs.google.com/spreadsheets/d/1XL5vhW3sbDhbH9Cz0tuDiY8C3ctxq1tqvaCgkFb8cCA/edit?usp=sharing"",""กาฬสินธุ์!J166"")"),0)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IFERROR(__xludf.DUMMYFUNCTION("IMPORTRANGE(""https://docs.google.com/spreadsheets/d/1XL5vhW3sbDhbH9Cz0tuDiY8C3ctxq1tqvaCgkFb8cCA/edit?usp=sharing"",""กาฬสินธุ์!J166"")"),0)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IFERROR(__xludf.DUMMYFUNCTION("IMPORTRANGE(""https://docs.google.com/spreadsheets/d/1XL5vhW3sbDhbH9Cz0tuDiY8C3ctxq1tqvaCgkFb8cCA/edit?usp=sharing"",""กาฬสินธุ์!I506"")"),50)</f>
        <v>50</v>
      </c>
      <c r="J611" s="167">
        <f ca="1">IFERROR(__xludf.DUMMYFUNCTION("IMPORTRANGE(""https://docs.google.com/spreadsheets/d/1XL5vhW3sbDhbH9Cz0tuDiY8C3ctxq1tqvaCgkFb8cCA/edit?usp=sharing"",""กาฬสินธุ์!J506"")"),0)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IFERROR(__xludf.DUMMYFUNCTION("IMPORTRANGE(""https://docs.google.com/spreadsheets/d/1XL5vhW3sbDhbH9Cz0tuDiY8C3ctxq1tqvaCgkFb8cCA/edit?usp=sharing"",""กาฬสินธุ์!I507"")"),0)</f>
        <v>0</v>
      </c>
      <c r="J612" s="192">
        <f ca="1">IFERROR(__xludf.DUMMYFUNCTION("IMPORTRANGE(""https://docs.google.com/spreadsheets/d/1XL5vhW3sbDhbH9Cz0tuDiY8C3ctxq1tqvaCgkFb8cCA/edit?usp=sharing"",""กาฬสินธุ์!J507"")"),0)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IFERROR(__xludf.DUMMYFUNCTION("IMPORTRANGE(""https://docs.google.com/spreadsheets/d/1XL5vhW3sbDhbH9Cz0tuDiY8C3ctxq1tqvaCgkFb8cCA/edit?usp=sharing"",""กาฬสินธุ์!I508"")"),0)</f>
        <v>0</v>
      </c>
      <c r="J613" s="192">
        <f ca="1">IFERROR(__xludf.DUMMYFUNCTION("IMPORTRANGE(""https://docs.google.com/spreadsheets/d/1XL5vhW3sbDhbH9Cz0tuDiY8C3ctxq1tqvaCgkFb8cCA/edit?usp=sharing"",""กาฬสินธุ์!J508"")"),0)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IFERROR(__xludf.DUMMYFUNCTION("IMPORTRANGE(""https://docs.google.com/spreadsheets/d/1XL5vhW3sbDhbH9Cz0tuDiY8C3ctxq1tqvaCgkFb8cCA/edit?usp=sharing"",""กาฬสินธุ์!I509"")"),0)</f>
        <v>0</v>
      </c>
      <c r="J614" s="192">
        <f ca="1">IFERROR(__xludf.DUMMYFUNCTION("IMPORTRANGE(""https://docs.google.com/spreadsheets/d/1XL5vhW3sbDhbH9Cz0tuDiY8C3ctxq1tqvaCgkFb8cCA/edit?usp=sharing"",""กาฬสินธุ์!J509"")"),0)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IFERROR(__xludf.DUMMYFUNCTION("IMPORTRANGE(""https://docs.google.com/spreadsheets/d/1XL5vhW3sbDhbH9Cz0tuDiY8C3ctxq1tqvaCgkFb8cCA/edit?usp=sharing"",""กาฬสินธุ์!I510"")"),0)</f>
        <v>0</v>
      </c>
      <c r="J615" s="192">
        <f ca="1">IFERROR(__xludf.DUMMYFUNCTION("IMPORTRANGE(""https://docs.google.com/spreadsheets/d/1XL5vhW3sbDhbH9Cz0tuDiY8C3ctxq1tqvaCgkFb8cCA/edit?usp=sharing"",""กาฬสินธุ์!J510"")"),0)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IFERROR(__xludf.DUMMYFUNCTION("IMPORTRANGE(""https://docs.google.com/spreadsheets/d/1XL5vhW3sbDhbH9Cz0tuDiY8C3ctxq1tqvaCgkFb8cCA/edit?usp=sharing"",""กาฬสินธุ์!I511"")"),0)</f>
        <v>0</v>
      </c>
      <c r="J616" s="192">
        <f ca="1">IFERROR(__xludf.DUMMYFUNCTION("IMPORTRANGE(""https://docs.google.com/spreadsheets/d/1XL5vhW3sbDhbH9Cz0tuDiY8C3ctxq1tqvaCgkFb8cCA/edit?usp=sharing"",""กาฬสินธุ์!J511"")"),0)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IFERROR(__xludf.DUMMYFUNCTION("IMPORTRANGE(""https://docs.google.com/spreadsheets/d/1XL5vhW3sbDhbH9Cz0tuDiY8C3ctxq1tqvaCgkFb8cCA/edit?usp=sharing"",""กาฬสินธุ์!I512"")"),0)</f>
        <v>0</v>
      </c>
      <c r="J617" s="191">
        <f ca="1">IFERROR(__xludf.DUMMYFUNCTION("IMPORTRANGE(""https://docs.google.com/spreadsheets/d/1XL5vhW3sbDhbH9Cz0tuDiY8C3ctxq1tqvaCgkFb8cCA/edit?usp=sharing"",""กาฬสินธุ์!J512"")"),0)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IFERROR(__xludf.DUMMYFUNCTION("IMPORTRANGE(""https://docs.google.com/spreadsheets/d/1XL5vhW3sbDhbH9Cz0tuDiY8C3ctxq1tqvaCgkFb8cCA/edit?usp=sharing"",""กาฬสินธุ์!I513"")"),0)</f>
        <v>0</v>
      </c>
      <c r="J618" s="192">
        <f ca="1">IFERROR(__xludf.DUMMYFUNCTION("IMPORTRANGE(""https://docs.google.com/spreadsheets/d/1XL5vhW3sbDhbH9Cz0tuDiY8C3ctxq1tqvaCgkFb8cCA/edit?usp=sharing"",""กาฬสินธุ์!J513"")"),0)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IFERROR(__xludf.DUMMYFUNCTION("IMPORTRANGE(""https://docs.google.com/spreadsheets/d/1XL5vhW3sbDhbH9Cz0tuDiY8C3ctxq1tqvaCgkFb8cCA/edit?usp=sharing"",""กาฬสินธุ์!I514"")"),0)</f>
        <v>0</v>
      </c>
      <c r="J619" s="192">
        <f ca="1">IFERROR(__xludf.DUMMYFUNCTION("IMPORTRANGE(""https://docs.google.com/spreadsheets/d/1XL5vhW3sbDhbH9Cz0tuDiY8C3ctxq1tqvaCgkFb8cCA/edit?usp=sharing"",""กาฬสินธุ์!J514"")"),0)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IFERROR(__xludf.DUMMYFUNCTION("IMPORTRANGE(""https://docs.google.com/spreadsheets/d/1XL5vhW3sbDhbH9Cz0tuDiY8C3ctxq1tqvaCgkFb8cCA/edit?usp=sharing"",""กาฬสินธุ์!I515"")"),0)</f>
        <v>0</v>
      </c>
      <c r="J620" s="167">
        <f ca="1">IFERROR(__xludf.DUMMYFUNCTION("IMPORTRANGE(""https://docs.google.com/spreadsheets/d/1XL5vhW3sbDhbH9Cz0tuDiY8C3ctxq1tqvaCgkFb8cCA/edit?usp=sharing"",""กาฬสินธุ์!J515"")"),0)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IFERROR(__xludf.DUMMYFUNCTION("IMPORTRANGE(""https://docs.google.com/spreadsheets/d/1XL5vhW3sbDhbH9Cz0tuDiY8C3ctxq1tqvaCgkFb8cCA/edit?usp=sharing"",""กาฬสินธุ์!I516"")"),0)</f>
        <v>0</v>
      </c>
      <c r="J621" s="167">
        <f ca="1">IFERROR(__xludf.DUMMYFUNCTION("IMPORTRANGE(""https://docs.google.com/spreadsheets/d/1XL5vhW3sbDhbH9Cz0tuDiY8C3ctxq1tqvaCgkFb8cCA/edit?usp=sharing"",""กาฬสินธุ์!J516"")"),0)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IFERROR(__xludf.DUMMYFUNCTION("IMPORTRANGE(""https://docs.google.com/spreadsheets/d/1XL5vhW3sbDhbH9Cz0tuDiY8C3ctxq1tqvaCgkFb8cCA/edit?usp=sharing"",""กาฬสินธุ์!I517"")"),0)</f>
        <v>0</v>
      </c>
      <c r="J622" s="192">
        <f ca="1">IFERROR(__xludf.DUMMYFUNCTION("IMPORTRANGE(""https://docs.google.com/spreadsheets/d/1XL5vhW3sbDhbH9Cz0tuDiY8C3ctxq1tqvaCgkFb8cCA/edit?usp=sharing"",""กาฬสินธุ์!J517"")"),0)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IFERROR(__xludf.DUMMYFUNCTION("IMPORTRANGE(""https://docs.google.com/spreadsheets/d/1XL5vhW3sbDhbH9Cz0tuDiY8C3ctxq1tqvaCgkFb8cCA/edit?usp=sharing"",""กาฬสินธุ์!I518"")"),0)</f>
        <v>0</v>
      </c>
      <c r="J623" s="192">
        <f ca="1">IFERROR(__xludf.DUMMYFUNCTION("IMPORTRANGE(""https://docs.google.com/spreadsheets/d/1XL5vhW3sbDhbH9Cz0tuDiY8C3ctxq1tqvaCgkFb8cCA/edit?usp=sharing"",""กาฬสินธุ์!J518"")"),0)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IFERROR(__xludf.DUMMYFUNCTION("IMPORTRANGE(""https://docs.google.com/spreadsheets/d/1XL5vhW3sbDhbH9Cz0tuDiY8C3ctxq1tqvaCgkFb8cCA/edit?usp=sharing"",""กาฬสินธุ์!I519"")"),0)</f>
        <v>0</v>
      </c>
      <c r="J624" s="191">
        <f ca="1">IFERROR(__xludf.DUMMYFUNCTION("IMPORTRANGE(""https://docs.google.com/spreadsheets/d/1XL5vhW3sbDhbH9Cz0tuDiY8C3ctxq1tqvaCgkFb8cCA/edit?usp=sharing"",""กาฬสินธุ์!J519"")"),0)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IFERROR(__xludf.DUMMYFUNCTION("IMPORTRANGE(""https://docs.google.com/spreadsheets/d/1XL5vhW3sbDhbH9Cz0tuDiY8C3ctxq1tqvaCgkFb8cCA/edit?usp=sharing"",""กาฬสินธุ์!I520"")"),0)</f>
        <v>0</v>
      </c>
      <c r="J625" s="192">
        <f ca="1">IFERROR(__xludf.DUMMYFUNCTION("IMPORTRANGE(""https://docs.google.com/spreadsheets/d/1XL5vhW3sbDhbH9Cz0tuDiY8C3ctxq1tqvaCgkFb8cCA/edit?usp=sharing"",""กาฬสินธุ์!J520"")"),0)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IFERROR(__xludf.DUMMYFUNCTION("IMPORTRANGE(""https://docs.google.com/spreadsheets/d/1XL5vhW3sbDhbH9Cz0tuDiY8C3ctxq1tqvaCgkFb8cCA/edit?usp=sharing"",""กาฬสินธุ์!I521"")"),0)</f>
        <v>0</v>
      </c>
      <c r="J626" s="192">
        <f ca="1">IFERROR(__xludf.DUMMYFUNCTION("IMPORTRANGE(""https://docs.google.com/spreadsheets/d/1XL5vhW3sbDhbH9Cz0tuDiY8C3ctxq1tqvaCgkFb8cCA/edit?usp=sharing"",""กาฬสินธุ์!J521"")"),0)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IFERROR(__xludf.DUMMYFUNCTION("IMPORTRANGE(""https://docs.google.com/spreadsheets/d/1XL5vhW3sbDhbH9Cz0tuDiY8C3ctxq1tqvaCgkFb8cCA/edit?usp=sharing"",""กาฬสินธุ์!I523"")"),2687324.86)</f>
        <v>2687324.86</v>
      </c>
      <c r="J628" s="332">
        <f ca="1">IFERROR(__xludf.DUMMYFUNCTION("IMPORTRANGE(""https://docs.google.com/spreadsheets/d/1XL5vhW3sbDhbH9Cz0tuDiY8C3ctxq1tqvaCgkFb8cCA/edit?usp=sharing"",""กาฬสินธุ์!J523"")"),173445.35)</f>
        <v>173445.35</v>
      </c>
      <c r="K628" s="333">
        <f t="shared" ref="K628:K635" ca="1" si="129">IF(I628&gt;0,J628*100/I628,0)</f>
        <v>6.4542010748934908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IFERROR(__xludf.DUMMYFUNCTION("IMPORTRANGE(""https://docs.google.com/spreadsheets/d/1XL5vhW3sbDhbH9Cz0tuDiY8C3ctxq1tqvaCgkFb8cCA/edit?usp=sharing"",""กาฬสินธุ์!I524"")"),180)</f>
        <v>180</v>
      </c>
      <c r="J629" s="332">
        <f ca="1">IFERROR(__xludf.DUMMYFUNCTION("IMPORTRANGE(""https://docs.google.com/spreadsheets/d/1XL5vhW3sbDhbH9Cz0tuDiY8C3ctxq1tqvaCgkFb8cCA/edit?usp=sharing"",""กาฬสินธุ์!J524"")"),19)</f>
        <v>19</v>
      </c>
      <c r="K629" s="333">
        <f t="shared" ca="1" si="129"/>
        <v>10.555555555555555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IFERROR(__xludf.DUMMYFUNCTION("IMPORTRANGE(""https://docs.google.com/spreadsheets/d/1XL5vhW3sbDhbH9Cz0tuDiY8C3ctxq1tqvaCgkFb8cCA/edit?usp=sharing"",""กาฬสินธุ์!I525"")"),13360089.06)</f>
        <v>13360089.060000001</v>
      </c>
      <c r="J630" s="332">
        <f ca="1">IFERROR(__xludf.DUMMYFUNCTION("IMPORTRANGE(""https://docs.google.com/spreadsheets/d/1XL5vhW3sbDhbH9Cz0tuDiY8C3ctxq1tqvaCgkFb8cCA/edit?usp=sharing"",""กาฬสินธุ์!J525"")"),0)</f>
        <v>0</v>
      </c>
      <c r="K630" s="333">
        <f t="shared" ca="1" si="129"/>
        <v>0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IFERROR(__xludf.DUMMYFUNCTION("IMPORTRANGE(""https://docs.google.com/spreadsheets/d/1XL5vhW3sbDhbH9Cz0tuDiY8C3ctxq1tqvaCgkFb8cCA/edit?usp=sharing"",""กาฬสินธุ์!I526"")"),620)</f>
        <v>620</v>
      </c>
      <c r="J631" s="332">
        <f ca="1">IFERROR(__xludf.DUMMYFUNCTION("IMPORTRANGE(""https://docs.google.com/spreadsheets/d/1XL5vhW3sbDhbH9Cz0tuDiY8C3ctxq1tqvaCgkFb8cCA/edit?usp=sharing"",""กาฬสินธุ์!J526"")"),0)</f>
        <v>0</v>
      </c>
      <c r="K631" s="333">
        <f t="shared" ca="1" si="129"/>
        <v>0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IFERROR(__xludf.DUMMYFUNCTION("IMPORTRANGE(""https://docs.google.com/spreadsheets/d/1XL5vhW3sbDhbH9Cz0tuDiY8C3ctxq1tqvaCgkFb8cCA/edit?usp=sharing"",""กาฬสินธุ์!I527"")"),2690483.62)</f>
        <v>2690483.62</v>
      </c>
      <c r="J632" s="332">
        <f ca="1">IFERROR(__xludf.DUMMYFUNCTION("IMPORTRANGE(""https://docs.google.com/spreadsheets/d/1XL5vhW3sbDhbH9Cz0tuDiY8C3ctxq1tqvaCgkFb8cCA/edit?usp=sharing"",""กาฬสินธุ์!J527"")"),5683.8)</f>
        <v>5683.8</v>
      </c>
      <c r="K632" s="333">
        <f t="shared" ca="1" si="129"/>
        <v>0.21125569982098608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IFERROR(__xludf.DUMMYFUNCTION("IMPORTRANGE(""https://docs.google.com/spreadsheets/d/1XL5vhW3sbDhbH9Cz0tuDiY8C3ctxq1tqvaCgkFb8cCA/edit?usp=sharing"",""กาฬสินธุ์!I528"")"),139)</f>
        <v>139</v>
      </c>
      <c r="J633" s="332">
        <f ca="1">IFERROR(__xludf.DUMMYFUNCTION("IMPORTRANGE(""https://docs.google.com/spreadsheets/d/1XL5vhW3sbDhbH9Cz0tuDiY8C3ctxq1tqvaCgkFb8cCA/edit?usp=sharing"",""กาฬสินธุ์!J528"")"),8)</f>
        <v>8</v>
      </c>
      <c r="K633" s="333">
        <f t="shared" ca="1" si="129"/>
        <v>5.7553956834532372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IFERROR(__xludf.DUMMYFUNCTION("IMPORTRANGE(""https://docs.google.com/spreadsheets/d/1XL5vhW3sbDhbH9Cz0tuDiY8C3ctxq1tqvaCgkFb8cCA/edit?usp=sharing"",""กาฬสินธุ์!I529"")"),4000000)</f>
        <v>4000000</v>
      </c>
      <c r="J634" s="332">
        <f ca="1">IFERROR(__xludf.DUMMYFUNCTION("IMPORTRANGE(""https://docs.google.com/spreadsheets/d/1XL5vhW3sbDhbH9Cz0tuDiY8C3ctxq1tqvaCgkFb8cCA/edit?usp=sharing"",""กาฬสินธุ์!J529"")"),0)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IFERROR(__xludf.DUMMYFUNCTION("IMPORTRANGE(""https://docs.google.com/spreadsheets/d/1XL5vhW3sbDhbH9Cz0tuDiY8C3ctxq1tqvaCgkFb8cCA/edit?usp=sharing"",""กาฬสินธุ์!I530"")"),135)</f>
        <v>135</v>
      </c>
      <c r="J635" s="462">
        <f ca="1">IFERROR(__xludf.DUMMYFUNCTION("IMPORTRANGE(""https://docs.google.com/spreadsheets/d/1XL5vhW3sbDhbH9Cz0tuDiY8C3ctxq1tqvaCgkFb8cCA/edit?usp=sharing"",""กาฬสินธุ์!J530"")"),0)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zoomScale="70" zoomScaleNormal="7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55000000000000004">
      <c r="A2" s="509" t="s">
        <v>255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55000000000000004">
      <c r="A3" s="509" t="s">
        <v>258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5500000000000000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8320961</v>
      </c>
      <c r="M8" s="25">
        <f t="shared" ca="1" si="0"/>
        <v>2757230</v>
      </c>
      <c r="N8" s="25">
        <f t="shared" ca="1" si="0"/>
        <v>1948203.12</v>
      </c>
      <c r="O8" s="24">
        <f t="shared" ref="O8:O16" ca="1" si="1">IF(L8&gt;0,N8*100/L8,0)</f>
        <v>23.413198547619679</v>
      </c>
      <c r="P8" s="24">
        <f t="shared" ref="P8:P16" ca="1" si="2">IF(M8&gt;0,N8*100/M8,0)</f>
        <v>70.657983555960143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8320961</v>
      </c>
      <c r="M10" s="32">
        <f t="shared" ca="1" si="4"/>
        <v>2757230</v>
      </c>
      <c r="N10" s="32">
        <f t="shared" ca="1" si="4"/>
        <v>1948203.12</v>
      </c>
      <c r="O10" s="31">
        <f t="shared" ca="1" si="1"/>
        <v>23.413198547619679</v>
      </c>
      <c r="P10" s="31">
        <f t="shared" ca="1" si="2"/>
        <v>70.657983555960143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8173961</v>
      </c>
      <c r="M12" s="40">
        <f t="shared" ca="1" si="6"/>
        <v>2757230</v>
      </c>
      <c r="N12" s="40">
        <f t="shared" ca="1" si="6"/>
        <v>1809203.12</v>
      </c>
      <c r="O12" s="40">
        <f t="shared" ca="1" si="1"/>
        <v>22.133738098334454</v>
      </c>
      <c r="P12" s="40">
        <f t="shared" ca="1" si="2"/>
        <v>65.616692114912425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2254100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5919861</v>
      </c>
      <c r="M14" s="40">
        <f t="shared" si="8"/>
        <v>0</v>
      </c>
      <c r="N14" s="40">
        <f t="shared" ca="1" si="8"/>
        <v>249915.12000000002</v>
      </c>
      <c r="O14" s="43">
        <f t="shared" ca="1" si="1"/>
        <v>4.2216383121157746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147000</v>
      </c>
      <c r="M16" s="40">
        <f t="shared" si="10"/>
        <v>0</v>
      </c>
      <c r="N16" s="40">
        <f t="shared" ca="1" si="10"/>
        <v>139000</v>
      </c>
      <c r="O16" s="52">
        <f t="shared" ca="1" si="1"/>
        <v>94.557823129251702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4975970</v>
      </c>
      <c r="M18" s="25">
        <f t="shared" ca="1" si="11"/>
        <v>2757230</v>
      </c>
      <c r="N18" s="25">
        <f t="shared" ca="1" si="11"/>
        <v>1698288</v>
      </c>
      <c r="O18" s="24">
        <f t="shared" ref="O18:O20" ca="1" si="12">IF(L18&gt;0,N18*100/L18,0)</f>
        <v>34.129787759974434</v>
      </c>
      <c r="P18" s="24">
        <f t="shared" ref="P18:P26" ca="1" si="13">IF(M18&gt;0,N18*100/M18,0)</f>
        <v>61.593991070748544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4975970</v>
      </c>
      <c r="M20" s="32">
        <f t="shared" ca="1" si="15"/>
        <v>2757230</v>
      </c>
      <c r="N20" s="32">
        <f t="shared" ca="1" si="15"/>
        <v>1698288</v>
      </c>
      <c r="O20" s="31">
        <f t="shared" ca="1" si="12"/>
        <v>34.129787759974434</v>
      </c>
      <c r="P20" s="31">
        <f t="shared" ca="1" si="13"/>
        <v>61.593991070748544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4828970</v>
      </c>
      <c r="M22" s="44">
        <f t="shared" ca="1" si="18"/>
        <v>2757230</v>
      </c>
      <c r="N22" s="43">
        <f t="shared" ca="1" si="18"/>
        <v>1559288</v>
      </c>
      <c r="O22" s="43">
        <f t="shared" ca="1" si="17"/>
        <v>32.290281364348921</v>
      </c>
      <c r="P22" s="43">
        <f t="shared" ca="1" si="13"/>
        <v>56.552699629700825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2254100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2574870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147000</v>
      </c>
      <c r="M26" s="52">
        <f t="shared" si="22"/>
        <v>0</v>
      </c>
      <c r="N26" s="52">
        <f t="shared" ca="1" si="22"/>
        <v>139000</v>
      </c>
      <c r="O26" s="52">
        <f t="shared" ca="1" si="17"/>
        <v>94.557823129251702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3344991</v>
      </c>
      <c r="M28" s="25">
        <f t="shared" si="23"/>
        <v>0</v>
      </c>
      <c r="N28" s="25">
        <f t="shared" ca="1" si="23"/>
        <v>249915.12000000002</v>
      </c>
      <c r="O28" s="24">
        <f t="shared" ref="O28:O30" ca="1" si="24">IF(L28&gt;0,N28*100/L28,0)</f>
        <v>7.4713241380918527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3344991</v>
      </c>
      <c r="M30" s="32">
        <f t="shared" si="27"/>
        <v>0</v>
      </c>
      <c r="N30" s="32">
        <f t="shared" ca="1" si="27"/>
        <v>249915.12000000002</v>
      </c>
      <c r="O30" s="31">
        <f t="shared" ca="1" si="24"/>
        <v>7.4713241380918527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3344991</v>
      </c>
      <c r="M32" s="43">
        <f t="shared" si="30"/>
        <v>0</v>
      </c>
      <c r="N32" s="43">
        <f t="shared" ca="1" si="30"/>
        <v>249915.12000000002</v>
      </c>
      <c r="O32" s="43">
        <f t="shared" ca="1" si="29"/>
        <v>7.4713241380918527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3344991</v>
      </c>
      <c r="M34" s="43">
        <f t="shared" si="32"/>
        <v>0</v>
      </c>
      <c r="N34" s="43">
        <f t="shared" ca="1" si="32"/>
        <v>249915.12000000002</v>
      </c>
      <c r="O34" s="43">
        <f t="shared" ca="1" si="29"/>
        <v>7.4713241380918527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4975970</v>
      </c>
      <c r="M37" s="55">
        <f t="shared" ca="1" si="33"/>
        <v>2757230</v>
      </c>
      <c r="N37" s="55">
        <f t="shared" ca="1" si="33"/>
        <v>1698288</v>
      </c>
      <c r="O37" s="56">
        <f t="shared" ca="1" si="29"/>
        <v>34.129787759974434</v>
      </c>
      <c r="P37" s="56">
        <f t="shared" ca="1" si="25"/>
        <v>61.593991070748544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849100</v>
      </c>
      <c r="M41" s="79">
        <f t="shared" ca="1" si="34"/>
        <v>424500</v>
      </c>
      <c r="N41" s="79">
        <f t="shared" ca="1" si="34"/>
        <v>278150</v>
      </c>
      <c r="O41" s="78">
        <f t="shared" ref="O41:O43" ca="1" si="35">IF(L41&gt;0,N41*100/L41,0)</f>
        <v>32.758214580143679</v>
      </c>
      <c r="P41" s="78">
        <f t="shared" ref="P41:P43" ca="1" si="36">IF(M41&gt;0,N41*100/M41,0)</f>
        <v>65.524146054181386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849100</v>
      </c>
      <c r="M43" s="79">
        <f t="shared" ca="1" si="38"/>
        <v>424500</v>
      </c>
      <c r="N43" s="79">
        <f t="shared" ca="1" si="38"/>
        <v>278150</v>
      </c>
      <c r="O43" s="78">
        <f t="shared" ca="1" si="35"/>
        <v>32.758214580143679</v>
      </c>
      <c r="P43" s="78">
        <f t="shared" ca="1" si="36"/>
        <v>65.524146054181386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849100</v>
      </c>
      <c r="M45" s="91">
        <f ca="1">IFERROR(__xludf.DUMMYFUNCTION("IMPORTRANGE(""https://docs.google.com/spreadsheets/d/1Yj_ptqi66GCucihVvJfMjLAmec39IyEx_6qawtMGysU/edit?usp=sharing"",""สบก!Q56"")"),424500)</f>
        <v>424500</v>
      </c>
      <c r="N45" s="91">
        <f ca="1">IFERROR(__xludf.DUMMYFUNCTION("IMPORTRANGE(""https://docs.google.com/spreadsheets/d/1Yj_ptqi66GCucihVvJfMjLAmec39IyEx_6qawtMGysU/edit?usp=sharing"",""สบก!R56"")"),278150)</f>
        <v>278150</v>
      </c>
      <c r="O45" s="92">
        <f ca="1">IF(L45&gt;0,N45*100/L45,0)</f>
        <v>32.758214580143679</v>
      </c>
      <c r="P45" s="92">
        <f ca="1">IF(M45&gt;0,N45*100/M45,0)</f>
        <v>65.524146054181386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IFERROR(__xludf.DUMMYFUNCTION("IMPORTRANGE(""https://docs.google.com/spreadsheets/d/1Yj_ptqi66GCucihVvJfMjLAmec39IyEx_6qawtMGysU/edit?usp=sharing"",""สบก!M56"")"),849100)</f>
        <v>849100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IFERROR(__xludf.DUMMYFUNCTION("IMPORTRANGE(""https://docs.google.com/spreadsheets/d/1Yj_ptqi66GCucihVvJfMjLAmec39IyEx_6qawtMGysU/edit?usp=sharing"",""สบก!N56"")"),0)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IFERROR(__xludf.DUMMYFUNCTION("IMPORTRANGE(""https://docs.google.com/spreadsheets/d/1Yj_ptqi66GCucihVvJfMjLAmec39IyEx_6qawtMGysU/edit?usp=sharing"",""สบก!O56"")"),0)</f>
        <v>0</v>
      </c>
      <c r="M49" s="101"/>
      <c r="N49" s="91">
        <f ca="1">IFERROR(__xludf.DUMMYFUNCTION("IMPORTRANGE(""https://docs.google.com/spreadsheets/d/1Yj_ptqi66GCucihVvJfMjLAmec39IyEx_6qawtMGysU/edit?usp=sharing"",""สบก!S56"")"),0)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630000</v>
      </c>
      <c r="M53" s="125">
        <f t="shared" ca="1" si="39"/>
        <v>332640</v>
      </c>
      <c r="N53" s="125">
        <f t="shared" ca="1" si="39"/>
        <v>207900</v>
      </c>
      <c r="O53" s="124">
        <f t="shared" ref="O53:O55" ca="1" si="40">IF(L53&gt;0,N53*100/L53,0)</f>
        <v>33</v>
      </c>
      <c r="P53" s="124">
        <f t="shared" ref="P53:P55" ca="1" si="41">IF(M53&gt;0,N53*100/M53,0)</f>
        <v>62.5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630000</v>
      </c>
      <c r="M55" s="125">
        <f t="shared" ca="1" si="43"/>
        <v>332640</v>
      </c>
      <c r="N55" s="125">
        <f t="shared" ca="1" si="43"/>
        <v>207900</v>
      </c>
      <c r="O55" s="124">
        <f t="shared" ca="1" si="40"/>
        <v>33</v>
      </c>
      <c r="P55" s="124">
        <f t="shared" ca="1" si="41"/>
        <v>62.5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630000</v>
      </c>
      <c r="M57" s="91">
        <f ca="1">IFERROR(__xludf.DUMMYFUNCTION("IMPORTRANGE(""https://docs.google.com/spreadsheets/d/1Yj_ptqi66GCucihVvJfMjLAmec39IyEx_6qawtMGysU/edit?usp=sharing"",""สบก!Z56"")"),332640)</f>
        <v>332640</v>
      </c>
      <c r="N57" s="91">
        <f ca="1">IFERROR(__xludf.DUMMYFUNCTION("IMPORTRANGE(""https://docs.google.com/spreadsheets/d/1Yj_ptqi66GCucihVvJfMjLAmec39IyEx_6qawtMGysU/edit?usp=sharing"",""สบก!AA56"")"),207900)</f>
        <v>207900</v>
      </c>
      <c r="O57" s="92">
        <f ca="1">IF(L57&gt;0,N57*100/L57,0)</f>
        <v>33</v>
      </c>
      <c r="P57" s="92">
        <f ca="1">IF(M57&gt;0,N57*100/M57,0)</f>
        <v>62.5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IFERROR(__xludf.DUMMYFUNCTION("IMPORTRANGE(""https://docs.google.com/spreadsheets/d/1Yj_ptqi66GCucihVvJfMjLAmec39IyEx_6qawtMGysU/edit?usp=sharing"",""สบก!V56"")"),630000)</f>
        <v>630000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IFERROR(__xludf.DUMMYFUNCTION("IMPORTRANGE(""https://docs.google.com/spreadsheets/d/1Yj_ptqi66GCucihVvJfMjLAmec39IyEx_6qawtMGysU/edit?usp=sharing"",""สบก!W56"")"),0)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IFERROR(__xludf.DUMMYFUNCTION("IMPORTRANGE(""https://docs.google.com/spreadsheets/d/1Yj_ptqi66GCucihVvJfMjLAmec39IyEx_6qawtMGysU/edit?usp=sharing"",""สบก!X56"")"),0)</f>
        <v>0</v>
      </c>
      <c r="M61" s="101"/>
      <c r="N61" s="91">
        <f ca="1">IFERROR(__xludf.DUMMYFUNCTION("IMPORTRANGE(""https://docs.google.com/spreadsheets/d/1Yj_ptqi66GCucihVvJfMjLAmec39IyEx_6qawtMGysU/edit?usp=sharing"",""สบก!AB56"")"),0)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IFERROR(__xludf.DUMMYFUNCTION("IMPORTRANGE(""https://docs.google.com/spreadsheets/d/1XL5vhW3sbDhbH9Cz0tuDiY8C3ctxq1tqvaCgkFb8cCA/edit?usp=sharing"",""อุดรธานี!I9"")"),1)</f>
        <v>1</v>
      </c>
      <c r="J64" s="146">
        <f ca="1">IFERROR(__xludf.DUMMYFUNCTION("IMPORTRANGE(""https://docs.google.com/spreadsheets/d/1XL5vhW3sbDhbH9Cz0tuDiY8C3ctxq1tqvaCgkFb8cCA/edit?usp=sharing"",""อุดรธานี!J9"")"),1)</f>
        <v>1</v>
      </c>
      <c r="K64" s="147">
        <f t="shared" ref="K64:K65" ca="1" si="44">IF(I64&gt;0,J64*100/I64,0)</f>
        <v>100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IFERROR(__xludf.DUMMYFUNCTION("IMPORTRANGE(""https://docs.google.com/spreadsheets/d/1XL5vhW3sbDhbH9Cz0tuDiY8C3ctxq1tqvaCgkFb8cCA/edit?usp=sharing"",""อุดรธานี!I10"")"),70)</f>
        <v>70</v>
      </c>
      <c r="J65" s="146">
        <f ca="1">IFERROR(__xludf.DUMMYFUNCTION("IMPORTRANGE(""https://docs.google.com/spreadsheets/d/1XL5vhW3sbDhbH9Cz0tuDiY8C3ctxq1tqvaCgkFb8cCA/edit?usp=sharing"",""อุดรธานี!J10"")"),70)</f>
        <v>70</v>
      </c>
      <c r="K65" s="147">
        <f t="shared" ca="1" si="44"/>
        <v>100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1059000</v>
      </c>
      <c r="M66" s="155">
        <f t="shared" ca="1" si="45"/>
        <v>566120</v>
      </c>
      <c r="N66" s="155">
        <f t="shared" ca="1" si="45"/>
        <v>300730</v>
      </c>
      <c r="O66" s="154">
        <f t="shared" ref="O66:O68" ca="1" si="46">IF(L66&gt;0,N66*100/L66,0)</f>
        <v>28.397544853635505</v>
      </c>
      <c r="P66" s="154">
        <f t="shared" ref="P66:P68" ca="1" si="47">IF(M66&gt;0,N66*100/M66,0)</f>
        <v>53.121246378859603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1059000</v>
      </c>
      <c r="M68" s="160">
        <f t="shared" ca="1" si="49"/>
        <v>566120</v>
      </c>
      <c r="N68" s="160">
        <f t="shared" ca="1" si="49"/>
        <v>300730</v>
      </c>
      <c r="O68" s="159">
        <f t="shared" ca="1" si="46"/>
        <v>28.397544853635505</v>
      </c>
      <c r="P68" s="159">
        <f t="shared" ca="1" si="47"/>
        <v>53.121246378859603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1059000</v>
      </c>
      <c r="M70" s="172">
        <f ca="1">IFERROR(__xludf.DUMMYFUNCTION("IMPORTRANGE(""https://docs.google.com/spreadsheets/d/1Yj_ptqi66GCucihVvJfMjLAmec39IyEx_6qawtMGysU/edit?usp=sharing"",""สบก!AI56"")"),566120)</f>
        <v>566120</v>
      </c>
      <c r="N70" s="172">
        <f ca="1">IFERROR(__xludf.DUMMYFUNCTION("IMPORTRANGE(""https://docs.google.com/spreadsheets/d/1Yj_ptqi66GCucihVvJfMjLAmec39IyEx_6qawtMGysU/edit?usp=sharing"",""สบก!AJ56"")"),300730)</f>
        <v>300730</v>
      </c>
      <c r="O70" s="171">
        <f ca="1">IF(L70&gt;0,N70*100/L70,0)</f>
        <v>28.397544853635505</v>
      </c>
      <c r="P70" s="171">
        <f ca="1">IF(M70&gt;0,N70*100/M70,0)</f>
        <v>53.121246378859603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IFERROR(__xludf.DUMMYFUNCTION("IMPORTRANGE(""https://docs.google.com/spreadsheets/d/1Yj_ptqi66GCucihVvJfMjLAmec39IyEx_6qawtMGysU/edit?usp=sharing"",""สบก!AE56"")"),469000)</f>
        <v>469000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IFERROR(__xludf.DUMMYFUNCTION("IMPORTRANGE(""https://docs.google.com/spreadsheets/d/1Yj_ptqi66GCucihVvJfMjLAmec39IyEx_6qawtMGysU/edit?usp=sharing"",""สบก!AF56"")"),590000)</f>
        <v>590000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IFERROR(__xludf.DUMMYFUNCTION("IMPORTRANGE(""https://docs.google.com/spreadsheets/d/1Yj_ptqi66GCucihVvJfMjLAmec39IyEx_6qawtMGysU/edit?usp=sharing"",""สบก!AG56"")"),0)</f>
        <v>0</v>
      </c>
      <c r="M74" s="101"/>
      <c r="N74" s="91">
        <f ca="1">IFERROR(__xludf.DUMMYFUNCTION("IMPORTRANGE(""https://docs.google.com/spreadsheets/d/1Yj_ptqi66GCucihVvJfMjLAmec39IyEx_6qawtMGysU/edit?usp=sharing"",""สบก!AK56"")"),0)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IFERROR(__xludf.DUMMYFUNCTION("IMPORTRANGE(""https://docs.google.com/spreadsheets/d/1XL5vhW3sbDhbH9Cz0tuDiY8C3ctxq1tqvaCgkFb8cCA/edit?usp=sharing"",""อุดรธานี!J16"")"),0)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IFERROR(__xludf.DUMMYFUNCTION("IMPORTRANGE(""https://docs.google.com/spreadsheets/d/1XL5vhW3sbDhbH9Cz0tuDiY8C3ctxq1tqvaCgkFb8cCA/edit?usp=sharing"",""อุดรธานี!J17"")"),1)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IFERROR(__xludf.DUMMYFUNCTION("IMPORTRANGE(""https://docs.google.com/spreadsheets/d/1XL5vhW3sbDhbH9Cz0tuDiY8C3ctxq1tqvaCgkFb8cCA/edit?usp=sharing"",""อุดรธานี!J18"")"),1)</f>
        <v>1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IFERROR(__xludf.DUMMYFUNCTION("IMPORTRANGE(""https://docs.google.com/spreadsheets/d/1XL5vhW3sbDhbH9Cz0tuDiY8C3ctxq1tqvaCgkFb8cCA/edit?usp=sharing"",""อุดรธานี!J19"")"),1)</f>
        <v>1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IFERROR(__xludf.DUMMYFUNCTION("IMPORTRANGE(""https://docs.google.com/spreadsheets/d/1XL5vhW3sbDhbH9Cz0tuDiY8C3ctxq1tqvaCgkFb8cCA/edit?usp=sharing"",""อุดรธานี!I20"")"),1)</f>
        <v>1</v>
      </c>
      <c r="J80" s="203">
        <f ca="1">IFERROR(__xludf.DUMMYFUNCTION("IMPORTRANGE(""https://docs.google.com/spreadsheets/d/1XL5vhW3sbDhbH9Cz0tuDiY8C3ctxq1tqvaCgkFb8cCA/edit?usp=sharing"",""อุดรธานี!J20"")"),1)</f>
        <v>1</v>
      </c>
      <c r="K80" s="204">
        <f t="shared" ref="K80:K88" ca="1" si="50">IF(I80&gt;0,J80*100/I80,0)</f>
        <v>100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IFERROR(__xludf.DUMMYFUNCTION("IMPORTRANGE(""https://docs.google.com/spreadsheets/d/1XL5vhW3sbDhbH9Cz0tuDiY8C3ctxq1tqvaCgkFb8cCA/edit?usp=sharing"",""อุดรธานี!I21"")"),70)</f>
        <v>70</v>
      </c>
      <c r="J81" s="203">
        <f ca="1">IFERROR(__xludf.DUMMYFUNCTION("IMPORTRANGE(""https://docs.google.com/spreadsheets/d/1XL5vhW3sbDhbH9Cz0tuDiY8C3ctxq1tqvaCgkFb8cCA/edit?usp=sharing"",""อุดรธานี!J21"")"),70)</f>
        <v>70</v>
      </c>
      <c r="K81" s="204">
        <f t="shared" ca="1" si="50"/>
        <v>100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IFERROR(__xludf.DUMMYFUNCTION("IMPORTRANGE(""https://docs.google.com/spreadsheets/d/1XL5vhW3sbDhbH9Cz0tuDiY8C3ctxq1tqvaCgkFb8cCA/edit?usp=sharing"",""อุดรธานี!I22"")"),1)</f>
        <v>1</v>
      </c>
      <c r="J82" s="191">
        <f ca="1">IFERROR(__xludf.DUMMYFUNCTION("IMPORTRANGE(""https://docs.google.com/spreadsheets/d/1XL5vhW3sbDhbH9Cz0tuDiY8C3ctxq1tqvaCgkFb8cCA/edit?usp=sharing"",""อุดรธานี!J22"")"),1)</f>
        <v>1</v>
      </c>
      <c r="K82" s="168">
        <f t="shared" ca="1" si="50"/>
        <v>100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IFERROR(__xludf.DUMMYFUNCTION("IMPORTRANGE(""https://docs.google.com/spreadsheets/d/1XL5vhW3sbDhbH9Cz0tuDiY8C3ctxq1tqvaCgkFb8cCA/edit?usp=sharing"",""อุดรธานี!I23"")"),70)</f>
        <v>70</v>
      </c>
      <c r="J83" s="191">
        <f ca="1">IFERROR(__xludf.DUMMYFUNCTION("IMPORTRANGE(""https://docs.google.com/spreadsheets/d/1XL5vhW3sbDhbH9Cz0tuDiY8C3ctxq1tqvaCgkFb8cCA/edit?usp=sharing"",""อุดรธานี!J23"")"),70)</f>
        <v>70</v>
      </c>
      <c r="K83" s="168">
        <f t="shared" ca="1" si="50"/>
        <v>100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IFERROR(__xludf.DUMMYFUNCTION("IMPORTRANGE(""https://docs.google.com/spreadsheets/d/1XL5vhW3sbDhbH9Cz0tuDiY8C3ctxq1tqvaCgkFb8cCA/edit?usp=sharing"",""อุดรธานี!I24"")"),0)</f>
        <v>0</v>
      </c>
      <c r="J84" s="192">
        <f ca="1">IFERROR(__xludf.DUMMYFUNCTION("IMPORTRANGE(""https://docs.google.com/spreadsheets/d/1XL5vhW3sbDhbH9Cz0tuDiY8C3ctxq1tqvaCgkFb8cCA/edit?usp=sharing"",""อุดรธานี!J24"")"),0)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IFERROR(__xludf.DUMMYFUNCTION("IMPORTRANGE(""https://docs.google.com/spreadsheets/d/1XL5vhW3sbDhbH9Cz0tuDiY8C3ctxq1tqvaCgkFb8cCA/edit?usp=sharing"",""อุดรธานี!I25"")"),0)</f>
        <v>0</v>
      </c>
      <c r="J85" s="192">
        <f ca="1">IFERROR(__xludf.DUMMYFUNCTION("IMPORTRANGE(""https://docs.google.com/spreadsheets/d/1XL5vhW3sbDhbH9Cz0tuDiY8C3ctxq1tqvaCgkFb8cCA/edit?usp=sharing"",""อุดรธานี!J25"")"),0)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IFERROR(__xludf.DUMMYFUNCTION("IMPORTRANGE(""https://docs.google.com/spreadsheets/d/1XL5vhW3sbDhbH9Cz0tuDiY8C3ctxq1tqvaCgkFb8cCA/edit?usp=sharing"",""อุดรธานี!I26"")"),0)</f>
        <v>0</v>
      </c>
      <c r="J86" s="191">
        <f ca="1">IFERROR(__xludf.DUMMYFUNCTION("IMPORTRANGE(""https://docs.google.com/spreadsheets/d/1XL5vhW3sbDhbH9Cz0tuDiY8C3ctxq1tqvaCgkFb8cCA/edit?usp=sharing"",""อุดรธานี!J26"")"),0)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IFERROR(__xludf.DUMMYFUNCTION("IMPORTRANGE(""https://docs.google.com/spreadsheets/d/1XL5vhW3sbDhbH9Cz0tuDiY8C3ctxq1tqvaCgkFb8cCA/edit?usp=sharing"",""อุดรธานี!I27"")"),0)</f>
        <v>0</v>
      </c>
      <c r="J87" s="191">
        <f ca="1">IFERROR(__xludf.DUMMYFUNCTION("IMPORTRANGE(""https://docs.google.com/spreadsheets/d/1XL5vhW3sbDhbH9Cz0tuDiY8C3ctxq1tqvaCgkFb8cCA/edit?usp=sharing"",""อุดรธานี!J27"")"),0)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IFERROR(__xludf.DUMMYFUNCTION("IMPORTRANGE(""https://docs.google.com/spreadsheets/d/1XL5vhW3sbDhbH9Cz0tuDiY8C3ctxq1tqvaCgkFb8cCA/edit?usp=sharing"",""อุดรธานี!I28"")"),70)</f>
        <v>70</v>
      </c>
      <c r="J88" s="191">
        <f ca="1">IFERROR(__xludf.DUMMYFUNCTION("IMPORTRANGE(""https://docs.google.com/spreadsheets/d/1XL5vhW3sbDhbH9Cz0tuDiY8C3ctxq1tqvaCgkFb8cCA/edit?usp=sharing"",""อุดรธานี!J28"")"),0)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IFERROR(__xludf.DUMMYFUNCTION("IMPORTRANGE(""https://docs.google.com/spreadsheets/d/1XL5vhW3sbDhbH9Cz0tuDiY8C3ctxq1tqvaCgkFb8cCA/edit?usp=sharing"",""อุดรธานี!J29"")"),0)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IFERROR(__xludf.DUMMYFUNCTION("IMPORTRANGE(""https://docs.google.com/spreadsheets/d/1XL5vhW3sbDhbH9Cz0tuDiY8C3ctxq1tqvaCgkFb8cCA/edit?usp=sharing"",""อุดรธานี!J30"")"),0)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IFERROR(__xludf.DUMMYFUNCTION("IMPORTRANGE(""https://docs.google.com/spreadsheets/d/1XL5vhW3sbDhbH9Cz0tuDiY8C3ctxq1tqvaCgkFb8cCA/edit?usp=sharing"",""อุดรธานี!I32"")"),0)</f>
        <v>0</v>
      </c>
      <c r="J92" s="146">
        <f ca="1">IFERROR(__xludf.DUMMYFUNCTION("IMPORTRANGE(""https://docs.google.com/spreadsheets/d/1XL5vhW3sbDhbH9Cz0tuDiY8C3ctxq1tqvaCgkFb8cCA/edit?usp=sharing"",""อุดรธานี!J32"")"),0)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IFERROR(__xludf.DUMMYFUNCTION("IMPORTRANGE(""https://docs.google.com/spreadsheets/d/1XL5vhW3sbDhbH9Cz0tuDiY8C3ctxq1tqvaCgkFb8cCA/edit?usp=sharing"",""อุดรธานี!I33"")"),0)</f>
        <v>0</v>
      </c>
      <c r="J93" s="146">
        <f ca="1">IFERROR(__xludf.DUMMYFUNCTION("IMPORTRANGE(""https://docs.google.com/spreadsheets/d/1XL5vhW3sbDhbH9Cz0tuDiY8C3ctxq1tqvaCgkFb8cCA/edit?usp=sharing"",""อุดรธานี!J33"")"),0)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IFERROR(__xludf.DUMMYFUNCTION("IMPORTRANGE(""https://docs.google.com/spreadsheets/d/1Yj_ptqi66GCucihVvJfMjLAmec39IyEx_6qawtMGysU/edit?usp=sharing"",""สบก!AR56"")"),0)</f>
        <v>0</v>
      </c>
      <c r="N98" s="172">
        <f ca="1">IFERROR(__xludf.DUMMYFUNCTION("IMPORTRANGE(""https://docs.google.com/spreadsheets/d/1Yj_ptqi66GCucihVvJfMjLAmec39IyEx_6qawtMGysU/edit?usp=sharing"",""สบก!AS56"")"),0)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IFERROR(__xludf.DUMMYFUNCTION("IMPORTRANGE(""https://docs.google.com/spreadsheets/d/1Yj_ptqi66GCucihVvJfMjLAmec39IyEx_6qawtMGysU/edit?usp=sharing"",""สบก!AN56"")"),0)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IFERROR(__xludf.DUMMYFUNCTION("IMPORTRANGE(""https://docs.google.com/spreadsheets/d/1Yj_ptqi66GCucihVvJfMjLAmec39IyEx_6qawtMGysU/edit?usp=sharing"",""สบก!AO56"")"),0)</f>
        <v>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IFERROR(__xludf.DUMMYFUNCTION("IMPORTRANGE(""https://docs.google.com/spreadsheets/d/1Yj_ptqi66GCucihVvJfMjLAmec39IyEx_6qawtMGysU/edit?usp=sharing"",""สบก!AP56"")"),0)</f>
        <v>0</v>
      </c>
      <c r="M102" s="101"/>
      <c r="N102" s="91">
        <f ca="1">IFERROR(__xludf.DUMMYFUNCTION("IMPORTRANGE(""https://docs.google.com/spreadsheets/d/1Yj_ptqi66GCucihVvJfMjLAmec39IyEx_6qawtMGysU/edit?usp=sharing"",""สบก!AT56"")"),0)</f>
        <v>0</v>
      </c>
      <c r="O102" s="101">
        <f ca="1">IF(L102&gt;0,N102*100/L102,0)</f>
        <v>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IFERROR(__xludf.DUMMYFUNCTION("IMPORTRANGE(""https://docs.google.com/spreadsheets/d/1XL5vhW3sbDhbH9Cz0tuDiY8C3ctxq1tqvaCgkFb8cCA/edit?usp=sharing"",""อุดรธานี!J39"")"),0)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IFERROR(__xludf.DUMMYFUNCTION("IMPORTRANGE(""https://docs.google.com/spreadsheets/d/1XL5vhW3sbDhbH9Cz0tuDiY8C3ctxq1tqvaCgkFb8cCA/edit?usp=sharing"",""อุดรธานี!J40"")"),0)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IFERROR(__xludf.DUMMYFUNCTION("IMPORTRANGE(""https://docs.google.com/spreadsheets/d/1XL5vhW3sbDhbH9Cz0tuDiY8C3ctxq1tqvaCgkFb8cCA/edit?usp=sharing"",""อุดรธานี!J41"")"),0)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IFERROR(__xludf.DUMMYFUNCTION("IMPORTRANGE(""https://docs.google.com/spreadsheets/d/1XL5vhW3sbDhbH9Cz0tuDiY8C3ctxq1tqvaCgkFb8cCA/edit?usp=sharing"",""อุดรธานี!J42"")"),0)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IFERROR(__xludf.DUMMYFUNCTION("IMPORTRANGE(""https://docs.google.com/spreadsheets/d/1XL5vhW3sbDhbH9Cz0tuDiY8C3ctxq1tqvaCgkFb8cCA/edit?usp=sharing"",""อุดรธานี!I43"")"),0)</f>
        <v>0</v>
      </c>
      <c r="J108" s="191">
        <f ca="1">IFERROR(__xludf.DUMMYFUNCTION("IMPORTRANGE(""https://docs.google.com/spreadsheets/d/1XL5vhW3sbDhbH9Cz0tuDiY8C3ctxq1tqvaCgkFb8cCA/edit?usp=sharing"",""อุดรธานี!J43"")"),0)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IFERROR(__xludf.DUMMYFUNCTION("IMPORTRANGE(""https://docs.google.com/spreadsheets/d/1XL5vhW3sbDhbH9Cz0tuDiY8C3ctxq1tqvaCgkFb8cCA/edit?usp=sharing"",""อุดรธานี!I44"")"),0)</f>
        <v>0</v>
      </c>
      <c r="J109" s="191">
        <f ca="1">IFERROR(__xludf.DUMMYFUNCTION("IMPORTRANGE(""https://docs.google.com/spreadsheets/d/1XL5vhW3sbDhbH9Cz0tuDiY8C3ctxq1tqvaCgkFb8cCA/edit?usp=sharing"",""อุดรธานี!J44"")"),0)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IFERROR(__xludf.DUMMYFUNCTION("IMPORTRANGE(""https://docs.google.com/spreadsheets/d/1XL5vhW3sbDhbH9Cz0tuDiY8C3ctxq1tqvaCgkFb8cCA/edit?usp=sharing"",""อุดรธานี!I45"")"),0)</f>
        <v>0</v>
      </c>
      <c r="J110" s="191">
        <f ca="1">IFERROR(__xludf.DUMMYFUNCTION("IMPORTRANGE(""https://docs.google.com/spreadsheets/d/1XL5vhW3sbDhbH9Cz0tuDiY8C3ctxq1tqvaCgkFb8cCA/edit?usp=sharing"",""อุดรธานี!J45"")"),0)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IFERROR(__xludf.DUMMYFUNCTION("IMPORTRANGE(""https://docs.google.com/spreadsheets/d/1XL5vhW3sbDhbH9Cz0tuDiY8C3ctxq1tqvaCgkFb8cCA/edit?usp=sharing"",""อุดรธานี!I46"")"),0)</f>
        <v>0</v>
      </c>
      <c r="J111" s="191">
        <f ca="1">IFERROR(__xludf.DUMMYFUNCTION("IMPORTRANGE(""https://docs.google.com/spreadsheets/d/1XL5vhW3sbDhbH9Cz0tuDiY8C3ctxq1tqvaCgkFb8cCA/edit?usp=sharing"",""อุดรธานี!J46"")"),0)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IFERROR(__xludf.DUMMYFUNCTION("IMPORTRANGE(""https://docs.google.com/spreadsheets/d/1XL5vhW3sbDhbH9Cz0tuDiY8C3ctxq1tqvaCgkFb8cCA/edit?usp=sharing"",""อุดรธานี!I47"")"),0)</f>
        <v>0</v>
      </c>
      <c r="J112" s="191">
        <f ca="1">IFERROR(__xludf.DUMMYFUNCTION("IMPORTRANGE(""https://docs.google.com/spreadsheets/d/1XL5vhW3sbDhbH9Cz0tuDiY8C3ctxq1tqvaCgkFb8cCA/edit?usp=sharing"",""อุดรธานี!J47"")"),0)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IFERROR(__xludf.DUMMYFUNCTION("IMPORTRANGE(""https://docs.google.com/spreadsheets/d/1XL5vhW3sbDhbH9Cz0tuDiY8C3ctxq1tqvaCgkFb8cCA/edit?usp=sharing"",""อุดรธานี!I48"")"),0)</f>
        <v>0</v>
      </c>
      <c r="J113" s="191">
        <f ca="1">IFERROR(__xludf.DUMMYFUNCTION("IMPORTRANGE(""https://docs.google.com/spreadsheets/d/1XL5vhW3sbDhbH9Cz0tuDiY8C3ctxq1tqvaCgkFb8cCA/edit?usp=sharing"",""อุดรธานี!J48"")"),0)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IFERROR(__xludf.DUMMYFUNCTION("IMPORTRANGE(""https://docs.google.com/spreadsheets/d/1XL5vhW3sbDhbH9Cz0tuDiY8C3ctxq1tqvaCgkFb8cCA/edit?usp=sharing"",""อุดรธานี!J49"")"),0)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IFERROR(__xludf.DUMMYFUNCTION("IMPORTRANGE(""https://docs.google.com/spreadsheets/d/1XL5vhW3sbDhbH9Cz0tuDiY8C3ctxq1tqvaCgkFb8cCA/edit?usp=sharing"",""อุดรธานี!J50"")"),0)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IFERROR(__xludf.DUMMYFUNCTION("IMPORTRANGE(""https://docs.google.com/spreadsheets/d/1XL5vhW3sbDhbH9Cz0tuDiY8C3ctxq1tqvaCgkFb8cCA/edit?usp=sharing"",""อุดรธานี!I52"")"),20)</f>
        <v>20</v>
      </c>
      <c r="J117" s="146">
        <f ca="1">IFERROR(__xludf.DUMMYFUNCTION("IMPORTRANGE(""https://docs.google.com/spreadsheets/d/1XL5vhW3sbDhbH9Cz0tuDiY8C3ctxq1tqvaCgkFb8cCA/edit?usp=sharing"",""อุดรธานี!J52"")"),0)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82440</v>
      </c>
      <c r="M118" s="155">
        <f t="shared" ca="1" si="58"/>
        <v>66440</v>
      </c>
      <c r="N118" s="155">
        <f t="shared" ca="1" si="58"/>
        <v>19603</v>
      </c>
      <c r="O118" s="154">
        <f t="shared" ref="O118:O120" ca="1" si="59">IF(L118&gt;0,N118*100/L118,0)</f>
        <v>23.778505579815622</v>
      </c>
      <c r="P118" s="154">
        <f t="shared" ref="P118:P120" ca="1" si="60">IF(M118&gt;0,N118*100/M118,0)</f>
        <v>29.504816375677304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82440</v>
      </c>
      <c r="M120" s="160">
        <f t="shared" ca="1" si="62"/>
        <v>66440</v>
      </c>
      <c r="N120" s="160">
        <f t="shared" ca="1" si="62"/>
        <v>19603</v>
      </c>
      <c r="O120" s="159">
        <f t="shared" ca="1" si="59"/>
        <v>23.778505579815622</v>
      </c>
      <c r="P120" s="159">
        <f t="shared" ca="1" si="60"/>
        <v>29.504816375677304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82440</v>
      </c>
      <c r="M122" s="172">
        <f ca="1">IFERROR(__xludf.DUMMYFUNCTION("IMPORTRANGE(""https://docs.google.com/spreadsheets/d/1Yj_ptqi66GCucihVvJfMjLAmec39IyEx_6qawtMGysU/edit?usp=sharing"",""สบก!BA56"")"),66440)</f>
        <v>66440</v>
      </c>
      <c r="N122" s="172">
        <f ca="1">IFERROR(__xludf.DUMMYFUNCTION("IMPORTRANGE(""https://docs.google.com/spreadsheets/d/1Yj_ptqi66GCucihVvJfMjLAmec39IyEx_6qawtMGysU/edit?usp=sharing"",""สบก!BB56"")"),19603)</f>
        <v>19603</v>
      </c>
      <c r="O122" s="171">
        <f ca="1">IF(L122&gt;0,N122*100/L122,0)</f>
        <v>23.778505579815622</v>
      </c>
      <c r="P122" s="171">
        <f ca="1">IF(M122&gt;0,N122*100/M122,0)</f>
        <v>29.504816375677304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IFERROR(__xludf.DUMMYFUNCTION("IMPORTRANGE(""https://docs.google.com/spreadsheets/d/1Yj_ptqi66GCucihVvJfMjLAmec39IyEx_6qawtMGysU/edit?usp=sharing"",""สบก!AW56"")"),0)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IFERROR(__xludf.DUMMYFUNCTION("IMPORTRANGE(""https://docs.google.com/spreadsheets/d/1Yj_ptqi66GCucihVvJfMjLAmec39IyEx_6qawtMGysU/edit?usp=sharing"",""สบก!AX56"")"),82440)</f>
        <v>82440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IFERROR(__xludf.DUMMYFUNCTION("IMPORTRANGE(""https://docs.google.com/spreadsheets/d/1Yj_ptqi66GCucihVvJfMjLAmec39IyEx_6qawtMGysU/edit?usp=sharing"",""สบก!AY56"")"),0)</f>
        <v>0</v>
      </c>
      <c r="M126" s="101"/>
      <c r="N126" s="91">
        <f ca="1">IFERROR(__xludf.DUMMYFUNCTION("IMPORTRANGE(""https://docs.google.com/spreadsheets/d/1Yj_ptqi66GCucihVvJfMjLAmec39IyEx_6qawtMGysU/edit?usp=sharing"",""สบก!BC56"")"),0)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257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IFERROR(__xludf.DUMMYFUNCTION("IMPORTRANGE(""https://docs.google.com/spreadsheets/d/1XL5vhW3sbDhbH9Cz0tuDiY8C3ctxq1tqvaCgkFb8cCA/edit?usp=sharing"",""อุดรธานี!J58"")"),1)</f>
        <v>1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IFERROR(__xludf.DUMMYFUNCTION("IMPORTRANGE(""https://docs.google.com/spreadsheets/d/1XL5vhW3sbDhbH9Cz0tuDiY8C3ctxq1tqvaCgkFb8cCA/edit?usp=sharing"",""อุดรธานี!J59"")"),0)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IFERROR(__xludf.DUMMYFUNCTION("IMPORTRANGE(""https://docs.google.com/spreadsheets/d/1XL5vhW3sbDhbH9Cz0tuDiY8C3ctxq1tqvaCgkFb8cCA/edit?usp=sharing"",""อุดรธานี!J60"")"),0)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IFERROR(__xludf.DUMMYFUNCTION("IMPORTRANGE(""https://docs.google.com/spreadsheets/d/1XL5vhW3sbDhbH9Cz0tuDiY8C3ctxq1tqvaCgkFb8cCA/edit?usp=sharing"",""อุดรธานี!J61"")"),0)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IFERROR(__xludf.DUMMYFUNCTION("IMPORTRANGE(""https://docs.google.com/spreadsheets/d/1XL5vhW3sbDhbH9Cz0tuDiY8C3ctxq1tqvaCgkFb8cCA/edit?usp=sharing"",""อุดรธานี!I62"")"),20)</f>
        <v>20</v>
      </c>
      <c r="J132" s="191">
        <f ca="1">IFERROR(__xludf.DUMMYFUNCTION("IMPORTRANGE(""https://docs.google.com/spreadsheets/d/1XL5vhW3sbDhbH9Cz0tuDiY8C3ctxq1tqvaCgkFb8cCA/edit?usp=sharing"",""อุดรธานี!J62"")"),0)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IFERROR(__xludf.DUMMYFUNCTION("IMPORTRANGE(""https://docs.google.com/spreadsheets/d/1XL5vhW3sbDhbH9Cz0tuDiY8C3ctxq1tqvaCgkFb8cCA/edit?usp=sharing"",""อุดรธานี!I63"")"),20)</f>
        <v>20</v>
      </c>
      <c r="J133" s="191">
        <f ca="1">IFERROR(__xludf.DUMMYFUNCTION("IMPORTRANGE(""https://docs.google.com/spreadsheets/d/1XL5vhW3sbDhbH9Cz0tuDiY8C3ctxq1tqvaCgkFb8cCA/edit?usp=sharing"",""อุดรธานี!J63"")"),0)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IFERROR(__xludf.DUMMYFUNCTION("IMPORTRANGE(""https://docs.google.com/spreadsheets/d/1XL5vhW3sbDhbH9Cz0tuDiY8C3ctxq1tqvaCgkFb8cCA/edit?usp=sharing"",""อุดรธานี!J64"")"),0)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IFERROR(__xludf.DUMMYFUNCTION("IMPORTRANGE(""https://docs.google.com/spreadsheets/d/1XL5vhW3sbDhbH9Cz0tuDiY8C3ctxq1tqvaCgkFb8cCA/edit?usp=sharing"",""อุดรธานี!J65"")"),0)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IFERROR(__xludf.DUMMYFUNCTION("IMPORTRANGE(""https://docs.google.com/spreadsheets/d/1XL5vhW3sbDhbH9Cz0tuDiY8C3ctxq1tqvaCgkFb8cCA/edit?usp=sharing"",""อุดรธานี!I68"")"),0)</f>
        <v>0</v>
      </c>
      <c r="J138" s="264">
        <f ca="1">IFERROR(__xludf.DUMMYFUNCTION("IMPORTRANGE(""https://docs.google.com/spreadsheets/d/1XL5vhW3sbDhbH9Cz0tuDiY8C3ctxq1tqvaCgkFb8cCA/edit?usp=sharing"",""อุดรธานี!J68"")"),0)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102000</v>
      </c>
      <c r="M140" s="155">
        <f t="shared" ca="1" si="64"/>
        <v>75750</v>
      </c>
      <c r="N140" s="155">
        <f t="shared" ca="1" si="64"/>
        <v>23980</v>
      </c>
      <c r="O140" s="154">
        <f t="shared" ref="O140:O142" ca="1" si="65">IF(L140&gt;0,N140*100/L140,0)</f>
        <v>23.509803921568629</v>
      </c>
      <c r="P140" s="154">
        <f t="shared" ref="P140:P142" ca="1" si="66">IF(M140&gt;0,N140*100/M140,0)</f>
        <v>31.656765676567655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102000</v>
      </c>
      <c r="M142" s="160">
        <f t="shared" ca="1" si="68"/>
        <v>75750</v>
      </c>
      <c r="N142" s="160">
        <f t="shared" ca="1" si="68"/>
        <v>23980</v>
      </c>
      <c r="O142" s="159">
        <f t="shared" ca="1" si="65"/>
        <v>23.509803921568629</v>
      </c>
      <c r="P142" s="159">
        <f t="shared" ca="1" si="66"/>
        <v>31.656765676567655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102000</v>
      </c>
      <c r="M144" s="172">
        <f ca="1">IFERROR(__xludf.DUMMYFUNCTION("IMPORTRANGE(""https://docs.google.com/spreadsheets/d/1Yj_ptqi66GCucihVvJfMjLAmec39IyEx_6qawtMGysU/edit?usp=sharing"",""สบก!BJ56"")"),75750)</f>
        <v>75750</v>
      </c>
      <c r="N144" s="172">
        <f ca="1">IFERROR(__xludf.DUMMYFUNCTION("IMPORTRANGE(""https://docs.google.com/spreadsheets/d/1Yj_ptqi66GCucihVvJfMjLAmec39IyEx_6qawtMGysU/edit?usp=sharing"",""สบก!BK56"")"),23980)</f>
        <v>23980</v>
      </c>
      <c r="O144" s="171">
        <f ca="1">IF(L144&gt;0,N144*100/L144,0)</f>
        <v>23.509803921568629</v>
      </c>
      <c r="P144" s="171">
        <f ca="1">IF(M144&gt;0,N144*100/M144,0)</f>
        <v>31.656765676567655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IFERROR(__xludf.DUMMYFUNCTION("IMPORTRANGE(""https://docs.google.com/spreadsheets/d/1Yj_ptqi66GCucihVvJfMjLAmec39IyEx_6qawtMGysU/edit?usp=sharing"",""สบก!BF56"")"),0)</f>
        <v>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IFERROR(__xludf.DUMMYFUNCTION("IMPORTRANGE(""https://docs.google.com/spreadsheets/d/1Yj_ptqi66GCucihVvJfMjLAmec39IyEx_6qawtMGysU/edit?usp=sharing"",""สบก!BG56"")"),102000)</f>
        <v>102000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IFERROR(__xludf.DUMMYFUNCTION("IMPORTRANGE(""https://docs.google.com/spreadsheets/d/1Yj_ptqi66GCucihVvJfMjLAmec39IyEx_6qawtMGysU/edit?usp=sharing"",""สบก!BH56"")"),0)</f>
        <v>0</v>
      </c>
      <c r="M148" s="101"/>
      <c r="N148" s="91">
        <f ca="1">IFERROR(__xludf.DUMMYFUNCTION("IMPORTRANGE(""https://docs.google.com/spreadsheets/d/1Yj_ptqi66GCucihVvJfMjLAmec39IyEx_6qawtMGysU/edit?usp=sharing"",""สบก!BL56"")"),0)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IFERROR(__xludf.DUMMYFUNCTION("IMPORTRANGE(""https://docs.google.com/spreadsheets/d/1XL5vhW3sbDhbH9Cz0tuDiY8C3ctxq1tqvaCgkFb8cCA/edit?usp=sharing"",""อุดรธานี!I74"")"),4)</f>
        <v>4</v>
      </c>
      <c r="J149" s="272">
        <f ca="1">IFERROR(__xludf.DUMMYFUNCTION("IMPORTRANGE(""https://docs.google.com/spreadsheets/d/1XL5vhW3sbDhbH9Cz0tuDiY8C3ctxq1tqvaCgkFb8cCA/edit?usp=sharing"",""อุดรธานี!J74"")"),0)</f>
        <v>0</v>
      </c>
      <c r="K149" s="273">
        <f ca="1">IF(I149&gt;0,J149*100/I149,0)</f>
        <v>0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IFERROR(__xludf.DUMMYFUNCTION("IMPORTRANGE(""https://docs.google.com/spreadsheets/d/1XL5vhW3sbDhbH9Cz0tuDiY8C3ctxq1tqvaCgkFb8cCA/edit?usp=sharing"",""อุดรธานี!J79"")"),1)</f>
        <v>1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IFERROR(__xludf.DUMMYFUNCTION("IMPORTRANGE(""https://docs.google.com/spreadsheets/d/1XL5vhW3sbDhbH9Cz0tuDiY8C3ctxq1tqvaCgkFb8cCA/edit?usp=sharing"",""อุดรธานี!J80"")"),0)</f>
        <v>0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IFERROR(__xludf.DUMMYFUNCTION("IMPORTRANGE(""https://docs.google.com/spreadsheets/d/1XL5vhW3sbDhbH9Cz0tuDiY8C3ctxq1tqvaCgkFb8cCA/edit?usp=sharing"",""อุดรธานี!J81"")"),0)</f>
        <v>0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IFERROR(__xludf.DUMMYFUNCTION("IMPORTRANGE(""https://docs.google.com/spreadsheets/d/1XL5vhW3sbDhbH9Cz0tuDiY8C3ctxq1tqvaCgkFb8cCA/edit?usp=sharing"",""อุดรธานี!J82"")"),0)</f>
        <v>0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IFERROR(__xludf.DUMMYFUNCTION("IMPORTRANGE(""https://docs.google.com/spreadsheets/d/1XL5vhW3sbDhbH9Cz0tuDiY8C3ctxq1tqvaCgkFb8cCA/edit?usp=sharing"",""อุดรธานี!I83"")"),4)</f>
        <v>4</v>
      </c>
      <c r="J158" s="192">
        <f ca="1">IFERROR(__xludf.DUMMYFUNCTION("IMPORTRANGE(""https://docs.google.com/spreadsheets/d/1XL5vhW3sbDhbH9Cz0tuDiY8C3ctxq1tqvaCgkFb8cCA/edit?usp=sharing"",""อุดรธานี!J83"")"),0)</f>
        <v>0</v>
      </c>
      <c r="K158" s="168">
        <f ca="1">IF(I158&gt;0,J158*100/I158,0)</f>
        <v>0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IFERROR(__xludf.DUMMYFUNCTION("IMPORTRANGE(""https://docs.google.com/spreadsheets/d/1XL5vhW3sbDhbH9Cz0tuDiY8C3ctxq1tqvaCgkFb8cCA/edit?usp=sharing"",""อุดรธานี!J84"")"),0)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IFERROR(__xludf.DUMMYFUNCTION("IMPORTRANGE(""https://docs.google.com/spreadsheets/d/1XL5vhW3sbDhbH9Cz0tuDiY8C3ctxq1tqvaCgkFb8cCA/edit?usp=sharing"",""อุดรธานี!J85"")"),0)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IFERROR(__xludf.DUMMYFUNCTION("IMPORTRANGE(""https://docs.google.com/spreadsheets/d/1XL5vhW3sbDhbH9Cz0tuDiY8C3ctxq1tqvaCgkFb8cCA/edit?usp=sharing"",""อุดรธานี!J86"")"),0)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IFERROR(__xludf.DUMMYFUNCTION("IMPORTRANGE(""https://docs.google.com/spreadsheets/d/1XL5vhW3sbDhbH9Cz0tuDiY8C3ctxq1tqvaCgkFb8cCA/edit?usp=sharing"",""อุดรธานี!J87"")"),0)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IFERROR(__xludf.DUMMYFUNCTION("IMPORTRANGE(""https://docs.google.com/spreadsheets/d/1XL5vhW3sbDhbH9Cz0tuDiY8C3ctxq1tqvaCgkFb8cCA/edit?usp=sharing"",""อุดรธานี!J88"")"),0)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IFERROR(__xludf.DUMMYFUNCTION("IMPORTRANGE(""https://docs.google.com/spreadsheets/d/1XL5vhW3sbDhbH9Cz0tuDiY8C3ctxq1tqvaCgkFb8cCA/edit?usp=sharing"",""อุดรธานี!I89"")"),3)</f>
        <v>3</v>
      </c>
      <c r="J164" s="277">
        <f ca="1">IFERROR(__xludf.DUMMYFUNCTION("IMPORTRANGE(""https://docs.google.com/spreadsheets/d/1XL5vhW3sbDhbH9Cz0tuDiY8C3ctxq1tqvaCgkFb8cCA/edit?usp=sharing"",""อุดรธานี!J89"")"),1)</f>
        <v>1</v>
      </c>
      <c r="K164" s="278">
        <f ca="1">IF(I164&gt;0,J164*100/I164,0)</f>
        <v>33.333333333333336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IFERROR(__xludf.DUMMYFUNCTION("IMPORTRANGE(""https://docs.google.com/spreadsheets/d/1XL5vhW3sbDhbH9Cz0tuDiY8C3ctxq1tqvaCgkFb8cCA/edit?usp=sharing"",""อุดรธานี!J94"")"),0)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IFERROR(__xludf.DUMMYFUNCTION("IMPORTRANGE(""https://docs.google.com/spreadsheets/d/1XL5vhW3sbDhbH9Cz0tuDiY8C3ctxq1tqvaCgkFb8cCA/edit?usp=sharing"",""อุดรธานี!J95"")"),1)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IFERROR(__xludf.DUMMYFUNCTION("IMPORTRANGE(""https://docs.google.com/spreadsheets/d/1XL5vhW3sbDhbH9Cz0tuDiY8C3ctxq1tqvaCgkFb8cCA/edit?usp=sharing"",""อุดรธานี!J96"")"),1)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IFERROR(__xludf.DUMMYFUNCTION("IMPORTRANGE(""https://docs.google.com/spreadsheets/d/1XL5vhW3sbDhbH9Cz0tuDiY8C3ctxq1tqvaCgkFb8cCA/edit?usp=sharing"",""อุดรธานี!J97"")"),1)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IFERROR(__xludf.DUMMYFUNCTION("IMPORTRANGE(""https://docs.google.com/spreadsheets/d/1XL5vhW3sbDhbH9Cz0tuDiY8C3ctxq1tqvaCgkFb8cCA/edit?usp=sharing"",""อุดรธานี!I98"")"),3)</f>
        <v>3</v>
      </c>
      <c r="J173" s="192">
        <f ca="1">IFERROR(__xludf.DUMMYFUNCTION("IMPORTRANGE(""https://docs.google.com/spreadsheets/d/1XL5vhW3sbDhbH9Cz0tuDiY8C3ctxq1tqvaCgkFb8cCA/edit?usp=sharing"",""อุดรธานี!J98"")"),1)</f>
        <v>1</v>
      </c>
      <c r="K173" s="168">
        <f ca="1">IF(I173&gt;0,J173*100/I173,0)</f>
        <v>33.333333333333336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IFERROR(__xludf.DUMMYFUNCTION("IMPORTRANGE(""https://docs.google.com/spreadsheets/d/1XL5vhW3sbDhbH9Cz0tuDiY8C3ctxq1tqvaCgkFb8cCA/edit?usp=sharing"",""อุดรธานี!J99"")"),0)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IFERROR(__xludf.DUMMYFUNCTION("IMPORTRANGE(""https://docs.google.com/spreadsheets/d/1XL5vhW3sbDhbH9Cz0tuDiY8C3ctxq1tqvaCgkFb8cCA/edit?usp=sharing"",""อุดรธานี!J100"")"),0)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IFERROR(__xludf.DUMMYFUNCTION("IMPORTRANGE(""https://docs.google.com/spreadsheets/d/1XL5vhW3sbDhbH9Cz0tuDiY8C3ctxq1tqvaCgkFb8cCA/edit?usp=sharing"",""อุดรธานี!I101"")"),3)</f>
        <v>3</v>
      </c>
      <c r="J176" s="277">
        <f ca="1">IFERROR(__xludf.DUMMYFUNCTION("IMPORTRANGE(""https://docs.google.com/spreadsheets/d/1XL5vhW3sbDhbH9Cz0tuDiY8C3ctxq1tqvaCgkFb8cCA/edit?usp=sharing"",""อุดรธานี!J101"")"),0)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IFERROR(__xludf.DUMMYFUNCTION("IMPORTRANGE(""https://docs.google.com/spreadsheets/d/1XL5vhW3sbDhbH9Cz0tuDiY8C3ctxq1tqvaCgkFb8cCA/edit?usp=sharing"",""อุดรธานี!J106"")"),1)</f>
        <v>1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IFERROR(__xludf.DUMMYFUNCTION("IMPORTRANGE(""https://docs.google.com/spreadsheets/d/1XL5vhW3sbDhbH9Cz0tuDiY8C3ctxq1tqvaCgkFb8cCA/edit?usp=sharing"",""อุดรธานี!J107"")"),0)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IFERROR(__xludf.DUMMYFUNCTION("IMPORTRANGE(""https://docs.google.com/spreadsheets/d/1XL5vhW3sbDhbH9Cz0tuDiY8C3ctxq1tqvaCgkFb8cCA/edit?usp=sharing"",""อุดรธานี!J108"")"),0)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IFERROR(__xludf.DUMMYFUNCTION("IMPORTRANGE(""https://docs.google.com/spreadsheets/d/1XL5vhW3sbDhbH9Cz0tuDiY8C3ctxq1tqvaCgkFb8cCA/edit?usp=sharing"",""อุดรธานี!J109"")"),0)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IFERROR(__xludf.DUMMYFUNCTION("IMPORTRANGE(""https://docs.google.com/spreadsheets/d/1XL5vhW3sbDhbH9Cz0tuDiY8C3ctxq1tqvaCgkFb8cCA/edit?usp=sharing"",""อุดรธานี!I110"")"),3)</f>
        <v>3</v>
      </c>
      <c r="J185" s="191">
        <f ca="1">IFERROR(__xludf.DUMMYFUNCTION("IMPORTRANGE(""https://docs.google.com/spreadsheets/d/1XL5vhW3sbDhbH9Cz0tuDiY8C3ctxq1tqvaCgkFb8cCA/edit?usp=sharing"",""อุดรธานี!J110"")"),0)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IFERROR(__xludf.DUMMYFUNCTION("IMPORTRANGE(""https://docs.google.com/spreadsheets/d/1XL5vhW3sbDhbH9Cz0tuDiY8C3ctxq1tqvaCgkFb8cCA/edit?usp=sharing"",""อุดรธานี!I111"")"),3)</f>
        <v>3</v>
      </c>
      <c r="J186" s="191">
        <f ca="1">IFERROR(__xludf.DUMMYFUNCTION("IMPORTRANGE(""https://docs.google.com/spreadsheets/d/1XL5vhW3sbDhbH9Cz0tuDiY8C3ctxq1tqvaCgkFb8cCA/edit?usp=sharing"",""อุดรธานี!J111"")"),0)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IFERROR(__xludf.DUMMYFUNCTION("IMPORTRANGE(""https://docs.google.com/spreadsheets/d/1XL5vhW3sbDhbH9Cz0tuDiY8C3ctxq1tqvaCgkFb8cCA/edit?usp=sharing"",""อุดรธานี!J112"")"),0)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IFERROR(__xludf.DUMMYFUNCTION("IMPORTRANGE(""https://docs.google.com/spreadsheets/d/1XL5vhW3sbDhbH9Cz0tuDiY8C3ctxq1tqvaCgkFb8cCA/edit?usp=sharing"",""อุดรธานี!J113"")"),0)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IFERROR(__xludf.DUMMYFUNCTION("IMPORTRANGE(""https://docs.google.com/spreadsheets/d/1XL5vhW3sbDhbH9Cz0tuDiY8C3ctxq1tqvaCgkFb8cCA/edit?usp=sharing"",""อุดรธานี!I114"")"),10000)</f>
        <v>10000</v>
      </c>
      <c r="J189" s="277">
        <f ca="1">IFERROR(__xludf.DUMMYFUNCTION("IMPORTRANGE(""https://docs.google.com/spreadsheets/d/1XL5vhW3sbDhbH9Cz0tuDiY8C3ctxq1tqvaCgkFb8cCA/edit?usp=sharing"",""อุดรธานี!J114"")"),0)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IFERROR(__xludf.DUMMYFUNCTION("IMPORTRANGE(""https://docs.google.com/spreadsheets/d/1XL5vhW3sbDhbH9Cz0tuDiY8C3ctxq1tqvaCgkFb8cCA/edit?usp=sharing"",""อุดรธานี!J119"")"),1)</f>
        <v>1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IFERROR(__xludf.DUMMYFUNCTION("IMPORTRANGE(""https://docs.google.com/spreadsheets/d/1XL5vhW3sbDhbH9Cz0tuDiY8C3ctxq1tqvaCgkFb8cCA/edit?usp=sharing"",""อุดรธานี!J120"")"),0)</f>
        <v>0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IFERROR(__xludf.DUMMYFUNCTION("IMPORTRANGE(""https://docs.google.com/spreadsheets/d/1XL5vhW3sbDhbH9Cz0tuDiY8C3ctxq1tqvaCgkFb8cCA/edit?usp=sharing"",""อุดรธานี!J121"")"),0)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IFERROR(__xludf.DUMMYFUNCTION("IMPORTRANGE(""https://docs.google.com/spreadsheets/d/1XL5vhW3sbDhbH9Cz0tuDiY8C3ctxq1tqvaCgkFb8cCA/edit?usp=sharing"",""อุดรธานี!J122"")"),0)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IFERROR(__xludf.DUMMYFUNCTION("IMPORTRANGE(""https://docs.google.com/spreadsheets/d/1XL5vhW3sbDhbH9Cz0tuDiY8C3ctxq1tqvaCgkFb8cCA/edit?usp=sharing"",""อุดรธานี!I124"")"),10000)</f>
        <v>10000</v>
      </c>
      <c r="J199" s="192">
        <f ca="1">IFERROR(__xludf.DUMMYFUNCTION("IMPORTRANGE(""https://docs.google.com/spreadsheets/d/1XL5vhW3sbDhbH9Cz0tuDiY8C3ctxq1tqvaCgkFb8cCA/edit?usp=sharing"",""อุดรธานี!J124"")"),0)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IFERROR(__xludf.DUMMYFUNCTION("IMPORTRANGE(""https://docs.google.com/spreadsheets/d/1XL5vhW3sbDhbH9Cz0tuDiY8C3ctxq1tqvaCgkFb8cCA/edit?usp=sharing"",""อุดรธานี!I125"")"),10000)</f>
        <v>10000</v>
      </c>
      <c r="J200" s="192">
        <f ca="1">IFERROR(__xludf.DUMMYFUNCTION("IMPORTRANGE(""https://docs.google.com/spreadsheets/d/1XL5vhW3sbDhbH9Cz0tuDiY8C3ctxq1tqvaCgkFb8cCA/edit?usp=sharing"",""อุดรธานี!J125"")"),0)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IFERROR(__xludf.DUMMYFUNCTION("IMPORTRANGE(""https://docs.google.com/spreadsheets/d/1XL5vhW3sbDhbH9Cz0tuDiY8C3ctxq1tqvaCgkFb8cCA/edit?usp=sharing"",""อุดรธานี!I126"")"),0)</f>
        <v>0</v>
      </c>
      <c r="J201" s="192">
        <f ca="1">IFERROR(__xludf.DUMMYFUNCTION("IMPORTRANGE(""https://docs.google.com/spreadsheets/d/1XL5vhW3sbDhbH9Cz0tuDiY8C3ctxq1tqvaCgkFb8cCA/edit?usp=sharing"",""อุดรธานี!J126"")"),0)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IFERROR(__xludf.DUMMYFUNCTION("IMPORTRANGE(""https://docs.google.com/spreadsheets/d/1XL5vhW3sbDhbH9Cz0tuDiY8C3ctxq1tqvaCgkFb8cCA/edit?usp=sharing"",""อุดรธานี!J127"")"),0)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IFERROR(__xludf.DUMMYFUNCTION("IMPORTRANGE(""https://docs.google.com/spreadsheets/d/1XL5vhW3sbDhbH9Cz0tuDiY8C3ctxq1tqvaCgkFb8cCA/edit?usp=sharing"",""อุดรธานี!J128"")"),0)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IFERROR(__xludf.DUMMYFUNCTION("IMPORTRANGE(""https://docs.google.com/spreadsheets/d/1XL5vhW3sbDhbH9Cz0tuDiY8C3ctxq1tqvaCgkFb8cCA/edit?usp=sharing"",""อุดรธานี!I129"")"),0)</f>
        <v>0</v>
      </c>
      <c r="J204" s="277">
        <f ca="1">IFERROR(__xludf.DUMMYFUNCTION("IMPORTRANGE(""https://docs.google.com/spreadsheets/d/1XL5vhW3sbDhbH9Cz0tuDiY8C3ctxq1tqvaCgkFb8cCA/edit?usp=sharing"",""อุดรธานี!J129"")"),0)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IFERROR(__xludf.DUMMYFUNCTION("IMPORTRANGE(""https://docs.google.com/spreadsheets/d/1XL5vhW3sbDhbH9Cz0tuDiY8C3ctxq1tqvaCgkFb8cCA/edit?usp=sharing"",""อุดรธานี!J134"")"),0)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IFERROR(__xludf.DUMMYFUNCTION("IMPORTRANGE(""https://docs.google.com/spreadsheets/d/1XL5vhW3sbDhbH9Cz0tuDiY8C3ctxq1tqvaCgkFb8cCA/edit?usp=sharing"",""อุดรธานี!J135"")"),0)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IFERROR(__xludf.DUMMYFUNCTION("IMPORTRANGE(""https://docs.google.com/spreadsheets/d/1XL5vhW3sbDhbH9Cz0tuDiY8C3ctxq1tqvaCgkFb8cCA/edit?usp=sharing"",""อุดรธานี!J136"")"),0)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IFERROR(__xludf.DUMMYFUNCTION("IMPORTRANGE(""https://docs.google.com/spreadsheets/d/1XL5vhW3sbDhbH9Cz0tuDiY8C3ctxq1tqvaCgkFb8cCA/edit?usp=sharing"",""อุดรธานี!J137"")"),0)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IFERROR(__xludf.DUMMYFUNCTION("IMPORTRANGE(""https://docs.google.com/spreadsheets/d/1XL5vhW3sbDhbH9Cz0tuDiY8C3ctxq1tqvaCgkFb8cCA/edit?usp=sharing"",""อุดรธานี!I138"")"),0)</f>
        <v>0</v>
      </c>
      <c r="J213" s="191">
        <f ca="1">IFERROR(__xludf.DUMMYFUNCTION("IMPORTRANGE(""https://docs.google.com/spreadsheets/d/1XL5vhW3sbDhbH9Cz0tuDiY8C3ctxq1tqvaCgkFb8cCA/edit?usp=sharing"",""อุดรธานี!J138"")"),0)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IFERROR(__xludf.DUMMYFUNCTION("IMPORTRANGE(""https://docs.google.com/spreadsheets/d/1XL5vhW3sbDhbH9Cz0tuDiY8C3ctxq1tqvaCgkFb8cCA/edit?usp=sharing"",""อุดรธานี!I140"")"),0)</f>
        <v>0</v>
      </c>
      <c r="J215" s="191">
        <f ca="1">IFERROR(__xludf.DUMMYFUNCTION("IMPORTRANGE(""https://docs.google.com/spreadsheets/d/1XL5vhW3sbDhbH9Cz0tuDiY8C3ctxq1tqvaCgkFb8cCA/edit?usp=sharing"",""อุดรธานี!J140"")"),0)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IFERROR(__xludf.DUMMYFUNCTION("IMPORTRANGE(""https://docs.google.com/spreadsheets/d/1XL5vhW3sbDhbH9Cz0tuDiY8C3ctxq1tqvaCgkFb8cCA/edit?usp=sharing"",""อุดรธานี!I141"")"),0)</f>
        <v>0</v>
      </c>
      <c r="J216" s="191">
        <f ca="1">IFERROR(__xludf.DUMMYFUNCTION("IMPORTRANGE(""https://docs.google.com/spreadsheets/d/1XL5vhW3sbDhbH9Cz0tuDiY8C3ctxq1tqvaCgkFb8cCA/edit?usp=sharing"",""อุดรธานี!J141"")"),0)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IFERROR(__xludf.DUMMYFUNCTION("IMPORTRANGE(""https://docs.google.com/spreadsheets/d/1XL5vhW3sbDhbH9Cz0tuDiY8C3ctxq1tqvaCgkFb8cCA/edit?usp=sharing"",""อุดรธานี!J142"")"),0)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IFERROR(__xludf.DUMMYFUNCTION("IMPORTRANGE(""https://docs.google.com/spreadsheets/d/1XL5vhW3sbDhbH9Cz0tuDiY8C3ctxq1tqvaCgkFb8cCA/edit?usp=sharing"",""อุดรธานี!J143"")"),0)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IFERROR(__xludf.DUMMYFUNCTION("IMPORTRANGE(""https://docs.google.com/spreadsheets/d/1XL5vhW3sbDhbH9Cz0tuDiY8C3ctxq1tqvaCgkFb8cCA/edit?usp=sharing"",""อุดรธานี!I144"")"),14)</f>
        <v>14</v>
      </c>
      <c r="J219" s="264">
        <f ca="1">IFERROR(__xludf.DUMMYFUNCTION("IMPORTRANGE(""https://docs.google.com/spreadsheets/d/1XL5vhW3sbDhbH9Cz0tuDiY8C3ctxq1tqvaCgkFb8cCA/edit?usp=sharing"",""อุดรธานี!J144"")"),0)</f>
        <v>0</v>
      </c>
      <c r="K219" s="265">
        <f ca="1">IF(I219&gt;0,J219*100/I219,0)</f>
        <v>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20210</v>
      </c>
      <c r="M220" s="155">
        <f t="shared" ca="1" si="72"/>
        <v>20210</v>
      </c>
      <c r="N220" s="155">
        <f t="shared" ca="1" si="72"/>
        <v>0</v>
      </c>
      <c r="O220" s="154">
        <f t="shared" ref="O220:O222" ca="1" si="73">IF(L220&gt;0,N220*100/L220,0)</f>
        <v>0</v>
      </c>
      <c r="P220" s="154">
        <f t="shared" ref="P220:P222" ca="1" si="74">IF(M220&gt;0,N220*100/M220,0)</f>
        <v>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20210</v>
      </c>
      <c r="M222" s="160">
        <f t="shared" ca="1" si="76"/>
        <v>20210</v>
      </c>
      <c r="N222" s="160">
        <f t="shared" ca="1" si="76"/>
        <v>0</v>
      </c>
      <c r="O222" s="159">
        <f t="shared" ca="1" si="73"/>
        <v>0</v>
      </c>
      <c r="P222" s="159">
        <f t="shared" ca="1" si="74"/>
        <v>0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20210</v>
      </c>
      <c r="M224" s="172">
        <f ca="1">IFERROR(__xludf.DUMMYFUNCTION("IMPORTRANGE(""https://docs.google.com/spreadsheets/d/1Yj_ptqi66GCucihVvJfMjLAmec39IyEx_6qawtMGysU/edit?usp=sharing"",""สบก!BS56"")"),20210)</f>
        <v>20210</v>
      </c>
      <c r="N224" s="172">
        <f ca="1">IFERROR(__xludf.DUMMYFUNCTION("IMPORTRANGE(""https://docs.google.com/spreadsheets/d/1Yj_ptqi66GCucihVvJfMjLAmec39IyEx_6qawtMGysU/edit?usp=sharing"",""สบก!BT56"")"),0)</f>
        <v>0</v>
      </c>
      <c r="O224" s="171">
        <f ca="1">IF(L224&gt;0,N224*100/L224,0)</f>
        <v>0</v>
      </c>
      <c r="P224" s="171">
        <f ca="1">IF(M224&gt;0,N224*100/M224,0)</f>
        <v>0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IFERROR(__xludf.DUMMYFUNCTION("IMPORTRANGE(""https://docs.google.com/spreadsheets/d/1Yj_ptqi66GCucihVvJfMjLAmec39IyEx_6qawtMGysU/edit?usp=sharing"",""สบก!BO56"")"),0)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IFERROR(__xludf.DUMMYFUNCTION("IMPORTRANGE(""https://docs.google.com/spreadsheets/d/1Yj_ptqi66GCucihVvJfMjLAmec39IyEx_6qawtMGysU/edit?usp=sharing"",""สบก!BP56"")"),20210)</f>
        <v>20210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IFERROR(__xludf.DUMMYFUNCTION("IMPORTRANGE(""https://docs.google.com/spreadsheets/d/1Yj_ptqi66GCucihVvJfMjLAmec39IyEx_6qawtMGysU/edit?usp=sharing"",""สบก!BQ56"")"),0)</f>
        <v>0</v>
      </c>
      <c r="M228" s="101"/>
      <c r="N228" s="91">
        <f ca="1">IFERROR(__xludf.DUMMYFUNCTION("IMPORTRANGE(""https://docs.google.com/spreadsheets/d/1Yj_ptqi66GCucihVvJfMjLAmec39IyEx_6qawtMGysU/edit?usp=sharing"",""สบก!BU56"")"),0)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IFERROR(__xludf.DUMMYFUNCTION("IMPORTRANGE(""https://docs.google.com/spreadsheets/d/1XL5vhW3sbDhbH9Cz0tuDiY8C3ctxq1tqvaCgkFb8cCA/edit?usp=sharing"",""อุดรธานี!I149"")"),14)</f>
        <v>14</v>
      </c>
      <c r="J229" s="264">
        <f ca="1">IFERROR(__xludf.DUMMYFUNCTION("IMPORTRANGE(""https://docs.google.com/spreadsheets/d/1XL5vhW3sbDhbH9Cz0tuDiY8C3ctxq1tqvaCgkFb8cCA/edit?usp=sharing"",""อุดรธานี!J149"")"),0)</f>
        <v>0</v>
      </c>
      <c r="K229" s="265">
        <f ca="1">IF(I229&gt;0,J229*100/I229,0)</f>
        <v>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IFERROR(__xludf.DUMMYFUNCTION("IMPORTRANGE(""https://docs.google.com/spreadsheets/d/1XL5vhW3sbDhbH9Cz0tuDiY8C3ctxq1tqvaCgkFb8cCA/edit?usp=sharing"",""อุดรธานี!J151"")"),0)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IFERROR(__xludf.DUMMYFUNCTION("IMPORTRANGE(""https://docs.google.com/spreadsheets/d/1XL5vhW3sbDhbH9Cz0tuDiY8C3ctxq1tqvaCgkFb8cCA/edit?usp=sharing"",""อุดรธานี!J152"")"),1)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IFERROR(__xludf.DUMMYFUNCTION("IMPORTRANGE(""https://docs.google.com/spreadsheets/d/1XL5vhW3sbDhbH9Cz0tuDiY8C3ctxq1tqvaCgkFb8cCA/edit?usp=sharing"",""อุดรธานี!J153"")"),1)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IFERROR(__xludf.DUMMYFUNCTION("IMPORTRANGE(""https://docs.google.com/spreadsheets/d/1XL5vhW3sbDhbH9Cz0tuDiY8C3ctxq1tqvaCgkFb8cCA/edit?usp=sharing"",""อุดรธานี!J154"")"),1)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IFERROR(__xludf.DUMMYFUNCTION("IMPORTRANGE(""https://docs.google.com/spreadsheets/d/1XL5vhW3sbDhbH9Cz0tuDiY8C3ctxq1tqvaCgkFb8cCA/edit?usp=sharing"",""อุดรธานี!I155"")"),14)</f>
        <v>14</v>
      </c>
      <c r="J235" s="192">
        <f ca="1">IFERROR(__xludf.DUMMYFUNCTION("IMPORTRANGE(""https://docs.google.com/spreadsheets/d/1XL5vhW3sbDhbH9Cz0tuDiY8C3ctxq1tqvaCgkFb8cCA/edit?usp=sharing"",""อุดรธานี!J155"")"),0)</f>
        <v>0</v>
      </c>
      <c r="K235" s="168">
        <f ca="1">IF(I235&gt;0,J235*100/I235,0)</f>
        <v>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IFERROR(__xludf.DUMMYFUNCTION("IMPORTRANGE(""https://docs.google.com/spreadsheets/d/1XL5vhW3sbDhbH9Cz0tuDiY8C3ctxq1tqvaCgkFb8cCA/edit?usp=sharing"",""อุดรธานี!J156"")"),0)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IFERROR(__xludf.DUMMYFUNCTION("IMPORTRANGE(""https://docs.google.com/spreadsheets/d/1XL5vhW3sbDhbH9Cz0tuDiY8C3ctxq1tqvaCgkFb8cCA/edit?usp=sharing"",""อุดรธานี!J157"")"),0)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IFERROR(__xludf.DUMMYFUNCTION("IMPORTRANGE(""https://docs.google.com/spreadsheets/d/1XL5vhW3sbDhbH9Cz0tuDiY8C3ctxq1tqvaCgkFb8cCA/edit?usp=sharing"",""อุดรธานี!I158"")"),0)</f>
        <v>0</v>
      </c>
      <c r="J238" s="264">
        <f ca="1">IFERROR(__xludf.DUMMYFUNCTION("IMPORTRANGE(""https://docs.google.com/spreadsheets/d/1XL5vhW3sbDhbH9Cz0tuDiY8C3ctxq1tqvaCgkFb8cCA/edit?usp=sharing"",""อุดรธานี!J158"")"),0)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IFERROR(__xludf.DUMMYFUNCTION("IMPORTRANGE(""https://docs.google.com/spreadsheets/d/1XL5vhW3sbDhbH9Cz0tuDiY8C3ctxq1tqvaCgkFb8cCA/edit?usp=sharing"",""อุดรธานี!J159"")"),"")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IFERROR(__xludf.DUMMYFUNCTION("IMPORTRANGE(""https://docs.google.com/spreadsheets/d/1XL5vhW3sbDhbH9Cz0tuDiY8C3ctxq1tqvaCgkFb8cCA/edit?usp=sharing"",""อุดรธานี!J161"")"),0)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IFERROR(__xludf.DUMMYFUNCTION("IMPORTRANGE(""https://docs.google.com/spreadsheets/d/1XL5vhW3sbDhbH9Cz0tuDiY8C3ctxq1tqvaCgkFb8cCA/edit?usp=sharing"",""อุดรธานี!J162"")"),0)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IFERROR(__xludf.DUMMYFUNCTION("IMPORTRANGE(""https://docs.google.com/spreadsheets/d/1XL5vhW3sbDhbH9Cz0tuDiY8C3ctxq1tqvaCgkFb8cCA/edit?usp=sharing"",""อุดรธานี!J163"")"),0)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IFERROR(__xludf.DUMMYFUNCTION("IMPORTRANGE(""https://docs.google.com/spreadsheets/d/1XL5vhW3sbDhbH9Cz0tuDiY8C3ctxq1tqvaCgkFb8cCA/edit?usp=sharing"",""อุดรธานี!I164"")"),0)</f>
        <v>0</v>
      </c>
      <c r="J244" s="191">
        <f ca="1">IFERROR(__xludf.DUMMYFUNCTION("IMPORTRANGE(""https://docs.google.com/spreadsheets/d/1XL5vhW3sbDhbH9Cz0tuDiY8C3ctxq1tqvaCgkFb8cCA/edit?usp=sharing"",""อุดรธานี!J164"")"),0)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IFERROR(__xludf.DUMMYFUNCTION("IMPORTRANGE(""https://docs.google.com/spreadsheets/d/1XL5vhW3sbDhbH9Cz0tuDiY8C3ctxq1tqvaCgkFb8cCA/edit?usp=sharing"",""อุดรธานี!J165"")"),0)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IFERROR(__xludf.DUMMYFUNCTION("IMPORTRANGE(""https://docs.google.com/spreadsheets/d/1XL5vhW3sbDhbH9Cz0tuDiY8C3ctxq1tqvaCgkFb8cCA/edit?usp=sharing"",""อุดรธานี!J166"")"),0)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IFERROR(__xludf.DUMMYFUNCTION("IMPORTRANGE(""https://docs.google.com/spreadsheets/d/1XL5vhW3sbDhbH9Cz0tuDiY8C3ctxq1tqvaCgkFb8cCA/edit?usp=sharing"",""อุดรธานี!I169"")"),20)</f>
        <v>20</v>
      </c>
      <c r="J249" s="308">
        <f ca="1">IFERROR(__xludf.DUMMYFUNCTION("IMPORTRANGE(""https://docs.google.com/spreadsheets/d/1XL5vhW3sbDhbH9Cz0tuDiY8C3ctxq1tqvaCgkFb8cCA/edit?usp=sharing"",""อุดรธานี!J169"")"),0)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71400</v>
      </c>
      <c r="M250" s="155">
        <f t="shared" ca="1" si="77"/>
        <v>37000</v>
      </c>
      <c r="N250" s="155">
        <f t="shared" ca="1" si="77"/>
        <v>2360</v>
      </c>
      <c r="O250" s="154">
        <f t="shared" ref="O250:O252" ca="1" si="78">IF(L250&gt;0,N250*100/L250,0)</f>
        <v>3.3053221288515404</v>
      </c>
      <c r="P250" s="154">
        <f t="shared" ref="P250:P252" ca="1" si="79">IF(M250&gt;0,N250*100/M250,0)</f>
        <v>6.3783783783783781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71400</v>
      </c>
      <c r="M252" s="160">
        <f t="shared" ca="1" si="81"/>
        <v>37000</v>
      </c>
      <c r="N252" s="160">
        <f t="shared" ca="1" si="81"/>
        <v>2360</v>
      </c>
      <c r="O252" s="159">
        <f t="shared" ca="1" si="78"/>
        <v>3.3053221288515404</v>
      </c>
      <c r="P252" s="159">
        <f t="shared" ca="1" si="79"/>
        <v>6.3783783783783781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71400</v>
      </c>
      <c r="M254" s="172">
        <f ca="1">IFERROR(__xludf.DUMMYFUNCTION("IMPORTRANGE(""https://docs.google.com/spreadsheets/d/1Yj_ptqi66GCucihVvJfMjLAmec39IyEx_6qawtMGysU/edit?usp=sharing"",""สบก!CB56"")"),37000)</f>
        <v>37000</v>
      </c>
      <c r="N254" s="172">
        <f ca="1">IFERROR(__xludf.DUMMYFUNCTION("IMPORTRANGE(""https://docs.google.com/spreadsheets/d/1Yj_ptqi66GCucihVvJfMjLAmec39IyEx_6qawtMGysU/edit?usp=sharing"",""สบก!CC56"")"),2360)</f>
        <v>2360</v>
      </c>
      <c r="O254" s="171">
        <f ca="1">IF(L254&gt;0,N254*100/L254,0)</f>
        <v>3.3053221288515404</v>
      </c>
      <c r="P254" s="171">
        <f ca="1">IF(M254&gt;0,N254*100/M254,0)</f>
        <v>6.3783783783783781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IFERROR(__xludf.DUMMYFUNCTION("IMPORTRANGE(""https://docs.google.com/spreadsheets/d/1Yj_ptqi66GCucihVvJfMjLAmec39IyEx_6qawtMGysU/edit?usp=sharing"",""สบก!BX56"")"),0)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IFERROR(__xludf.DUMMYFUNCTION("IMPORTRANGE(""https://docs.google.com/spreadsheets/d/1Yj_ptqi66GCucihVvJfMjLAmec39IyEx_6qawtMGysU/edit?usp=sharing"",""สบก!BY56"")"),71400)</f>
        <v>71400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IFERROR(__xludf.DUMMYFUNCTION("IMPORTRANGE(""https://docs.google.com/spreadsheets/d/1Yj_ptqi66GCucihVvJfMjLAmec39IyEx_6qawtMGysU/edit?usp=sharing"",""สบก!BZ56"")"),0)</f>
        <v>0</v>
      </c>
      <c r="M258" s="101"/>
      <c r="N258" s="91">
        <f ca="1">IFERROR(__xludf.DUMMYFUNCTION("IMPORTRANGE(""https://docs.google.com/spreadsheets/d/1Yj_ptqi66GCucihVvJfMjLAmec39IyEx_6qawtMGysU/edit?usp=sharing"",""สบก!CD56"")"),0)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IFERROR(__xludf.DUMMYFUNCTION("IMPORTRANGE(""https://docs.google.com/spreadsheets/d/1XL5vhW3sbDhbH9Cz0tuDiY8C3ctxq1tqvaCgkFb8cCA/edit?usp=sharing"",""อุดรธานี!J175"")"),0)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IFERROR(__xludf.DUMMYFUNCTION("IMPORTRANGE(""https://docs.google.com/spreadsheets/d/1XL5vhW3sbDhbH9Cz0tuDiY8C3ctxq1tqvaCgkFb8cCA/edit?usp=sharing"",""อุดรธานี!J176"")"),1)</f>
        <v>1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IFERROR(__xludf.DUMMYFUNCTION("IMPORTRANGE(""https://docs.google.com/spreadsheets/d/1XL5vhW3sbDhbH9Cz0tuDiY8C3ctxq1tqvaCgkFb8cCA/edit?usp=sharing"",""อุดรธานี!J177"")"),1)</f>
        <v>1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IFERROR(__xludf.DUMMYFUNCTION("IMPORTRANGE(""https://docs.google.com/spreadsheets/d/1XL5vhW3sbDhbH9Cz0tuDiY8C3ctxq1tqvaCgkFb8cCA/edit?usp=sharing"",""อุดรธานี!J178"")"),0)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IFERROR(__xludf.DUMMYFUNCTION("IMPORTRANGE(""https://docs.google.com/spreadsheets/d/1XL5vhW3sbDhbH9Cz0tuDiY8C3ctxq1tqvaCgkFb8cCA/edit?usp=sharing"",""อุดรธานี!I179"")"),1)</f>
        <v>1</v>
      </c>
      <c r="J264" s="192">
        <f ca="1">IFERROR(__xludf.DUMMYFUNCTION("IMPORTRANGE(""https://docs.google.com/spreadsheets/d/1XL5vhW3sbDhbH9Cz0tuDiY8C3ctxq1tqvaCgkFb8cCA/edit?usp=sharing"",""อุดรธานี!J179"")"),0)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IFERROR(__xludf.DUMMYFUNCTION("IMPORTRANGE(""https://docs.google.com/spreadsheets/d/1XL5vhW3sbDhbH9Cz0tuDiY8C3ctxq1tqvaCgkFb8cCA/edit?usp=sharing"",""อุดรธานี!I180"")"),20)</f>
        <v>20</v>
      </c>
      <c r="J265" s="192">
        <f ca="1">IFERROR(__xludf.DUMMYFUNCTION("IMPORTRANGE(""https://docs.google.com/spreadsheets/d/1XL5vhW3sbDhbH9Cz0tuDiY8C3ctxq1tqvaCgkFb8cCA/edit?usp=sharing"",""อุดรธานี!J180"")"),0)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IFERROR(__xludf.DUMMYFUNCTION("IMPORTRANGE(""https://docs.google.com/spreadsheets/d/1XL5vhW3sbDhbH9Cz0tuDiY8C3ctxq1tqvaCgkFb8cCA/edit?usp=sharing"",""อุดรธานี!I181"")"),20)</f>
        <v>20</v>
      </c>
      <c r="J266" s="192">
        <f ca="1">IFERROR(__xludf.DUMMYFUNCTION("IMPORTRANGE(""https://docs.google.com/spreadsheets/d/1XL5vhW3sbDhbH9Cz0tuDiY8C3ctxq1tqvaCgkFb8cCA/edit?usp=sharing"",""อุดรธานี!J181"")"),0)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IFERROR(__xludf.DUMMYFUNCTION("IMPORTRANGE(""https://docs.google.com/spreadsheets/d/1XL5vhW3sbDhbH9Cz0tuDiY8C3ctxq1tqvaCgkFb8cCA/edit?usp=sharing"",""อุดรธานี!I182"")"),1)</f>
        <v>1</v>
      </c>
      <c r="J267" s="192">
        <f ca="1">IFERROR(__xludf.DUMMYFUNCTION("IMPORTRANGE(""https://docs.google.com/spreadsheets/d/1XL5vhW3sbDhbH9Cz0tuDiY8C3ctxq1tqvaCgkFb8cCA/edit?usp=sharing"",""อุดรธานี!J182"")"),0)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IFERROR(__xludf.DUMMYFUNCTION("IMPORTRANGE(""https://docs.google.com/spreadsheets/d/1XL5vhW3sbDhbH9Cz0tuDiY8C3ctxq1tqvaCgkFb8cCA/edit?usp=sharing"",""อุดรธานี!J183"")"),0)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IFERROR(__xludf.DUMMYFUNCTION("IMPORTRANGE(""https://docs.google.com/spreadsheets/d/1XL5vhW3sbDhbH9Cz0tuDiY8C3ctxq1tqvaCgkFb8cCA/edit?usp=sharing"",""อุดรธานี!J184"")"),0)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IFERROR(__xludf.DUMMYFUNCTION("IMPORTRANGE(""https://docs.google.com/spreadsheets/d/1XL5vhW3sbDhbH9Cz0tuDiY8C3ctxq1tqvaCgkFb8cCA/edit?usp=sharing"",""อุดรธานี!I185"")"),20)</f>
        <v>20</v>
      </c>
      <c r="J270" s="308">
        <f ca="1">IFERROR(__xludf.DUMMYFUNCTION("IMPORTRANGE(""https://docs.google.com/spreadsheets/d/1XL5vhW3sbDhbH9Cz0tuDiY8C3ctxq1tqvaCgkFb8cCA/edit?usp=sharing"",""อุดรธานี!J185"")"),0)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183600</v>
      </c>
      <c r="M271" s="155">
        <f t="shared" ca="1" si="83"/>
        <v>93000</v>
      </c>
      <c r="N271" s="155">
        <f t="shared" ca="1" si="83"/>
        <v>29625</v>
      </c>
      <c r="O271" s="154">
        <f t="shared" ref="O271:O273" ca="1" si="84">IF(L271&gt;0,N271*100/L271,0)</f>
        <v>16.135620915032678</v>
      </c>
      <c r="P271" s="154">
        <f t="shared" ref="P271:P273" ca="1" si="85">IF(M271&gt;0,N271*100/M271,0)</f>
        <v>31.85483870967742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183600</v>
      </c>
      <c r="M273" s="160">
        <f t="shared" ca="1" si="87"/>
        <v>93000</v>
      </c>
      <c r="N273" s="160">
        <f t="shared" ca="1" si="87"/>
        <v>29625</v>
      </c>
      <c r="O273" s="159">
        <f t="shared" ca="1" si="84"/>
        <v>16.135620915032678</v>
      </c>
      <c r="P273" s="159">
        <f t="shared" ca="1" si="85"/>
        <v>31.85483870967742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183600</v>
      </c>
      <c r="M275" s="172">
        <f ca="1">IFERROR(__xludf.DUMMYFUNCTION("IMPORTRANGE(""https://docs.google.com/spreadsheets/d/1Yj_ptqi66GCucihVvJfMjLAmec39IyEx_6qawtMGysU/edit?usp=sharing"",""สบก!CK56"")"),93000)</f>
        <v>93000</v>
      </c>
      <c r="N275" s="172">
        <f ca="1">IFERROR(__xludf.DUMMYFUNCTION("IMPORTRANGE(""https://docs.google.com/spreadsheets/d/1Yj_ptqi66GCucihVvJfMjLAmec39IyEx_6qawtMGysU/edit?usp=sharing"",""สบก!CL56"")"),29625)</f>
        <v>29625</v>
      </c>
      <c r="O275" s="171">
        <f ca="1">IF(L275&gt;0,N275*100/L275,0)</f>
        <v>16.135620915032678</v>
      </c>
      <c r="P275" s="171">
        <f ca="1">IF(M275&gt;0,N275*100/M275,0)</f>
        <v>31.85483870967742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IFERROR(__xludf.DUMMYFUNCTION("IMPORTRANGE(""https://docs.google.com/spreadsheets/d/1Yj_ptqi66GCucihVvJfMjLAmec39IyEx_6qawtMGysU/edit?usp=sharing"",""สบก!CG56"")"),0)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IFERROR(__xludf.DUMMYFUNCTION("IMPORTRANGE(""https://docs.google.com/spreadsheets/d/1Yj_ptqi66GCucihVvJfMjLAmec39IyEx_6qawtMGysU/edit?usp=sharing"",""สบก!CH56"")"),183600)</f>
        <v>183600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IFERROR(__xludf.DUMMYFUNCTION("IMPORTRANGE(""https://docs.google.com/spreadsheets/d/1Yj_ptqi66GCucihVvJfMjLAmec39IyEx_6qawtMGysU/edit?usp=sharing"",""สบก!CI56"")"),0)</f>
        <v>0</v>
      </c>
      <c r="M279" s="101"/>
      <c r="N279" s="91">
        <f ca="1">IFERROR(__xludf.DUMMYFUNCTION("IMPORTRANGE(""https://docs.google.com/spreadsheets/d/1Yj_ptqi66GCucihVvJfMjLAmec39IyEx_6qawtMGysU/edit?usp=sharing"",""สบก!CM56"")"),0)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IFERROR(__xludf.DUMMYFUNCTION("IMPORTRANGE(""https://docs.google.com/spreadsheets/d/1XL5vhW3sbDhbH9Cz0tuDiY8C3ctxq1tqvaCgkFb8cCA/edit?usp=sharing"",""อุดรธานี!J191"")"),0)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IFERROR(__xludf.DUMMYFUNCTION("IMPORTRANGE(""https://docs.google.com/spreadsheets/d/1XL5vhW3sbDhbH9Cz0tuDiY8C3ctxq1tqvaCgkFb8cCA/edit?usp=sharing"",""อุดรธานี!J192"")"),1)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IFERROR(__xludf.DUMMYFUNCTION("IMPORTRANGE(""https://docs.google.com/spreadsheets/d/1XL5vhW3sbDhbH9Cz0tuDiY8C3ctxq1tqvaCgkFb8cCA/edit?usp=sharing"",""อุดรธานี!J193"")"),1)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IFERROR(__xludf.DUMMYFUNCTION("IMPORTRANGE(""https://docs.google.com/spreadsheets/d/1XL5vhW3sbDhbH9Cz0tuDiY8C3ctxq1tqvaCgkFb8cCA/edit?usp=sharing"",""อุดรธานี!J194"")"),1)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IFERROR(__xludf.DUMMYFUNCTION("IMPORTRANGE(""https://docs.google.com/spreadsheets/d/1XL5vhW3sbDhbH9Cz0tuDiY8C3ctxq1tqvaCgkFb8cCA/edit?usp=sharing"",""อุดรธานี!I195"")"),20)</f>
        <v>20</v>
      </c>
      <c r="J285" s="192">
        <f ca="1">IFERROR(__xludf.DUMMYFUNCTION("IMPORTRANGE(""https://docs.google.com/spreadsheets/d/1XL5vhW3sbDhbH9Cz0tuDiY8C3ctxq1tqvaCgkFb8cCA/edit?usp=sharing"",""อุดรธานี!J195"")"),0)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IFERROR(__xludf.DUMMYFUNCTION("IMPORTRANGE(""https://docs.google.com/spreadsheets/d/1XL5vhW3sbDhbH9Cz0tuDiY8C3ctxq1tqvaCgkFb8cCA/edit?usp=sharing"",""อุดรธานี!J196"")"),0)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IFERROR(__xludf.DUMMYFUNCTION("IMPORTRANGE(""https://docs.google.com/spreadsheets/d/1XL5vhW3sbDhbH9Cz0tuDiY8C3ctxq1tqvaCgkFb8cCA/edit?usp=sharing"",""อุดรธานี!J197"")"),0)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IFERROR(__xludf.DUMMYFUNCTION("IMPORTRANGE(""https://docs.google.com/spreadsheets/d/1XL5vhW3sbDhbH9Cz0tuDiY8C3ctxq1tqvaCgkFb8cCA/edit?usp=sharing"",""อุดรธานี!I199"")"),0)</f>
        <v>0</v>
      </c>
      <c r="J289" s="308">
        <f ca="1">IFERROR(__xludf.DUMMYFUNCTION("IMPORTRANGE(""https://docs.google.com/spreadsheets/d/1XL5vhW3sbDhbH9Cz0tuDiY8C3ctxq1tqvaCgkFb8cCA/edit?usp=sharing"",""อุดรธานี!J199"")"),0)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IFERROR(__xludf.DUMMYFUNCTION("IMPORTRANGE(""https://docs.google.com/spreadsheets/d/1Yj_ptqi66GCucihVvJfMjLAmec39IyEx_6qawtMGysU/edit?usp=sharing"",""สบก!CT56"")"),0)</f>
        <v>0</v>
      </c>
      <c r="N294" s="172">
        <f ca="1">IFERROR(__xludf.DUMMYFUNCTION("IMPORTRANGE(""https://docs.google.com/spreadsheets/d/1Yj_ptqi66GCucihVvJfMjLAmec39IyEx_6qawtMGysU/edit?usp=sharing"",""สบก!CU56"")"),0)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IFERROR(__xludf.DUMMYFUNCTION("IMPORTRANGE(""https://docs.google.com/spreadsheets/d/1Yj_ptqi66GCucihVvJfMjLAmec39IyEx_6qawtMGysU/edit?usp=sharing"",""สบก!CP56"")"),0)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IFERROR(__xludf.DUMMYFUNCTION("IMPORTRANGE(""https://docs.google.com/spreadsheets/d/1Yj_ptqi66GCucihVvJfMjLAmec39IyEx_6qawtMGysU/edit?usp=sharing"",""สบก!CQ56"")"),0)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IFERROR(__xludf.DUMMYFUNCTION("IMPORTRANGE(""https://docs.google.com/spreadsheets/d/1Yj_ptqi66GCucihVvJfMjLAmec39IyEx_6qawtMGysU/edit?usp=sharing"",""สบก!CR56"")"),0)</f>
        <v>0</v>
      </c>
      <c r="M298" s="101"/>
      <c r="N298" s="91">
        <f ca="1">IFERROR(__xludf.DUMMYFUNCTION("IMPORTRANGE(""https://docs.google.com/spreadsheets/d/1Yj_ptqi66GCucihVvJfMjLAmec39IyEx_6qawtMGysU/edit?usp=sharing"",""สบก!CV56"")"),0)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IFERROR(__xludf.DUMMYFUNCTION("IMPORTRANGE(""https://docs.google.com/spreadsheets/d/1XL5vhW3sbDhbH9Cz0tuDiY8C3ctxq1tqvaCgkFb8cCA/edit?usp=sharing"",""อุดรธานี!J205"")"),0)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IFERROR(__xludf.DUMMYFUNCTION("IMPORTRANGE(""https://docs.google.com/spreadsheets/d/1XL5vhW3sbDhbH9Cz0tuDiY8C3ctxq1tqvaCgkFb8cCA/edit?usp=sharing"",""อุดรธานี!J206"")"),0)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IFERROR(__xludf.DUMMYFUNCTION("IMPORTRANGE(""https://docs.google.com/spreadsheets/d/1XL5vhW3sbDhbH9Cz0tuDiY8C3ctxq1tqvaCgkFb8cCA/edit?usp=sharing"",""อุดรธานี!J207"")"),0)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IFERROR(__xludf.DUMMYFUNCTION("IMPORTRANGE(""https://docs.google.com/spreadsheets/d/1XL5vhW3sbDhbH9Cz0tuDiY8C3ctxq1tqvaCgkFb8cCA/edit?usp=sharing"",""อุดรธานี!J208"")"),0)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IFERROR(__xludf.DUMMYFUNCTION("IMPORTRANGE(""https://docs.google.com/spreadsheets/d/1XL5vhW3sbDhbH9Cz0tuDiY8C3ctxq1tqvaCgkFb8cCA/edit?usp=sharing"",""อุดรธานี!I209"")"),0)</f>
        <v>0</v>
      </c>
      <c r="J304" s="191">
        <f ca="1">IFERROR(__xludf.DUMMYFUNCTION("IMPORTRANGE(""https://docs.google.com/spreadsheets/d/1XL5vhW3sbDhbH9Cz0tuDiY8C3ctxq1tqvaCgkFb8cCA/edit?usp=sharing"",""อุดรธานี!J209"")"),0)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IFERROR(__xludf.DUMMYFUNCTION("IMPORTRANGE(""https://docs.google.com/spreadsheets/d/1XL5vhW3sbDhbH9Cz0tuDiY8C3ctxq1tqvaCgkFb8cCA/edit?usp=sharing"",""อุดรธานี!I211"")"),0)</f>
        <v>0</v>
      </c>
      <c r="J306" s="191">
        <f ca="1">IFERROR(__xludf.DUMMYFUNCTION("IMPORTRANGE(""https://docs.google.com/spreadsheets/d/1XL5vhW3sbDhbH9Cz0tuDiY8C3ctxq1tqvaCgkFb8cCA/edit?usp=sharing"",""อุดรธานี!J211"")"),0)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IFERROR(__xludf.DUMMYFUNCTION("IMPORTRANGE(""https://docs.google.com/spreadsheets/d/1XL5vhW3sbDhbH9Cz0tuDiY8C3ctxq1tqvaCgkFb8cCA/edit?usp=sharing"",""อุดรธานี!J212"")"),0)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IFERROR(__xludf.DUMMYFUNCTION("IMPORTRANGE(""https://docs.google.com/spreadsheets/d/1XL5vhW3sbDhbH9Cz0tuDiY8C3ctxq1tqvaCgkFb8cCA/edit?usp=sharing"",""อุดรธานี!J213"")"),0)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IFERROR(__xludf.DUMMYFUNCTION("IMPORTRANGE(""https://docs.google.com/spreadsheets/d/1XL5vhW3sbDhbH9Cz0tuDiY8C3ctxq1tqvaCgkFb8cCA/edit?usp=sharing"",""อุดรธานี!I214"")"),0)</f>
        <v>0</v>
      </c>
      <c r="J309" s="325">
        <f ca="1">IFERROR(__xludf.DUMMYFUNCTION("IMPORTRANGE(""https://docs.google.com/spreadsheets/d/1XL5vhW3sbDhbH9Cz0tuDiY8C3ctxq1tqvaCgkFb8cCA/edit?usp=sharing"",""อุดรธานี!J214"")"),0)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IFERROR(__xludf.DUMMYFUNCTION("IMPORTRANGE(""https://docs.google.com/spreadsheets/d/1Yj_ptqi66GCucihVvJfMjLAmec39IyEx_6qawtMGysU/edit?usp=sharing"",""สบก!DC56"")"),0)</f>
        <v>0</v>
      </c>
      <c r="N314" s="172">
        <f ca="1">IFERROR(__xludf.DUMMYFUNCTION("IMPORTRANGE(""https://docs.google.com/spreadsheets/d/1Yj_ptqi66GCucihVvJfMjLAmec39IyEx_6qawtMGysU/edit?usp=sharing"",""สบก!DD56"")"),0)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IFERROR(__xludf.DUMMYFUNCTION("IMPORTRANGE(""https://docs.google.com/spreadsheets/d/1Yj_ptqi66GCucihVvJfMjLAmec39IyEx_6qawtMGysU/edit?usp=sharing"",""สบก!CY56"")"),0)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IFERROR(__xludf.DUMMYFUNCTION("IMPORTRANGE(""https://docs.google.com/spreadsheets/d/1Yj_ptqi66GCucihVvJfMjLAmec39IyEx_6qawtMGysU/edit?usp=sharing"",""สบก!CZ56"")"),0)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IFERROR(__xludf.DUMMYFUNCTION("IMPORTRANGE(""https://docs.google.com/spreadsheets/d/1Yj_ptqi66GCucihVvJfMjLAmec39IyEx_6qawtMGysU/edit?usp=sharing"",""สบก!DA56"")"),0)</f>
        <v>0</v>
      </c>
      <c r="M318" s="101"/>
      <c r="N318" s="91">
        <f ca="1">IFERROR(__xludf.DUMMYFUNCTION("IMPORTRANGE(""https://docs.google.com/spreadsheets/d/1Yj_ptqi66GCucihVvJfMjLAmec39IyEx_6qawtMGysU/edit?usp=sharing"",""สบก!DE56"")"),0)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IFERROR(__xludf.DUMMYFUNCTION("IMPORTRANGE(""https://docs.google.com/spreadsheets/d/1XL5vhW3sbDhbH9Cz0tuDiY8C3ctxq1tqvaCgkFb8cCA/edit?usp=sharing"",""อุดรธานี!J220"")"),0)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IFERROR(__xludf.DUMMYFUNCTION("IMPORTRANGE(""https://docs.google.com/spreadsheets/d/1XL5vhW3sbDhbH9Cz0tuDiY8C3ctxq1tqvaCgkFb8cCA/edit?usp=sharing"",""อุดรธานี!J221"")"),0)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IFERROR(__xludf.DUMMYFUNCTION("IMPORTRANGE(""https://docs.google.com/spreadsheets/d/1XL5vhW3sbDhbH9Cz0tuDiY8C3ctxq1tqvaCgkFb8cCA/edit?usp=sharing"",""อุดรธานี!J222"")"),0)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IFERROR(__xludf.DUMMYFUNCTION("IMPORTRANGE(""https://docs.google.com/spreadsheets/d/1XL5vhW3sbDhbH9Cz0tuDiY8C3ctxq1tqvaCgkFb8cCA/edit?usp=sharing"",""อุดรธานี!J223"")"),0)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IFERROR(__xludf.DUMMYFUNCTION("IMPORTRANGE(""https://docs.google.com/spreadsheets/d/1XL5vhW3sbDhbH9Cz0tuDiY8C3ctxq1tqvaCgkFb8cCA/edit?usp=sharing"",""อุดรธานี!I224"")"),0)</f>
        <v>0</v>
      </c>
      <c r="J324" s="191">
        <f ca="1">IFERROR(__xludf.DUMMYFUNCTION("IMPORTRANGE(""https://docs.google.com/spreadsheets/d/1XL5vhW3sbDhbH9Cz0tuDiY8C3ctxq1tqvaCgkFb8cCA/edit?usp=sharing"",""อุดรธานี!J224"")"),0)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IFERROR(__xludf.DUMMYFUNCTION("IMPORTRANGE(""https://docs.google.com/spreadsheets/d/1XL5vhW3sbDhbH9Cz0tuDiY8C3ctxq1tqvaCgkFb8cCA/edit?usp=sharing"",""อุดรธานี!J225"")"),0)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IFERROR(__xludf.DUMMYFUNCTION("IMPORTRANGE(""https://docs.google.com/spreadsheets/d/1XL5vhW3sbDhbH9Cz0tuDiY8C3ctxq1tqvaCgkFb8cCA/edit?usp=sharing"",""อุดรธานี!J226"")"),0)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IFERROR(__xludf.DUMMYFUNCTION("IMPORTRANGE(""https://docs.google.com/spreadsheets/d/1XL5vhW3sbDhbH9Cz0tuDiY8C3ctxq1tqvaCgkFb8cCA/edit?usp=sharing"",""อุดรธานี!I228"")"),1060)</f>
        <v>1060</v>
      </c>
      <c r="J328" s="330">
        <f ca="1">IFERROR(__xludf.DUMMYFUNCTION("IMPORTRANGE(""https://docs.google.com/spreadsheets/d/1XL5vhW3sbDhbH9Cz0tuDiY8C3ctxq1tqvaCgkFb8cCA/edit?usp=sharing"",""อุดรธานี!J228"")"),255)</f>
        <v>255</v>
      </c>
      <c r="K328" s="309">
        <f ca="1">IF(I328&gt;0,J328*100/I328,0)</f>
        <v>24.056603773584907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1978220</v>
      </c>
      <c r="M329" s="155">
        <f t="shared" ca="1" si="98"/>
        <v>1141570</v>
      </c>
      <c r="N329" s="155">
        <f t="shared" ca="1" si="98"/>
        <v>835940</v>
      </c>
      <c r="O329" s="154">
        <f t="shared" ref="O329:O331" ca="1" si="99">IF(L329&gt;0,N329*100/L329,0)</f>
        <v>42.257180697799029</v>
      </c>
      <c r="P329" s="154">
        <f t="shared" ref="P329:P331" ca="1" si="100">IF(M329&gt;0,N329*100/M329,0)</f>
        <v>73.227222158956522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1978220</v>
      </c>
      <c r="M331" s="160">
        <f t="shared" ca="1" si="102"/>
        <v>1141570</v>
      </c>
      <c r="N331" s="160">
        <f t="shared" ca="1" si="102"/>
        <v>835940</v>
      </c>
      <c r="O331" s="159">
        <f t="shared" ca="1" si="99"/>
        <v>42.257180697799029</v>
      </c>
      <c r="P331" s="159">
        <f t="shared" ca="1" si="100"/>
        <v>73.227222158956522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1831220</v>
      </c>
      <c r="M333" s="172">
        <f ca="1">IFERROR(__xludf.DUMMYFUNCTION("IMPORTRANGE(""https://docs.google.com/spreadsheets/d/1Yj_ptqi66GCucihVvJfMjLAmec39IyEx_6qawtMGysU/edit?usp=sharing"",""สบก!DL56"")"),1141570)</f>
        <v>1141570</v>
      </c>
      <c r="N333" s="172">
        <f ca="1">IFERROR(__xludf.DUMMYFUNCTION("IMPORTRANGE(""https://docs.google.com/spreadsheets/d/1Yj_ptqi66GCucihVvJfMjLAmec39IyEx_6qawtMGysU/edit?usp=sharing"",""สบก!DM56"")"),696940)</f>
        <v>696940</v>
      </c>
      <c r="O333" s="171">
        <f ca="1">IF(L333&gt;0,N333*100/L333,0)</f>
        <v>38.058780485141057</v>
      </c>
      <c r="P333" s="171">
        <f ca="1">IF(M333&gt;0,N333*100/M333,0)</f>
        <v>61.051008698546738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IFERROR(__xludf.DUMMYFUNCTION("IMPORTRANGE(""https://docs.google.com/spreadsheets/d/1Yj_ptqi66GCucihVvJfMjLAmec39IyEx_6qawtMGysU/edit?usp=sharing"",""สบก!DH56"")"),306000)</f>
        <v>306000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IFERROR(__xludf.DUMMYFUNCTION("IMPORTRANGE(""https://docs.google.com/spreadsheets/d/1Yj_ptqi66GCucihVvJfMjLAmec39IyEx_6qawtMGysU/edit?usp=sharing"",""สบก!DI56"")"),1525220)</f>
        <v>1525220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IFERROR(__xludf.DUMMYFUNCTION("IMPORTRANGE(""https://docs.google.com/spreadsheets/d/1Yj_ptqi66GCucihVvJfMjLAmec39IyEx_6qawtMGysU/edit?usp=sharing"",""สบก!DJ56"")"),147000)</f>
        <v>147000</v>
      </c>
      <c r="M337" s="101"/>
      <c r="N337" s="91">
        <f ca="1">IFERROR(__xludf.DUMMYFUNCTION("IMPORTRANGE(""https://docs.google.com/spreadsheets/d/1Yj_ptqi66GCucihVvJfMjLAmec39IyEx_6qawtMGysU/edit?usp=sharing"",""สบก!DN56"")"),139000)</f>
        <v>139000</v>
      </c>
      <c r="O337" s="101">
        <f ca="1">IF(L337&gt;0,N337*100/L337,0)</f>
        <v>94.557823129251702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IFERROR(__xludf.DUMMYFUNCTION("IMPORTRANGE(""https://docs.google.com/spreadsheets/d/1XL5vhW3sbDhbH9Cz0tuDiY8C3ctxq1tqvaCgkFb8cCA/edit?usp=sharing"",""อุดรธานี!I234"")"),0)</f>
        <v>0</v>
      </c>
      <c r="J339" s="191">
        <f ca="1">IFERROR(__xludf.DUMMYFUNCTION("IMPORTRANGE(""https://docs.google.com/spreadsheets/d/1XL5vhW3sbDhbH9Cz0tuDiY8C3ctxq1tqvaCgkFb8cCA/edit?usp=sharing"",""อุดรธานี!J234"")"),364)</f>
        <v>364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IFERROR(__xludf.DUMMYFUNCTION("IMPORTRANGE(""https://docs.google.com/spreadsheets/d/1XL5vhW3sbDhbH9Cz0tuDiY8C3ctxq1tqvaCgkFb8cCA/edit?usp=sharing"",""อุดรธานี!I235"")"),12500)</f>
        <v>12500</v>
      </c>
      <c r="J340" s="191">
        <f ca="1">IFERROR(__xludf.DUMMYFUNCTION("IMPORTRANGE(""https://docs.google.com/spreadsheets/d/1XL5vhW3sbDhbH9Cz0tuDiY8C3ctxq1tqvaCgkFb8cCA/edit?usp=sharing"",""อุดรธานี!J235"")"),3917.14)</f>
        <v>3917.14</v>
      </c>
      <c r="K340" s="333">
        <f t="shared" ca="1" si="103"/>
        <v>31.337119999999999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IFERROR(__xludf.DUMMYFUNCTION("IMPORTRANGE(""https://docs.google.com/spreadsheets/d/1XL5vhW3sbDhbH9Cz0tuDiY8C3ctxq1tqvaCgkFb8cCA/edit?usp=sharing"",""อุดรธานี!I236"")"),1060)</f>
        <v>1060</v>
      </c>
      <c r="J341" s="191">
        <f ca="1">IFERROR(__xludf.DUMMYFUNCTION("IMPORTRANGE(""https://docs.google.com/spreadsheets/d/1XL5vhW3sbDhbH9Cz0tuDiY8C3ctxq1tqvaCgkFb8cCA/edit?usp=sharing"",""อุดรธานี!J236"")"),761)</f>
        <v>761</v>
      </c>
      <c r="K341" s="333">
        <f t="shared" ca="1" si="103"/>
        <v>71.79245283018868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IFERROR(__xludf.DUMMYFUNCTION("IMPORTRANGE(""https://docs.google.com/spreadsheets/d/1XL5vhW3sbDhbH9Cz0tuDiY8C3ctxq1tqvaCgkFb8cCA/edit?usp=sharing"",""อุดรธานี!I237"")"),0)</f>
        <v>0</v>
      </c>
      <c r="J342" s="191">
        <f ca="1">IFERROR(__xludf.DUMMYFUNCTION("IMPORTRANGE(""https://docs.google.com/spreadsheets/d/1XL5vhW3sbDhbH9Cz0tuDiY8C3ctxq1tqvaCgkFb8cCA/edit?usp=sharing"",""อุดรธานี!J237"")"),15289.65)</f>
        <v>15289.65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IFERROR(__xludf.DUMMYFUNCTION("IMPORTRANGE(""https://docs.google.com/spreadsheets/d/1XL5vhW3sbDhbH9Cz0tuDiY8C3ctxq1tqvaCgkFb8cCA/edit?usp=sharing"",""อุดรธานี!I238"")"),1060)</f>
        <v>1060</v>
      </c>
      <c r="J343" s="191">
        <f ca="1">IFERROR(__xludf.DUMMYFUNCTION("IMPORTRANGE(""https://docs.google.com/spreadsheets/d/1XL5vhW3sbDhbH9Cz0tuDiY8C3ctxq1tqvaCgkFb8cCA/edit?usp=sharing"",""อุดรธานี!J238"")"),256)</f>
        <v>256</v>
      </c>
      <c r="K343" s="333">
        <f t="shared" ca="1" si="103"/>
        <v>24.150943396226417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IFERROR(__xludf.DUMMYFUNCTION("IMPORTRANGE(""https://docs.google.com/spreadsheets/d/1XL5vhW3sbDhbH9Cz0tuDiY8C3ctxq1tqvaCgkFb8cCA/edit?usp=sharing"",""อุดรธานี!I239"")"),0)</f>
        <v>0</v>
      </c>
      <c r="J344" s="191">
        <f ca="1">IFERROR(__xludf.DUMMYFUNCTION("IMPORTRANGE(""https://docs.google.com/spreadsheets/d/1XL5vhW3sbDhbH9Cz0tuDiY8C3ctxq1tqvaCgkFb8cCA/edit?usp=sharing"",""อุดรธานี!J239"")"),3450.61)</f>
        <v>3450.61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IFERROR(__xludf.DUMMYFUNCTION("IMPORTRANGE(""https://docs.google.com/spreadsheets/d/1XL5vhW3sbDhbH9Cz0tuDiY8C3ctxq1tqvaCgkFb8cCA/edit?usp=sharing"",""อุดรธานี!I240"")"),1060)</f>
        <v>1060</v>
      </c>
      <c r="J345" s="191">
        <f ca="1">IFERROR(__xludf.DUMMYFUNCTION("IMPORTRANGE(""https://docs.google.com/spreadsheets/d/1XL5vhW3sbDhbH9Cz0tuDiY8C3ctxq1tqvaCgkFb8cCA/edit?usp=sharing"",""อุดรธานี!J240"")"),255)</f>
        <v>255</v>
      </c>
      <c r="K345" s="333">
        <f t="shared" ca="1" si="103"/>
        <v>24.056603773584907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IFERROR(__xludf.DUMMYFUNCTION("IMPORTRANGE(""https://docs.google.com/spreadsheets/d/1XL5vhW3sbDhbH9Cz0tuDiY8C3ctxq1tqvaCgkFb8cCA/edit?usp=sharing"",""อุดรธานี!I241"")"),0)</f>
        <v>0</v>
      </c>
      <c r="J346" s="191">
        <f ca="1">IFERROR(__xludf.DUMMYFUNCTION("IMPORTRANGE(""https://docs.google.com/spreadsheets/d/1XL5vhW3sbDhbH9Cz0tuDiY8C3ctxq1tqvaCgkFb8cCA/edit?usp=sharing"",""อุดรธานี!J241"")"),3433.95)</f>
        <v>3433.95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IFERROR(__xludf.DUMMYFUNCTION("IMPORTRANGE(""https://docs.google.com/spreadsheets/d/1XL5vhW3sbDhbH9Cz0tuDiY8C3ctxq1tqvaCgkFb8cCA/edit?usp=sharing"",""อุดรธานี!L242"")"),3344991)</f>
        <v>3344991</v>
      </c>
      <c r="M347" s="347"/>
      <c r="N347" s="347">
        <f ca="1">IFERROR(__xludf.DUMMYFUNCTION("IMPORTRANGE(""https://docs.google.com/spreadsheets/d/1XL5vhW3sbDhbH9Cz0tuDiY8C3ctxq1tqvaCgkFb8cCA/edit?usp=sharing"",""อุดรธานี!M242"")"),249915.12)</f>
        <v>249915.12</v>
      </c>
      <c r="O347" s="347">
        <f ca="1">+IF(L347&gt;0,N347*100/L347,0)</f>
        <v>7.4713241380918518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IFERROR(__xludf.DUMMYFUNCTION("IMPORTRANGE(""https://docs.google.com/spreadsheets/d/1XL5vhW3sbDhbH9Cz0tuDiY8C3ctxq1tqvaCgkFb8cCA/edit?usp=sharing"",""อุดรธานี!I244"")"),662)</f>
        <v>662</v>
      </c>
      <c r="J349" s="360">
        <f ca="1">IFERROR(__xludf.DUMMYFUNCTION("IMPORTRANGE(""https://docs.google.com/spreadsheets/d/1XL5vhW3sbDhbH9Cz0tuDiY8C3ctxq1tqvaCgkFb8cCA/edit?usp=sharing"",""อุดรธานี!J244"")"),0)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IFERROR(__xludf.DUMMYFUNCTION("IMPORTRANGE(""https://docs.google.com/spreadsheets/d/1XL5vhW3sbDhbH9Cz0tuDiY8C3ctxq1tqvaCgkFb8cCA/edit?usp=sharing"",""อุดรธานี!L244"")"),1007200)</f>
        <v>1007200</v>
      </c>
      <c r="M349" s="362"/>
      <c r="N349" s="362">
        <f ca="1">IFERROR(__xludf.DUMMYFUNCTION("IMPORTRANGE(""https://docs.google.com/spreadsheets/d/1XL5vhW3sbDhbH9Cz0tuDiY8C3ctxq1tqvaCgkFb8cCA/edit?usp=sharing"",""อุดรธานี!M244"")"),71739)</f>
        <v>71739</v>
      </c>
      <c r="O349" s="362">
        <f ca="1">+IF(L349&gt;0,N349*100/L349,0)</f>
        <v>7.1226171564733916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IFERROR(__xludf.DUMMYFUNCTION("IMPORTRANGE(""https://docs.google.com/spreadsheets/d/1XL5vhW3sbDhbH9Cz0tuDiY8C3ctxq1tqvaCgkFb8cCA/edit?usp=sharing"",""อุดรธานี!I245"")"),140)</f>
        <v>140</v>
      </c>
      <c r="J350" s="360">
        <f ca="1">IFERROR(__xludf.DUMMYFUNCTION("IMPORTRANGE(""https://docs.google.com/spreadsheets/d/1XL5vhW3sbDhbH9Cz0tuDiY8C3ctxq1tqvaCgkFb8cCA/edit?usp=sharing"",""อุดรธานี!J245"")"),0)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IFERROR(__xludf.DUMMYFUNCTION("IMPORTRANGE(""https://docs.google.com/spreadsheets/d/1XL5vhW3sbDhbH9Cz0tuDiY8C3ctxq1tqvaCgkFb8cCA/edit?usp=sharing"",""อุดรธานี!L246"")"),0)</f>
        <v>0</v>
      </c>
      <c r="M351" s="169"/>
      <c r="N351" s="169">
        <f ca="1">IFERROR(__xludf.DUMMYFUNCTION("IMPORTRANGE(""https://docs.google.com/spreadsheets/d/1XL5vhW3sbDhbH9Cz0tuDiY8C3ctxq1tqvaCgkFb8cCA/edit?usp=sharing"",""อุดรธานี!M246"")"),0)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IFERROR(__xludf.DUMMYFUNCTION("IMPORTRANGE(""https://docs.google.com/spreadsheets/d/1XL5vhW3sbDhbH9Cz0tuDiY8C3ctxq1tqvaCgkFb8cCA/edit?usp=sharing"",""อุดรธานี!L247"")"),1007200)</f>
        <v>1007200</v>
      </c>
      <c r="M352" s="169"/>
      <c r="N352" s="169">
        <f ca="1">IFERROR(__xludf.DUMMYFUNCTION("IMPORTRANGE(""https://docs.google.com/spreadsheets/d/1XL5vhW3sbDhbH9Cz0tuDiY8C3ctxq1tqvaCgkFb8cCA/edit?usp=sharing"",""อุดรธานี!M247"")"),71739)</f>
        <v>71739</v>
      </c>
      <c r="O352" s="169">
        <f t="shared" ca="1" si="105"/>
        <v>7.1226171564733916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IFERROR(__xludf.DUMMYFUNCTION("IMPORTRANGE(""https://docs.google.com/spreadsheets/d/1XL5vhW3sbDhbH9Cz0tuDiY8C3ctxq1tqvaCgkFb8cCA/edit?usp=sharing"",""อุดรธานี!L248"")"),0)</f>
        <v>0</v>
      </c>
      <c r="M353" s="171"/>
      <c r="N353" s="171">
        <f ca="1">IFERROR(__xludf.DUMMYFUNCTION("IMPORTRANGE(""https://docs.google.com/spreadsheets/d/1XL5vhW3sbDhbH9Cz0tuDiY8C3ctxq1tqvaCgkFb8cCA/edit?usp=sharing"",""อุดรธานี!M248"")"),0)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IFERROR(__xludf.DUMMYFUNCTION("IMPORTRANGE(""https://docs.google.com/spreadsheets/d/1XL5vhW3sbDhbH9Cz0tuDiY8C3ctxq1tqvaCgkFb8cCA/edit?usp=sharing"",""อุดรธานี!L249"")"),1007200)</f>
        <v>1007200</v>
      </c>
      <c r="M354" s="171"/>
      <c r="N354" s="171">
        <f ca="1">IFERROR(__xludf.DUMMYFUNCTION("IMPORTRANGE(""https://docs.google.com/spreadsheets/d/1XL5vhW3sbDhbH9Cz0tuDiY8C3ctxq1tqvaCgkFb8cCA/edit?usp=sharing"",""อุดรธานี!M249"")"),71739)</f>
        <v>71739</v>
      </c>
      <c r="O354" s="171">
        <f t="shared" ca="1" si="105"/>
        <v>7.1226171564733916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IFERROR(__xludf.DUMMYFUNCTION("IMPORTRANGE(""https://docs.google.com/spreadsheets/d/1XL5vhW3sbDhbH9Cz0tuDiY8C3ctxq1tqvaCgkFb8cCA/edit?usp=sharing"",""อุดรธานี!M250"")"),25480)</f>
        <v>25480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IFERROR(__xludf.DUMMYFUNCTION("IMPORTRANGE(""https://docs.google.com/spreadsheets/d/1XL5vhW3sbDhbH9Cz0tuDiY8C3ctxq1tqvaCgkFb8cCA/edit?usp=sharing"",""อุดรธานี!M251"")"),0)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IFERROR(__xludf.DUMMYFUNCTION("IMPORTRANGE(""https://docs.google.com/spreadsheets/d/1XL5vhW3sbDhbH9Cz0tuDiY8C3ctxq1tqvaCgkFb8cCA/edit?usp=sharing"",""อุดรธานี!M252"")"),34839)</f>
        <v>34839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IFERROR(__xludf.DUMMYFUNCTION("IMPORTRANGE(""https://docs.google.com/spreadsheets/d/1XL5vhW3sbDhbH9Cz0tuDiY8C3ctxq1tqvaCgkFb8cCA/edit?usp=sharing"",""อุดรธานี!M253"")"),11420)</f>
        <v>11420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IFERROR(__xludf.DUMMYFUNCTION("IMPORTRANGE(""https://docs.google.com/spreadsheets/d/1XL5vhW3sbDhbH9Cz0tuDiY8C3ctxq1tqvaCgkFb8cCA/edit?usp=sharing"",""อุดรธานี!J255"")"),0)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IFERROR(__xludf.DUMMYFUNCTION("IMPORTRANGE(""https://docs.google.com/spreadsheets/d/1XL5vhW3sbDhbH9Cz0tuDiY8C3ctxq1tqvaCgkFb8cCA/edit?usp=sharing"",""อุดรธานี!J256"")"),1)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IFERROR(__xludf.DUMMYFUNCTION("IMPORTRANGE(""https://docs.google.com/spreadsheets/d/1XL5vhW3sbDhbH9Cz0tuDiY8C3ctxq1tqvaCgkFb8cCA/edit?usp=sharing"",""อุดรธานี!J257"")"),1)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IFERROR(__xludf.DUMMYFUNCTION("IMPORTRANGE(""https://docs.google.com/spreadsheets/d/1XL5vhW3sbDhbH9Cz0tuDiY8C3ctxq1tqvaCgkFb8cCA/edit?usp=sharing"",""อุดรธานี!J258"")"),1)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IFERROR(__xludf.DUMMYFUNCTION("IMPORTRANGE(""https://docs.google.com/spreadsheets/d/1XL5vhW3sbDhbH9Cz0tuDiY8C3ctxq1tqvaCgkFb8cCA/edit?usp=sharing"",""อุดรธานี!J166"")"),0)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IFERROR(__xludf.DUMMYFUNCTION("IMPORTRANGE(""https://docs.google.com/spreadsheets/d/1XL5vhW3sbDhbH9Cz0tuDiY8C3ctxq1tqvaCgkFb8cCA/edit?usp=sharing"",""อุดรธานี!J166"")"),0)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IFERROR(__xludf.DUMMYFUNCTION("IMPORTRANGE(""https://docs.google.com/spreadsheets/d/1XL5vhW3sbDhbH9Cz0tuDiY8C3ctxq1tqvaCgkFb8cCA/edit?usp=sharing"",""อุดรธานี!J166"")"),0)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IFERROR(__xludf.DUMMYFUNCTION("IMPORTRANGE(""https://docs.google.com/spreadsheets/d/1XL5vhW3sbDhbH9Cz0tuDiY8C3ctxq1tqvaCgkFb8cCA/edit?usp=sharing"",""อุดรธานี!J166"")"),0)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IFERROR(__xludf.DUMMYFUNCTION("IMPORTRANGE(""https://docs.google.com/spreadsheets/d/1XL5vhW3sbDhbH9Cz0tuDiY8C3ctxq1tqvaCgkFb8cCA/edit?usp=sharing"",""อุดรธานี!I263"")"),140)</f>
        <v>140</v>
      </c>
      <c r="J368" s="191">
        <f ca="1">IFERROR(__xludf.DUMMYFUNCTION("IMPORTRANGE(""https://docs.google.com/spreadsheets/d/1XL5vhW3sbDhbH9Cz0tuDiY8C3ctxq1tqvaCgkFb8cCA/edit?usp=sharing"",""อุดรธานี!J263"")"),0)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IFERROR(__xludf.DUMMYFUNCTION("IMPORTRANGE(""https://docs.google.com/spreadsheets/d/1XL5vhW3sbDhbH9Cz0tuDiY8C3ctxq1tqvaCgkFb8cCA/edit?usp=sharing"",""อุดรธานี!I164"")"),0)</f>
        <v>0</v>
      </c>
      <c r="J369" s="191">
        <f ca="1">IFERROR(__xludf.DUMMYFUNCTION("IMPORTRANGE(""https://docs.google.com/spreadsheets/d/1XL5vhW3sbDhbH9Cz0tuDiY8C3ctxq1tqvaCgkFb8cCA/edit?usp=sharing"",""อุดรธานี!J164"")"),0)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IFERROR(__xludf.DUMMYFUNCTION("IMPORTRANGE(""https://docs.google.com/spreadsheets/d/1XL5vhW3sbDhbH9Cz0tuDiY8C3ctxq1tqvaCgkFb8cCA/edit?usp=sharing"",""อุดรธานี!I265"")"),140)</f>
        <v>140</v>
      </c>
      <c r="J370" s="191">
        <f ca="1">IFERROR(__xludf.DUMMYFUNCTION("IMPORTRANGE(""https://docs.google.com/spreadsheets/d/1XL5vhW3sbDhbH9Cz0tuDiY8C3ctxq1tqvaCgkFb8cCA/edit?usp=sharing"",""อุดรธานี!J265"")"),0)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IFERROR(__xludf.DUMMYFUNCTION("IMPORTRANGE(""https://docs.google.com/spreadsheets/d/1XL5vhW3sbDhbH9Cz0tuDiY8C3ctxq1tqvaCgkFb8cCA/edit?usp=sharing"",""อุดรธานี!I164"")"),0)</f>
        <v>0</v>
      </c>
      <c r="J371" s="192">
        <f ca="1">IFERROR(__xludf.DUMMYFUNCTION("IMPORTRANGE(""https://docs.google.com/spreadsheets/d/1XL5vhW3sbDhbH9Cz0tuDiY8C3ctxq1tqvaCgkFb8cCA/edit?usp=sharing"",""อุดรธานี!J164"")"),0)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IFERROR(__xludf.DUMMYFUNCTION("IMPORTRANGE(""https://docs.google.com/spreadsheets/d/1XL5vhW3sbDhbH9Cz0tuDiY8C3ctxq1tqvaCgkFb8cCA/edit?usp=sharing"",""อุดรธานี!I267"")"),140)</f>
        <v>140</v>
      </c>
      <c r="J372" s="192">
        <f ca="1">IFERROR(__xludf.DUMMYFUNCTION("IMPORTRANGE(""https://docs.google.com/spreadsheets/d/1XL5vhW3sbDhbH9Cz0tuDiY8C3ctxq1tqvaCgkFb8cCA/edit?usp=sharing"",""อุดรธานี!J267"")"),0)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IFERROR(__xludf.DUMMYFUNCTION("IMPORTRANGE(""https://docs.google.com/spreadsheets/d/1XL5vhW3sbDhbH9Cz0tuDiY8C3ctxq1tqvaCgkFb8cCA/edit?usp=sharing"",""อุดรธานี!I164"")"),0)</f>
        <v>0</v>
      </c>
      <c r="J373" s="191">
        <f ca="1">IFERROR(__xludf.DUMMYFUNCTION("IMPORTRANGE(""https://docs.google.com/spreadsheets/d/1XL5vhW3sbDhbH9Cz0tuDiY8C3ctxq1tqvaCgkFb8cCA/edit?usp=sharing"",""อุดรธานี!J164"")"),0)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IFERROR(__xludf.DUMMYFUNCTION("IMPORTRANGE(""https://docs.google.com/spreadsheets/d/1XL5vhW3sbDhbH9Cz0tuDiY8C3ctxq1tqvaCgkFb8cCA/edit?usp=sharing"",""อุดรธานี!I164"")"),0)</f>
        <v>0</v>
      </c>
      <c r="J374" s="191">
        <f ca="1">IFERROR(__xludf.DUMMYFUNCTION("IMPORTRANGE(""https://docs.google.com/spreadsheets/d/1XL5vhW3sbDhbH9Cz0tuDiY8C3ctxq1tqvaCgkFb8cCA/edit?usp=sharing"",""อุดรธานี!J164"")"),0)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IFERROR(__xludf.DUMMYFUNCTION("IMPORTRANGE(""https://docs.google.com/spreadsheets/d/1XL5vhW3sbDhbH9Cz0tuDiY8C3ctxq1tqvaCgkFb8cCA/edit?usp=sharing"",""อุดรธานี!I270"")"),662)</f>
        <v>662</v>
      </c>
      <c r="J375" s="191">
        <f ca="1">IFERROR(__xludf.DUMMYFUNCTION("IMPORTRANGE(""https://docs.google.com/spreadsheets/d/1XL5vhW3sbDhbH9Cz0tuDiY8C3ctxq1tqvaCgkFb8cCA/edit?usp=sharing"",""อุดรธานี!J270"")"),0)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IFERROR(__xludf.DUMMYFUNCTION("IMPORTRANGE(""https://docs.google.com/spreadsheets/d/1XL5vhW3sbDhbH9Cz0tuDiY8C3ctxq1tqvaCgkFb8cCA/edit?usp=sharing"",""อุดรธานี!I271"")"),500)</f>
        <v>500</v>
      </c>
      <c r="J376" s="192">
        <f ca="1">IFERROR(__xludf.DUMMYFUNCTION("IMPORTRANGE(""https://docs.google.com/spreadsheets/d/1XL5vhW3sbDhbH9Cz0tuDiY8C3ctxq1tqvaCgkFb8cCA/edit?usp=sharing"",""อุดรธานี!J271"")"),0)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IFERROR(__xludf.DUMMYFUNCTION("IMPORTRANGE(""https://docs.google.com/spreadsheets/d/1XL5vhW3sbDhbH9Cz0tuDiY8C3ctxq1tqvaCgkFb8cCA/edit?usp=sharing"",""อุดรธานี!I272"")"),162)</f>
        <v>162</v>
      </c>
      <c r="J377" s="191">
        <f ca="1">IFERROR(__xludf.DUMMYFUNCTION("IMPORTRANGE(""https://docs.google.com/spreadsheets/d/1XL5vhW3sbDhbH9Cz0tuDiY8C3ctxq1tqvaCgkFb8cCA/edit?usp=sharing"",""อุดรธานี!J272"")"),0)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IFERROR(__xludf.DUMMYFUNCTION("IMPORTRANGE(""https://docs.google.com/spreadsheets/d/1XL5vhW3sbDhbH9Cz0tuDiY8C3ctxq1tqvaCgkFb8cCA/edit?usp=sharing"",""อุดรธานี!J273"")"),0)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IFERROR(__xludf.DUMMYFUNCTION("IMPORTRANGE(""https://docs.google.com/spreadsheets/d/1XL5vhW3sbDhbH9Cz0tuDiY8C3ctxq1tqvaCgkFb8cCA/edit?usp=sharing"",""อุดรธานี!J274"")"),0)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IFERROR(__xludf.DUMMYFUNCTION("IMPORTRANGE(""https://docs.google.com/spreadsheets/d/1XL5vhW3sbDhbH9Cz0tuDiY8C3ctxq1tqvaCgkFb8cCA/edit?usp=sharing"",""อุดรธานี!I275"")"),1000)</f>
        <v>1000</v>
      </c>
      <c r="J380" s="360">
        <f ca="1">IFERROR(__xludf.DUMMYFUNCTION("IMPORTRANGE(""https://docs.google.com/spreadsheets/d/1XL5vhW3sbDhbH9Cz0tuDiY8C3ctxq1tqvaCgkFb8cCA/edit?usp=sharing"",""อุดรธานี!J275"")"),0)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IFERROR(__xludf.DUMMYFUNCTION("IMPORTRANGE(""https://docs.google.com/spreadsheets/d/1XL5vhW3sbDhbH9Cz0tuDiY8C3ctxq1tqvaCgkFb8cCA/edit?usp=sharing"",""อุดรธานี!L275"")"),1028520)</f>
        <v>1028520</v>
      </c>
      <c r="M380" s="362"/>
      <c r="N380" s="362">
        <f ca="1">IFERROR(__xludf.DUMMYFUNCTION("IMPORTRANGE(""https://docs.google.com/spreadsheets/d/1XL5vhW3sbDhbH9Cz0tuDiY8C3ctxq1tqvaCgkFb8cCA/edit?usp=sharing"",""อุดรธานี!M275"")"),31935)</f>
        <v>31935</v>
      </c>
      <c r="O380" s="362">
        <f ca="1">+IF(L380&gt;0,N380*100/L380,0)</f>
        <v>3.1049469140123671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IFERROR(__xludf.DUMMYFUNCTION("IMPORTRANGE(""https://docs.google.com/spreadsheets/d/1XL5vhW3sbDhbH9Cz0tuDiY8C3ctxq1tqvaCgkFb8cCA/edit?usp=sharing"",""อุดรธานี!I276"")"),100)</f>
        <v>100</v>
      </c>
      <c r="J381" s="360">
        <f ca="1">IFERROR(__xludf.DUMMYFUNCTION("IMPORTRANGE(""https://docs.google.com/spreadsheets/d/1XL5vhW3sbDhbH9Cz0tuDiY8C3ctxq1tqvaCgkFb8cCA/edit?usp=sharing"",""อุดรธานี!J276"")"),0)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IFERROR(__xludf.DUMMYFUNCTION("IMPORTRANGE(""https://docs.google.com/spreadsheets/d/1XL5vhW3sbDhbH9Cz0tuDiY8C3ctxq1tqvaCgkFb8cCA/edit?usp=sharing"",""อุดรธานี!L277"")"),0)</f>
        <v>0</v>
      </c>
      <c r="M382" s="169"/>
      <c r="N382" s="169">
        <f ca="1">IFERROR(__xludf.DUMMYFUNCTION("IMPORTRANGE(""https://docs.google.com/spreadsheets/d/1XL5vhW3sbDhbH9Cz0tuDiY8C3ctxq1tqvaCgkFb8cCA/edit?usp=sharing"",""อุดรธานี!M277"")"),0)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IFERROR(__xludf.DUMMYFUNCTION("IMPORTRANGE(""https://docs.google.com/spreadsheets/d/1XL5vhW3sbDhbH9Cz0tuDiY8C3ctxq1tqvaCgkFb8cCA/edit?usp=sharing"",""อุดรธานี!L278"")"),1028520)</f>
        <v>1028520</v>
      </c>
      <c r="M383" s="169"/>
      <c r="N383" s="169">
        <f ca="1">IFERROR(__xludf.DUMMYFUNCTION("IMPORTRANGE(""https://docs.google.com/spreadsheets/d/1XL5vhW3sbDhbH9Cz0tuDiY8C3ctxq1tqvaCgkFb8cCA/edit?usp=sharing"",""อุดรธานี!M278"")"),31935)</f>
        <v>31935</v>
      </c>
      <c r="O383" s="169">
        <f t="shared" ca="1" si="109"/>
        <v>3.1049469140123671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IFERROR(__xludf.DUMMYFUNCTION("IMPORTRANGE(""https://docs.google.com/spreadsheets/d/1XL5vhW3sbDhbH9Cz0tuDiY8C3ctxq1tqvaCgkFb8cCA/edit?usp=sharing"",""อุดรธานี!L279"")"),0)</f>
        <v>0</v>
      </c>
      <c r="M384" s="171"/>
      <c r="N384" s="171">
        <f ca="1">IFERROR(__xludf.DUMMYFUNCTION("IMPORTRANGE(""https://docs.google.com/spreadsheets/d/1XL5vhW3sbDhbH9Cz0tuDiY8C3ctxq1tqvaCgkFb8cCA/edit?usp=sharing"",""อุดรธานี!M279"")"),0)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IFERROR(__xludf.DUMMYFUNCTION("IMPORTRANGE(""https://docs.google.com/spreadsheets/d/1XL5vhW3sbDhbH9Cz0tuDiY8C3ctxq1tqvaCgkFb8cCA/edit?usp=sharing"",""อุดรธานี!L280"")"),1028520)</f>
        <v>1028520</v>
      </c>
      <c r="M385" s="171"/>
      <c r="N385" s="171">
        <f ca="1">IFERROR(__xludf.DUMMYFUNCTION("IMPORTRANGE(""https://docs.google.com/spreadsheets/d/1XL5vhW3sbDhbH9Cz0tuDiY8C3ctxq1tqvaCgkFb8cCA/edit?usp=sharing"",""อุดรธานี!M280"")"),31935)</f>
        <v>31935</v>
      </c>
      <c r="O385" s="171">
        <f t="shared" ca="1" si="109"/>
        <v>3.1049469140123671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IFERROR(__xludf.DUMMYFUNCTION("IMPORTRANGE(""https://docs.google.com/spreadsheets/d/1XL5vhW3sbDhbH9Cz0tuDiY8C3ctxq1tqvaCgkFb8cCA/edit?usp=sharing"",""อุดรธานี!M281"")"),0)</f>
        <v>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IFERROR(__xludf.DUMMYFUNCTION("IMPORTRANGE(""https://docs.google.com/spreadsheets/d/1XL5vhW3sbDhbH9Cz0tuDiY8C3ctxq1tqvaCgkFb8cCA/edit?usp=sharing"",""อุดรธานี!M282"")"),0)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IFERROR(__xludf.DUMMYFUNCTION("IMPORTRANGE(""https://docs.google.com/spreadsheets/d/1XL5vhW3sbDhbH9Cz0tuDiY8C3ctxq1tqvaCgkFb8cCA/edit?usp=sharing"",""อุดรธานี!M283"")"),31935)</f>
        <v>31935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IFERROR(__xludf.DUMMYFUNCTION("IMPORTRANGE(""https://docs.google.com/spreadsheets/d/1XL5vhW3sbDhbH9Cz0tuDiY8C3ctxq1tqvaCgkFb8cCA/edit?usp=sharing"",""อุดรธานี!M284"")"),0)</f>
        <v>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IFERROR(__xludf.DUMMYFUNCTION("IMPORTRANGE(""https://docs.google.com/spreadsheets/d/1XL5vhW3sbDhbH9Cz0tuDiY8C3ctxq1tqvaCgkFb8cCA/edit?usp=sharing"",""อุดรธานี!J286"")"),0)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IFERROR(__xludf.DUMMYFUNCTION("IMPORTRANGE(""https://docs.google.com/spreadsheets/d/1XL5vhW3sbDhbH9Cz0tuDiY8C3ctxq1tqvaCgkFb8cCA/edit?usp=sharing"",""อุดรธานี!J287"")"),1)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IFERROR(__xludf.DUMMYFUNCTION("IMPORTRANGE(""https://docs.google.com/spreadsheets/d/1XL5vhW3sbDhbH9Cz0tuDiY8C3ctxq1tqvaCgkFb8cCA/edit?usp=sharing"",""อุดรธานี!J288"")"),1)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IFERROR(__xludf.DUMMYFUNCTION("IMPORTRANGE(""https://docs.google.com/spreadsheets/d/1XL5vhW3sbDhbH9Cz0tuDiY8C3ctxq1tqvaCgkFb8cCA/edit?usp=sharing"",""อุดรธานี!J289"")"),1)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IFERROR(__xludf.DUMMYFUNCTION("IMPORTRANGE(""https://docs.google.com/spreadsheets/d/1XL5vhW3sbDhbH9Cz0tuDiY8C3ctxq1tqvaCgkFb8cCA/edit?usp=sharing"",""อุดรธานี!I291"")"),100)</f>
        <v>100</v>
      </c>
      <c r="J396" s="192">
        <f ca="1">IFERROR(__xludf.DUMMYFUNCTION("IMPORTRANGE(""https://docs.google.com/spreadsheets/d/1XL5vhW3sbDhbH9Cz0tuDiY8C3ctxq1tqvaCgkFb8cCA/edit?usp=sharing"",""อุดรธานี!J291"")"),0)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IFERROR(__xludf.DUMMYFUNCTION("IMPORTRANGE(""https://docs.google.com/spreadsheets/d/1XL5vhW3sbDhbH9Cz0tuDiY8C3ctxq1tqvaCgkFb8cCA/edit?usp=sharing"",""อุดรธานี!I292"")"),1000)</f>
        <v>1000</v>
      </c>
      <c r="J397" s="192">
        <f ca="1">IFERROR(__xludf.DUMMYFUNCTION("IMPORTRANGE(""https://docs.google.com/spreadsheets/d/1XL5vhW3sbDhbH9Cz0tuDiY8C3ctxq1tqvaCgkFb8cCA/edit?usp=sharing"",""อุดรธานี!J292"")"),0)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IFERROR(__xludf.DUMMYFUNCTION("IMPORTRANGE(""https://docs.google.com/spreadsheets/d/1XL5vhW3sbDhbH9Cz0tuDiY8C3ctxq1tqvaCgkFb8cCA/edit?usp=sharing"",""อุดรธานี!I293"")"),100)</f>
        <v>100</v>
      </c>
      <c r="J398" s="192">
        <f ca="1">IFERROR(__xludf.DUMMYFUNCTION("IMPORTRANGE(""https://docs.google.com/spreadsheets/d/1XL5vhW3sbDhbH9Cz0tuDiY8C3ctxq1tqvaCgkFb8cCA/edit?usp=sharing"",""อุดรธานี!J293"")"),0)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IFERROR(__xludf.DUMMYFUNCTION("IMPORTRANGE(""https://docs.google.com/spreadsheets/d/1XL5vhW3sbDhbH9Cz0tuDiY8C3ctxq1tqvaCgkFb8cCA/edit?usp=sharing"",""อุดรธานี!J294"")"),0)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IFERROR(__xludf.DUMMYFUNCTION("IMPORTRANGE(""https://docs.google.com/spreadsheets/d/1XL5vhW3sbDhbH9Cz0tuDiY8C3ctxq1tqvaCgkFb8cCA/edit?usp=sharing"",""อุดรธานี!J295"")"),0)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IFERROR(__xludf.DUMMYFUNCTION("IMPORTRANGE(""https://docs.google.com/spreadsheets/d/1XL5vhW3sbDhbH9Cz0tuDiY8C3ctxq1tqvaCgkFb8cCA/edit?usp=sharing"",""อุดรธานี!I296"")"),174)</f>
        <v>174</v>
      </c>
      <c r="J401" s="360">
        <f ca="1">IFERROR(__xludf.DUMMYFUNCTION("IMPORTRANGE(""https://docs.google.com/spreadsheets/d/1XL5vhW3sbDhbH9Cz0tuDiY8C3ctxq1tqvaCgkFb8cCA/edit?usp=sharing"",""อุดรธานี!J296"")"),0)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IFERROR(__xludf.DUMMYFUNCTION("IMPORTRANGE(""https://docs.google.com/spreadsheets/d/1XL5vhW3sbDhbH9Cz0tuDiY8C3ctxq1tqvaCgkFb8cCA/edit?usp=sharing"",""อุดรธานี!L296"")"),195900)</f>
        <v>195900</v>
      </c>
      <c r="M401" s="362"/>
      <c r="N401" s="362">
        <f ca="1">IFERROR(__xludf.DUMMYFUNCTION("IMPORTRANGE(""https://docs.google.com/spreadsheets/d/1XL5vhW3sbDhbH9Cz0tuDiY8C3ctxq1tqvaCgkFb8cCA/edit?usp=sharing"",""อุดรธานี!M296"")"),13980)</f>
        <v>13980</v>
      </c>
      <c r="O401" s="362">
        <f ca="1">+IF(L401&gt;0,N401*100/L401,0)</f>
        <v>7.1362940275650839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IFERROR(__xludf.DUMMYFUNCTION("IMPORTRANGE(""https://docs.google.com/spreadsheets/d/1XL5vhW3sbDhbH9Cz0tuDiY8C3ctxq1tqvaCgkFb8cCA/edit?usp=sharing"",""อุดรธานี!I297"")"),58)</f>
        <v>58</v>
      </c>
      <c r="J402" s="360">
        <f ca="1">IFERROR(__xludf.DUMMYFUNCTION("IMPORTRANGE(""https://docs.google.com/spreadsheets/d/1XL5vhW3sbDhbH9Cz0tuDiY8C3ctxq1tqvaCgkFb8cCA/edit?usp=sharing"",""อุดรธานี!J297"")"),0)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IFERROR(__xludf.DUMMYFUNCTION("IMPORTRANGE(""https://docs.google.com/spreadsheets/d/1XL5vhW3sbDhbH9Cz0tuDiY8C3ctxq1tqvaCgkFb8cCA/edit?usp=sharing"",""อุดรธานี!L298"")"),0)</f>
        <v>0</v>
      </c>
      <c r="M403" s="169"/>
      <c r="N403" s="171">
        <f ca="1">IFERROR(__xludf.DUMMYFUNCTION("IMPORTRANGE(""https://docs.google.com/spreadsheets/d/1XL5vhW3sbDhbH9Cz0tuDiY8C3ctxq1tqvaCgkFb8cCA/edit?usp=sharing"",""อุดรธานี!M298"")"),0)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IFERROR(__xludf.DUMMYFUNCTION("IMPORTRANGE(""https://docs.google.com/spreadsheets/d/1XL5vhW3sbDhbH9Cz0tuDiY8C3ctxq1tqvaCgkFb8cCA/edit?usp=sharing"",""อุดรธานี!L299"")"),195900)</f>
        <v>195900</v>
      </c>
      <c r="M404" s="169"/>
      <c r="N404" s="171">
        <f ca="1">IFERROR(__xludf.DUMMYFUNCTION("IMPORTRANGE(""https://docs.google.com/spreadsheets/d/1XL5vhW3sbDhbH9Cz0tuDiY8C3ctxq1tqvaCgkFb8cCA/edit?usp=sharing"",""อุดรธานี!M299"")"),13980)</f>
        <v>13980</v>
      </c>
      <c r="O404" s="171">
        <f t="shared" ca="1" si="112"/>
        <v>7.1362940275650839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IFERROR(__xludf.DUMMYFUNCTION("IMPORTRANGE(""https://docs.google.com/spreadsheets/d/1XL5vhW3sbDhbH9Cz0tuDiY8C3ctxq1tqvaCgkFb8cCA/edit?usp=sharing"",""อุดรธานี!L300"")"),0)</f>
        <v>0</v>
      </c>
      <c r="M405" s="171"/>
      <c r="N405" s="171">
        <f ca="1">IFERROR(__xludf.DUMMYFUNCTION("IMPORTRANGE(""https://docs.google.com/spreadsheets/d/1XL5vhW3sbDhbH9Cz0tuDiY8C3ctxq1tqvaCgkFb8cCA/edit?usp=sharing"",""อุดรธานี!M300"")"),0)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IFERROR(__xludf.DUMMYFUNCTION("IMPORTRANGE(""https://docs.google.com/spreadsheets/d/1XL5vhW3sbDhbH9Cz0tuDiY8C3ctxq1tqvaCgkFb8cCA/edit?usp=sharing"",""อุดรธานี!L301"")"),195900)</f>
        <v>195900</v>
      </c>
      <c r="M406" s="171"/>
      <c r="N406" s="171">
        <f ca="1">IFERROR(__xludf.DUMMYFUNCTION("IMPORTRANGE(""https://docs.google.com/spreadsheets/d/1XL5vhW3sbDhbH9Cz0tuDiY8C3ctxq1tqvaCgkFb8cCA/edit?usp=sharing"",""อุดรธานี!M301"")"),13980)</f>
        <v>13980</v>
      </c>
      <c r="O406" s="171">
        <f t="shared" ca="1" si="112"/>
        <v>7.1362940275650839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IFERROR(__xludf.DUMMYFUNCTION("IMPORTRANGE(""https://docs.google.com/spreadsheets/d/1XL5vhW3sbDhbH9Cz0tuDiY8C3ctxq1tqvaCgkFb8cCA/edit?usp=sharing"",""อุดรธานี!M302"")"),11020)</f>
        <v>11020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IFERROR(__xludf.DUMMYFUNCTION("IMPORTRANGE(""https://docs.google.com/spreadsheets/d/1XL5vhW3sbDhbH9Cz0tuDiY8C3ctxq1tqvaCgkFb8cCA/edit?usp=sharing"",""อุดรธานี!M303"")"),0)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IFERROR(__xludf.DUMMYFUNCTION("IMPORTRANGE(""https://docs.google.com/spreadsheets/d/1XL5vhW3sbDhbH9Cz0tuDiY8C3ctxq1tqvaCgkFb8cCA/edit?usp=sharing"",""อุดรธานี!M304"")"),0)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IFERROR(__xludf.DUMMYFUNCTION("IMPORTRANGE(""https://docs.google.com/spreadsheets/d/1XL5vhW3sbDhbH9Cz0tuDiY8C3ctxq1tqvaCgkFb8cCA/edit?usp=sharing"",""อุดรธานี!M305"")"),2960)</f>
        <v>2960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IFERROR(__xludf.DUMMYFUNCTION("IMPORTRANGE(""https://docs.google.com/spreadsheets/d/1XL5vhW3sbDhbH9Cz0tuDiY8C3ctxq1tqvaCgkFb8cCA/edit?usp=sharing"",""อุดรธานี!J307"")"),0)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IFERROR(__xludf.DUMMYFUNCTION("IMPORTRANGE(""https://docs.google.com/spreadsheets/d/1XL5vhW3sbDhbH9Cz0tuDiY8C3ctxq1tqvaCgkFb8cCA/edit?usp=sharing"",""อุดรธานี!J308"")"),1)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IFERROR(__xludf.DUMMYFUNCTION("IMPORTRANGE(""https://docs.google.com/spreadsheets/d/1XL5vhW3sbDhbH9Cz0tuDiY8C3ctxq1tqvaCgkFb8cCA/edit?usp=sharing"",""อุดรธานี!J309"")"),1)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IFERROR(__xludf.DUMMYFUNCTION("IMPORTRANGE(""https://docs.google.com/spreadsheets/d/1XL5vhW3sbDhbH9Cz0tuDiY8C3ctxq1tqvaCgkFb8cCA/edit?usp=sharing"",""อุดรธานี!J310"")"),0)</f>
        <v>0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IFERROR(__xludf.DUMMYFUNCTION("IMPORTRANGE(""https://docs.google.com/spreadsheets/d/1XL5vhW3sbDhbH9Cz0tuDiY8C3ctxq1tqvaCgkFb8cCA/edit?usp=sharing"",""อุดรธานี!I311"")"),58)</f>
        <v>58</v>
      </c>
      <c r="J416" s="203">
        <f ca="1">IFERROR(__xludf.DUMMYFUNCTION("IMPORTRANGE(""https://docs.google.com/spreadsheets/d/1XL5vhW3sbDhbH9Cz0tuDiY8C3ctxq1tqvaCgkFb8cCA/edit?usp=sharing"",""อุดรธานี!J311"")"),0)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IFERROR(__xludf.DUMMYFUNCTION("IMPORTRANGE(""https://docs.google.com/spreadsheets/d/1XL5vhW3sbDhbH9Cz0tuDiY8C3ctxq1tqvaCgkFb8cCA/edit?usp=sharing"",""อุดรธานี!I312"")"),10)</f>
        <v>10</v>
      </c>
      <c r="J417" s="379">
        <f ca="1">IFERROR(__xludf.DUMMYFUNCTION("IMPORTRANGE(""https://docs.google.com/spreadsheets/d/1XL5vhW3sbDhbH9Cz0tuDiY8C3ctxq1tqvaCgkFb8cCA/edit?usp=sharing"",""อุดรธานี!J312"")"),0)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IFERROR(__xludf.DUMMYFUNCTION("IMPORTRANGE(""https://docs.google.com/spreadsheets/d/1XL5vhW3sbDhbH9Cz0tuDiY8C3ctxq1tqvaCgkFb8cCA/edit?usp=sharing"",""อุดรธานี!I313"")"),30)</f>
        <v>30</v>
      </c>
      <c r="J418" s="380">
        <f ca="1">IFERROR(__xludf.DUMMYFUNCTION("IMPORTRANGE(""https://docs.google.com/spreadsheets/d/1XL5vhW3sbDhbH9Cz0tuDiY8C3ctxq1tqvaCgkFb8cCA/edit?usp=sharing"",""อุดรธานี!J313"")"),0)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IFERROR(__xludf.DUMMYFUNCTION("IMPORTRANGE(""https://docs.google.com/spreadsheets/d/1XL5vhW3sbDhbH9Cz0tuDiY8C3ctxq1tqvaCgkFb8cCA/edit?usp=sharing"",""อุดรธานี!I314"")"),10)</f>
        <v>10</v>
      </c>
      <c r="J419" s="275">
        <f ca="1">IFERROR(__xludf.DUMMYFUNCTION("IMPORTRANGE(""https://docs.google.com/spreadsheets/d/1XL5vhW3sbDhbH9Cz0tuDiY8C3ctxq1tqvaCgkFb8cCA/edit?usp=sharing"",""อุดรธานี!J314"")"),10)</f>
        <v>10</v>
      </c>
      <c r="K419" s="168">
        <f t="shared" ca="1" si="113"/>
        <v>100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IFERROR(__xludf.DUMMYFUNCTION("IMPORTRANGE(""https://docs.google.com/spreadsheets/d/1XL5vhW3sbDhbH9Cz0tuDiY8C3ctxq1tqvaCgkFb8cCA/edit?usp=sharing"",""อุดรธานี!I315"")"),10)</f>
        <v>10</v>
      </c>
      <c r="J420" s="275">
        <f ca="1">IFERROR(__xludf.DUMMYFUNCTION("IMPORTRANGE(""https://docs.google.com/spreadsheets/d/1XL5vhW3sbDhbH9Cz0tuDiY8C3ctxq1tqvaCgkFb8cCA/edit?usp=sharing"",""อุดรธานี!J315"")"),0)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IFERROR(__xludf.DUMMYFUNCTION("IMPORTRANGE(""https://docs.google.com/spreadsheets/d/1XL5vhW3sbDhbH9Cz0tuDiY8C3ctxq1tqvaCgkFb8cCA/edit?usp=sharing"",""อุดรธานี!I316"")"),38)</f>
        <v>38</v>
      </c>
      <c r="J421" s="379">
        <f ca="1">IFERROR(__xludf.DUMMYFUNCTION("IMPORTRANGE(""https://docs.google.com/spreadsheets/d/1XL5vhW3sbDhbH9Cz0tuDiY8C3ctxq1tqvaCgkFb8cCA/edit?usp=sharing"",""อุดรธานี!J316"")"),0)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IFERROR(__xludf.DUMMYFUNCTION("IMPORTRANGE(""https://docs.google.com/spreadsheets/d/1XL5vhW3sbDhbH9Cz0tuDiY8C3ctxq1tqvaCgkFb8cCA/edit?usp=sharing"",""อุดรธานี!I317"")"),114)</f>
        <v>114</v>
      </c>
      <c r="J422" s="380">
        <f ca="1">IFERROR(__xludf.DUMMYFUNCTION("IMPORTRANGE(""https://docs.google.com/spreadsheets/d/1XL5vhW3sbDhbH9Cz0tuDiY8C3ctxq1tqvaCgkFb8cCA/edit?usp=sharing"",""อุดรธานี!J317"")"),0)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IFERROR(__xludf.DUMMYFUNCTION("IMPORTRANGE(""https://docs.google.com/spreadsheets/d/1XL5vhW3sbDhbH9Cz0tuDiY8C3ctxq1tqvaCgkFb8cCA/edit?usp=sharing"",""อุดรธานี!I318"")"),38)</f>
        <v>38</v>
      </c>
      <c r="J423" s="275">
        <f ca="1">IFERROR(__xludf.DUMMYFUNCTION("IMPORTRANGE(""https://docs.google.com/spreadsheets/d/1XL5vhW3sbDhbH9Cz0tuDiY8C3ctxq1tqvaCgkFb8cCA/edit?usp=sharing"",""อุดรธานี!J318"")"),0)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IFERROR(__xludf.DUMMYFUNCTION("IMPORTRANGE(""https://docs.google.com/spreadsheets/d/1XL5vhW3sbDhbH9Cz0tuDiY8C3ctxq1tqvaCgkFb8cCA/edit?usp=sharing"",""อุดรธานี!I319"")"),38)</f>
        <v>38</v>
      </c>
      <c r="J424" s="275">
        <f ca="1">IFERROR(__xludf.DUMMYFUNCTION("IMPORTRANGE(""https://docs.google.com/spreadsheets/d/1XL5vhW3sbDhbH9Cz0tuDiY8C3ctxq1tqvaCgkFb8cCA/edit?usp=sharing"",""อุดรธานี!J319"")"),0)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IFERROR(__xludf.DUMMYFUNCTION("IMPORTRANGE(""https://docs.google.com/spreadsheets/d/1XL5vhW3sbDhbH9Cz0tuDiY8C3ctxq1tqvaCgkFb8cCA/edit?usp=sharing"",""อุดรธานี!I320"")"),38)</f>
        <v>38</v>
      </c>
      <c r="J425" s="275">
        <f ca="1">IFERROR(__xludf.DUMMYFUNCTION("IMPORTRANGE(""https://docs.google.com/spreadsheets/d/1XL5vhW3sbDhbH9Cz0tuDiY8C3ctxq1tqvaCgkFb8cCA/edit?usp=sharing"",""อุดรธานี!J320"")"),0)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IFERROR(__xludf.DUMMYFUNCTION("IMPORTRANGE(""https://docs.google.com/spreadsheets/d/1XL5vhW3sbDhbH9Cz0tuDiY8C3ctxq1tqvaCgkFb8cCA/edit?usp=sharing"",""อุดรธานี!I321"")"),10)</f>
        <v>10</v>
      </c>
      <c r="J426" s="379">
        <f ca="1">IFERROR(__xludf.DUMMYFUNCTION("IMPORTRANGE(""https://docs.google.com/spreadsheets/d/1XL5vhW3sbDhbH9Cz0tuDiY8C3ctxq1tqvaCgkFb8cCA/edit?usp=sharing"",""อุดรธานี!J321"")"),0)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IFERROR(__xludf.DUMMYFUNCTION("IMPORTRANGE(""https://docs.google.com/spreadsheets/d/1XL5vhW3sbDhbH9Cz0tuDiY8C3ctxq1tqvaCgkFb8cCA/edit?usp=sharing"",""อุดรธานี!I322"")"),30)</f>
        <v>30</v>
      </c>
      <c r="J427" s="380">
        <f ca="1">IFERROR(__xludf.DUMMYFUNCTION("IMPORTRANGE(""https://docs.google.com/spreadsheets/d/1XL5vhW3sbDhbH9Cz0tuDiY8C3ctxq1tqvaCgkFb8cCA/edit?usp=sharing"",""อุดรธานี!J322"")"),0)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IFERROR(__xludf.DUMMYFUNCTION("IMPORTRANGE(""https://docs.google.com/spreadsheets/d/1XL5vhW3sbDhbH9Cz0tuDiY8C3ctxq1tqvaCgkFb8cCA/edit?usp=sharing"",""อุดรธานี!I323"")"),10)</f>
        <v>10</v>
      </c>
      <c r="J428" s="275">
        <f ca="1">IFERROR(__xludf.DUMMYFUNCTION("IMPORTRANGE(""https://docs.google.com/spreadsheets/d/1XL5vhW3sbDhbH9Cz0tuDiY8C3ctxq1tqvaCgkFb8cCA/edit?usp=sharing"",""อุดรธานี!J323"")"),0)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IFERROR(__xludf.DUMMYFUNCTION("IMPORTRANGE(""https://docs.google.com/spreadsheets/d/1XL5vhW3sbDhbH9Cz0tuDiY8C3ctxq1tqvaCgkFb8cCA/edit?usp=sharing"",""อุดรธานี!I324"")"),10)</f>
        <v>10</v>
      </c>
      <c r="J429" s="275">
        <f ca="1">IFERROR(__xludf.DUMMYFUNCTION("IMPORTRANGE(""https://docs.google.com/spreadsheets/d/1XL5vhW3sbDhbH9Cz0tuDiY8C3ctxq1tqvaCgkFb8cCA/edit?usp=sharing"",""อุดรธานี!J324"")"),0)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IFERROR(__xludf.DUMMYFUNCTION("IMPORTRANGE(""https://docs.google.com/spreadsheets/d/1XL5vhW3sbDhbH9Cz0tuDiY8C3ctxq1tqvaCgkFb8cCA/edit?usp=sharing"",""อุดรธานี!I325"")"),48)</f>
        <v>48</v>
      </c>
      <c r="J430" s="379">
        <f ca="1">IFERROR(__xludf.DUMMYFUNCTION("IMPORTRANGE(""https://docs.google.com/spreadsheets/d/1XL5vhW3sbDhbH9Cz0tuDiY8C3ctxq1tqvaCgkFb8cCA/edit?usp=sharing"",""อุดรธานี!J325"")"),0)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IFERROR(__xludf.DUMMYFUNCTION("IMPORTRANGE(""https://docs.google.com/spreadsheets/d/1XL5vhW3sbDhbH9Cz0tuDiY8C3ctxq1tqvaCgkFb8cCA/edit?usp=sharing"",""อุดรธานี!I326"")"),10)</f>
        <v>10</v>
      </c>
      <c r="J431" s="275">
        <f ca="1">IFERROR(__xludf.DUMMYFUNCTION("IMPORTRANGE(""https://docs.google.com/spreadsheets/d/1XL5vhW3sbDhbH9Cz0tuDiY8C3ctxq1tqvaCgkFb8cCA/edit?usp=sharing"",""อุดรธานี!J326"")"),0)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IFERROR(__xludf.DUMMYFUNCTION("IMPORTRANGE(""https://docs.google.com/spreadsheets/d/1XL5vhW3sbDhbH9Cz0tuDiY8C3ctxq1tqvaCgkFb8cCA/edit?usp=sharing"",""อุดรธานี!I327"")"),38)</f>
        <v>38</v>
      </c>
      <c r="J432" s="275">
        <f ca="1">IFERROR(__xludf.DUMMYFUNCTION("IMPORTRANGE(""https://docs.google.com/spreadsheets/d/1XL5vhW3sbDhbH9Cz0tuDiY8C3ctxq1tqvaCgkFb8cCA/edit?usp=sharing"",""อุดรธานี!J327"")"),0)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IFERROR(__xludf.DUMMYFUNCTION("IMPORTRANGE(""https://docs.google.com/spreadsheets/d/1XL5vhW3sbDhbH9Cz0tuDiY8C3ctxq1tqvaCgkFb8cCA/edit?usp=sharing"",""อุดรธานี!J328"")"),0)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IFERROR(__xludf.DUMMYFUNCTION("IMPORTRANGE(""https://docs.google.com/spreadsheets/d/1XL5vhW3sbDhbH9Cz0tuDiY8C3ctxq1tqvaCgkFb8cCA/edit?usp=sharing"",""อุดรธานี!J329"")"),0)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IFERROR(__xludf.DUMMYFUNCTION("IMPORTRANGE(""https://docs.google.com/spreadsheets/d/1XL5vhW3sbDhbH9Cz0tuDiY8C3ctxq1tqvaCgkFb8cCA/edit?usp=sharing"",""อุดรธานี!I330"")"),20)</f>
        <v>20</v>
      </c>
      <c r="J435" s="393">
        <f ca="1">IFERROR(__xludf.DUMMYFUNCTION("IMPORTRANGE(""https://docs.google.com/spreadsheets/d/1XL5vhW3sbDhbH9Cz0tuDiY8C3ctxq1tqvaCgkFb8cCA/edit?usp=sharing"",""อุดรธานี!J330"")"),20)</f>
        <v>20</v>
      </c>
      <c r="K435" s="394">
        <f ca="1">IF(I435&gt;0,J435*100/I435,0)</f>
        <v>100</v>
      </c>
      <c r="L435" s="395">
        <f ca="1">IFERROR(__xludf.DUMMYFUNCTION("IMPORTRANGE(""https://docs.google.com/spreadsheets/d/1XL5vhW3sbDhbH9Cz0tuDiY8C3ctxq1tqvaCgkFb8cCA/edit?usp=sharing"",""อุดรธานี!L330"")"),95000)</f>
        <v>95000</v>
      </c>
      <c r="M435" s="395"/>
      <c r="N435" s="395">
        <f ca="1">IFERROR(__xludf.DUMMYFUNCTION("IMPORTRANGE(""https://docs.google.com/spreadsheets/d/1XL5vhW3sbDhbH9Cz0tuDiY8C3ctxq1tqvaCgkFb8cCA/edit?usp=sharing"",""อุดรธานี!M330"")"),46716)</f>
        <v>46716</v>
      </c>
      <c r="O435" s="395">
        <f t="shared" ref="O435:O439" ca="1" si="114">+IF(L435&gt;0,N435*100/L435,0)</f>
        <v>49.174736842105261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IFERROR(__xludf.DUMMYFUNCTION("IMPORTRANGE(""https://docs.google.com/spreadsheets/d/1XL5vhW3sbDhbH9Cz0tuDiY8C3ctxq1tqvaCgkFb8cCA/edit?usp=sharing"",""อุดรธานี!L331"")"),0)</f>
        <v>0</v>
      </c>
      <c r="M436" s="169"/>
      <c r="N436" s="171">
        <f ca="1">IFERROR(__xludf.DUMMYFUNCTION("IMPORTRANGE(""https://docs.google.com/spreadsheets/d/1XL5vhW3sbDhbH9Cz0tuDiY8C3ctxq1tqvaCgkFb8cCA/edit?usp=sharing"",""อุดรธานี!M331"")"),0)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IFERROR(__xludf.DUMMYFUNCTION("IMPORTRANGE(""https://docs.google.com/spreadsheets/d/1XL5vhW3sbDhbH9Cz0tuDiY8C3ctxq1tqvaCgkFb8cCA/edit?usp=sharing"",""อุดรธานี!L332"")"),95000)</f>
        <v>95000</v>
      </c>
      <c r="M437" s="169"/>
      <c r="N437" s="171">
        <f ca="1">IFERROR(__xludf.DUMMYFUNCTION("IMPORTRANGE(""https://docs.google.com/spreadsheets/d/1XL5vhW3sbDhbH9Cz0tuDiY8C3ctxq1tqvaCgkFb8cCA/edit?usp=sharing"",""อุดรธานี!M332"")"),46716)</f>
        <v>46716</v>
      </c>
      <c r="O437" s="171">
        <f t="shared" ca="1" si="114"/>
        <v>49.174736842105261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IFERROR(__xludf.DUMMYFUNCTION("IMPORTRANGE(""https://docs.google.com/spreadsheets/d/1XL5vhW3sbDhbH9Cz0tuDiY8C3ctxq1tqvaCgkFb8cCA/edit?usp=sharing"",""อุดรธานี!L333"")"),0)</f>
        <v>0</v>
      </c>
      <c r="M438" s="171"/>
      <c r="N438" s="171">
        <f ca="1">IFERROR(__xludf.DUMMYFUNCTION("IMPORTRANGE(""https://docs.google.com/spreadsheets/d/1XL5vhW3sbDhbH9Cz0tuDiY8C3ctxq1tqvaCgkFb8cCA/edit?usp=sharing"",""อุดรธานี!M333"")"),0)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IFERROR(__xludf.DUMMYFUNCTION("IMPORTRANGE(""https://docs.google.com/spreadsheets/d/1XL5vhW3sbDhbH9Cz0tuDiY8C3ctxq1tqvaCgkFb8cCA/edit?usp=sharing"",""อุดรธานี!L334"")"),95000)</f>
        <v>95000</v>
      </c>
      <c r="M439" s="171"/>
      <c r="N439" s="171">
        <f ca="1">IFERROR(__xludf.DUMMYFUNCTION("IMPORTRANGE(""https://docs.google.com/spreadsheets/d/1XL5vhW3sbDhbH9Cz0tuDiY8C3ctxq1tqvaCgkFb8cCA/edit?usp=sharing"",""อุดรธานี!M334"")"),46716)</f>
        <v>46716</v>
      </c>
      <c r="O439" s="171">
        <f t="shared" ca="1" si="114"/>
        <v>49.174736842105261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IFERROR(__xludf.DUMMYFUNCTION("IMPORTRANGE(""https://docs.google.com/spreadsheets/d/1XL5vhW3sbDhbH9Cz0tuDiY8C3ctxq1tqvaCgkFb8cCA/edit?usp=sharing"",""อุดรธานี!M335"")"),37040)</f>
        <v>37040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IFERROR(__xludf.DUMMYFUNCTION("IMPORTRANGE(""https://docs.google.com/spreadsheets/d/1XL5vhW3sbDhbH9Cz0tuDiY8C3ctxq1tqvaCgkFb8cCA/edit?usp=sharing"",""อุดรธานี!M336"")"),0)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IFERROR(__xludf.DUMMYFUNCTION("IMPORTRANGE(""https://docs.google.com/spreadsheets/d/1XL5vhW3sbDhbH9Cz0tuDiY8C3ctxq1tqvaCgkFb8cCA/edit?usp=sharing"",""อุดรธานี!M337"")"),0)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IFERROR(__xludf.DUMMYFUNCTION("IMPORTRANGE(""https://docs.google.com/spreadsheets/d/1XL5vhW3sbDhbH9Cz0tuDiY8C3ctxq1tqvaCgkFb8cCA/edit?usp=sharing"",""อุดรธานี!M338"")"),9676)</f>
        <v>9676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IFERROR(__xludf.DUMMYFUNCTION("IMPORTRANGE(""https://docs.google.com/spreadsheets/d/1XL5vhW3sbDhbH9Cz0tuDiY8C3ctxq1tqvaCgkFb8cCA/edit?usp=sharing"",""อุดรธานี!J340"")"),0)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IFERROR(__xludf.DUMMYFUNCTION("IMPORTRANGE(""https://docs.google.com/spreadsheets/d/1XL5vhW3sbDhbH9Cz0tuDiY8C3ctxq1tqvaCgkFb8cCA/edit?usp=sharing"",""อุดรธานี!J341"")"),1)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IFERROR(__xludf.DUMMYFUNCTION("IMPORTRANGE(""https://docs.google.com/spreadsheets/d/1XL5vhW3sbDhbH9Cz0tuDiY8C3ctxq1tqvaCgkFb8cCA/edit?usp=sharing"",""อุดรธานี!J342"")"),1)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IFERROR(__xludf.DUMMYFUNCTION("IMPORTRANGE(""https://docs.google.com/spreadsheets/d/1XL5vhW3sbDhbH9Cz0tuDiY8C3ctxq1tqvaCgkFb8cCA/edit?usp=sharing"",""อุดรธานี!J343"")"),1)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IFERROR(__xludf.DUMMYFUNCTION("IMPORTRANGE(""https://docs.google.com/spreadsheets/d/1XL5vhW3sbDhbH9Cz0tuDiY8C3ctxq1tqvaCgkFb8cCA/edit?usp=sharing"",""อุดรธานี!I344"")"),20)</f>
        <v>20</v>
      </c>
      <c r="J449" s="203">
        <f ca="1">IFERROR(__xludf.DUMMYFUNCTION("IMPORTRANGE(""https://docs.google.com/spreadsheets/d/1XL5vhW3sbDhbH9Cz0tuDiY8C3ctxq1tqvaCgkFb8cCA/edit?usp=sharing"",""อุดรธานี!J344"")"),20)</f>
        <v>20</v>
      </c>
      <c r="K449" s="168">
        <f t="shared" ref="K449:K452" ca="1" si="115">IF(I449&gt;0,J449*100/I449,0)</f>
        <v>100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IFERROR(__xludf.DUMMYFUNCTION("IMPORTRANGE(""https://docs.google.com/spreadsheets/d/1XL5vhW3sbDhbH9Cz0tuDiY8C3ctxq1tqvaCgkFb8cCA/edit?usp=sharing"",""อุดรธานี!I345"")"),20)</f>
        <v>20</v>
      </c>
      <c r="J450" s="192">
        <f ca="1">IFERROR(__xludf.DUMMYFUNCTION("IMPORTRANGE(""https://docs.google.com/spreadsheets/d/1XL5vhW3sbDhbH9Cz0tuDiY8C3ctxq1tqvaCgkFb8cCA/edit?usp=sharing"",""อุดรธานี!J345"")"),20)</f>
        <v>20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IFERROR(__xludf.DUMMYFUNCTION("IMPORTRANGE(""https://docs.google.com/spreadsheets/d/1XL5vhW3sbDhbH9Cz0tuDiY8C3ctxq1tqvaCgkFb8cCA/edit?usp=sharing"",""อุดรธานี!I346"")"),0)</f>
        <v>0</v>
      </c>
      <c r="J451" s="191">
        <f ca="1">IFERROR(__xludf.DUMMYFUNCTION("IMPORTRANGE(""https://docs.google.com/spreadsheets/d/1XL5vhW3sbDhbH9Cz0tuDiY8C3ctxq1tqvaCgkFb8cCA/edit?usp=sharing"",""อุดรธานี!J346"")"),0)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IFERROR(__xludf.DUMMYFUNCTION("IMPORTRANGE(""https://docs.google.com/spreadsheets/d/1XL5vhW3sbDhbH9Cz0tuDiY8C3ctxq1tqvaCgkFb8cCA/edit?usp=sharing"",""อุดรธานี!I347"")"),0)</f>
        <v>0</v>
      </c>
      <c r="J452" s="191">
        <f ca="1">IFERROR(__xludf.DUMMYFUNCTION("IMPORTRANGE(""https://docs.google.com/spreadsheets/d/1XL5vhW3sbDhbH9Cz0tuDiY8C3ctxq1tqvaCgkFb8cCA/edit?usp=sharing"",""อุดรธานี!J347"")"),0)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IFERROR(__xludf.DUMMYFUNCTION("IMPORTRANGE(""https://docs.google.com/spreadsheets/d/1XL5vhW3sbDhbH9Cz0tuDiY8C3ctxq1tqvaCgkFb8cCA/edit?usp=sharing"",""อุดรธานี!J348"")"),0)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IFERROR(__xludf.DUMMYFUNCTION("IMPORTRANGE(""https://docs.google.com/spreadsheets/d/1XL5vhW3sbDhbH9Cz0tuDiY8C3ctxq1tqvaCgkFb8cCA/edit?usp=sharing"",""อุดรธานี!J349"")"),0)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IFERROR(__xludf.DUMMYFUNCTION("IMPORTRANGE(""https://docs.google.com/spreadsheets/d/1XL5vhW3sbDhbH9Cz0tuDiY8C3ctxq1tqvaCgkFb8cCA/edit?usp=sharing"",""อุดรธานี!I350"")"),30344)</f>
        <v>30344</v>
      </c>
      <c r="J455" s="360">
        <f ca="1">IFERROR(__xludf.DUMMYFUNCTION("IMPORTRANGE(""https://docs.google.com/spreadsheets/d/1XL5vhW3sbDhbH9Cz0tuDiY8C3ctxq1tqvaCgkFb8cCA/edit?usp=sharing"",""อุดรธานี!J350"")"),0)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IFERROR(__xludf.DUMMYFUNCTION("IMPORTRANGE(""https://docs.google.com/spreadsheets/d/1XL5vhW3sbDhbH9Cz0tuDiY8C3ctxq1tqvaCgkFb8cCA/edit?usp=sharing"",""อุดรธานี!L350"")"),310551)</f>
        <v>310551</v>
      </c>
      <c r="M455" s="362"/>
      <c r="N455" s="362">
        <f ca="1">IFERROR(__xludf.DUMMYFUNCTION("IMPORTRANGE(""https://docs.google.com/spreadsheets/d/1XL5vhW3sbDhbH9Cz0tuDiY8C3ctxq1tqvaCgkFb8cCA/edit?usp=sharing"",""อุดรธานี!M350"")"),7700)</f>
        <v>7700</v>
      </c>
      <c r="O455" s="362">
        <f t="shared" ref="O455:O459" ca="1" si="116">+IF(L455&gt;0,N455*100/L455,0)</f>
        <v>2.4794639205798727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IFERROR(__xludf.DUMMYFUNCTION("IMPORTRANGE(""https://docs.google.com/spreadsheets/d/1XL5vhW3sbDhbH9Cz0tuDiY8C3ctxq1tqvaCgkFb8cCA/edit?usp=sharing"",""อุดรธานี!L351"")"),0)</f>
        <v>0</v>
      </c>
      <c r="M456" s="169"/>
      <c r="N456" s="171">
        <f ca="1">IFERROR(__xludf.DUMMYFUNCTION("IMPORTRANGE(""https://docs.google.com/spreadsheets/d/1XL5vhW3sbDhbH9Cz0tuDiY8C3ctxq1tqvaCgkFb8cCA/edit?usp=sharing"",""อุดรธานี!M351"")"),0)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IFERROR(__xludf.DUMMYFUNCTION("IMPORTRANGE(""https://docs.google.com/spreadsheets/d/1XL5vhW3sbDhbH9Cz0tuDiY8C3ctxq1tqvaCgkFb8cCA/edit?usp=sharing"",""อุดรธานี!L352"")"),310551)</f>
        <v>310551</v>
      </c>
      <c r="M457" s="169"/>
      <c r="N457" s="171">
        <f ca="1">IFERROR(__xludf.DUMMYFUNCTION("IMPORTRANGE(""https://docs.google.com/spreadsheets/d/1XL5vhW3sbDhbH9Cz0tuDiY8C3ctxq1tqvaCgkFb8cCA/edit?usp=sharing"",""อุดรธานี!M352"")"),7700)</f>
        <v>7700</v>
      </c>
      <c r="O457" s="171">
        <f t="shared" ca="1" si="116"/>
        <v>2.4794639205798727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IFERROR(__xludf.DUMMYFUNCTION("IMPORTRANGE(""https://docs.google.com/spreadsheets/d/1XL5vhW3sbDhbH9Cz0tuDiY8C3ctxq1tqvaCgkFb8cCA/edit?usp=sharing"",""อุดรธานี!L353"")"),0)</f>
        <v>0</v>
      </c>
      <c r="M458" s="171"/>
      <c r="N458" s="171">
        <f ca="1">IFERROR(__xludf.DUMMYFUNCTION("IMPORTRANGE(""https://docs.google.com/spreadsheets/d/1XL5vhW3sbDhbH9Cz0tuDiY8C3ctxq1tqvaCgkFb8cCA/edit?usp=sharing"",""อุดรธานี!M353"")"),0)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IFERROR(__xludf.DUMMYFUNCTION("IMPORTRANGE(""https://docs.google.com/spreadsheets/d/1XL5vhW3sbDhbH9Cz0tuDiY8C3ctxq1tqvaCgkFb8cCA/edit?usp=sharing"",""อุดรธานี!L354"")"),310551)</f>
        <v>310551</v>
      </c>
      <c r="M459" s="171"/>
      <c r="N459" s="171">
        <f ca="1">IFERROR(__xludf.DUMMYFUNCTION("IMPORTRANGE(""https://docs.google.com/spreadsheets/d/1XL5vhW3sbDhbH9Cz0tuDiY8C3ctxq1tqvaCgkFb8cCA/edit?usp=sharing"",""อุดรธานี!M354"")"),7700)</f>
        <v>7700</v>
      </c>
      <c r="O459" s="171">
        <f t="shared" ca="1" si="116"/>
        <v>2.4794639205798727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IFERROR(__xludf.DUMMYFUNCTION("IMPORTRANGE(""https://docs.google.com/spreadsheets/d/1XL5vhW3sbDhbH9Cz0tuDiY8C3ctxq1tqvaCgkFb8cCA/edit?usp=sharing"",""อุดรธานี!M355"")"),0)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IFERROR(__xludf.DUMMYFUNCTION("IMPORTRANGE(""https://docs.google.com/spreadsheets/d/1XL5vhW3sbDhbH9Cz0tuDiY8C3ctxq1tqvaCgkFb8cCA/edit?usp=sharing"",""อุดรธานี!M356"")"),0)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IFERROR(__xludf.DUMMYFUNCTION("IMPORTRANGE(""https://docs.google.com/spreadsheets/d/1XL5vhW3sbDhbH9Cz0tuDiY8C3ctxq1tqvaCgkFb8cCA/edit?usp=sharing"",""อุดรธานี!M357"")"),0)</f>
        <v>0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IFERROR(__xludf.DUMMYFUNCTION("IMPORTRANGE(""https://docs.google.com/spreadsheets/d/1XL5vhW3sbDhbH9Cz0tuDiY8C3ctxq1tqvaCgkFb8cCA/edit?usp=sharing"",""อุดรธานี!M358"")"),7700)</f>
        <v>7700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IFERROR(__xludf.DUMMYFUNCTION("IMPORTRANGE(""https://docs.google.com/spreadsheets/d/1XL5vhW3sbDhbH9Cz0tuDiY8C3ctxq1tqvaCgkFb8cCA/edit?usp=sharing"",""อุดรธานี!I359"")"),30344)</f>
        <v>30344</v>
      </c>
      <c r="J464" s="264">
        <f ca="1">IFERROR(__xludf.DUMMYFUNCTION("IMPORTRANGE(""https://docs.google.com/spreadsheets/d/1XL5vhW3sbDhbH9Cz0tuDiY8C3ctxq1tqvaCgkFb8cCA/edit?usp=sharing"",""อุดรธานี!J359"")"),0)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IFERROR(__xludf.DUMMYFUNCTION("IMPORTRANGE(""https://docs.google.com/spreadsheets/d/1XL5vhW3sbDhbH9Cz0tuDiY8C3ctxq1tqvaCgkFb8cCA/edit?usp=sharing"",""อุดรธานี!I360"")"),30344)</f>
        <v>30344</v>
      </c>
      <c r="J465" s="401">
        <f ca="1">IFERROR(__xludf.DUMMYFUNCTION("IMPORTRANGE(""https://docs.google.com/spreadsheets/d/1XL5vhW3sbDhbH9Cz0tuDiY8C3ctxq1tqvaCgkFb8cCA/edit?usp=sharing"",""อุดรธานี!J360"")"),14013)</f>
        <v>14013</v>
      </c>
      <c r="K465" s="204">
        <f t="shared" ca="1" si="117"/>
        <v>46.180464012654888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IFERROR(__xludf.DUMMYFUNCTION("IMPORTRANGE(""https://docs.google.com/spreadsheets/d/1XL5vhW3sbDhbH9Cz0tuDiY8C3ctxq1tqvaCgkFb8cCA/edit?usp=sharing"",""อุดรธานี!I361"")"),2438)</f>
        <v>2438</v>
      </c>
      <c r="J466" s="401">
        <f ca="1">IFERROR(__xludf.DUMMYFUNCTION("IMPORTRANGE(""https://docs.google.com/spreadsheets/d/1XL5vhW3sbDhbH9Cz0tuDiY8C3ctxq1tqvaCgkFb8cCA/edit?usp=sharing"",""อุดรธานี!J361"")"),823)</f>
        <v>823</v>
      </c>
      <c r="K466" s="204">
        <f t="shared" ca="1" si="117"/>
        <v>33.757178014766204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IFERROR(__xludf.DUMMYFUNCTION("IMPORTRANGE(""https://docs.google.com/spreadsheets/d/1XL5vhW3sbDhbH9Cz0tuDiY8C3ctxq1tqvaCgkFb8cCA/edit?usp=sharing"",""อุดรธานี!I362"")"),0)</f>
        <v>0</v>
      </c>
      <c r="J467" s="192">
        <f ca="1">IFERROR(__xludf.DUMMYFUNCTION("IMPORTRANGE(""https://docs.google.com/spreadsheets/d/1XL5vhW3sbDhbH9Cz0tuDiY8C3ctxq1tqvaCgkFb8cCA/edit?usp=sharing"",""อุดรธานี!J362"")"),11694)</f>
        <v>11694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IFERROR(__xludf.DUMMYFUNCTION("IMPORTRANGE(""https://docs.google.com/spreadsheets/d/1XL5vhW3sbDhbH9Cz0tuDiY8C3ctxq1tqvaCgkFb8cCA/edit?usp=sharing"",""อุดรธานี!I363"")"),0)</f>
        <v>0</v>
      </c>
      <c r="J468" s="192">
        <f ca="1">IFERROR(__xludf.DUMMYFUNCTION("IMPORTRANGE(""https://docs.google.com/spreadsheets/d/1XL5vhW3sbDhbH9Cz0tuDiY8C3ctxq1tqvaCgkFb8cCA/edit?usp=sharing"",""อุดรธานี!J363"")"),695)</f>
        <v>695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IFERROR(__xludf.DUMMYFUNCTION("IMPORTRANGE(""https://docs.google.com/spreadsheets/d/1XL5vhW3sbDhbH9Cz0tuDiY8C3ctxq1tqvaCgkFb8cCA/edit?usp=sharing"",""อุดรธานี!I364"")"),0)</f>
        <v>0</v>
      </c>
      <c r="J469" s="192">
        <f ca="1">IFERROR(__xludf.DUMMYFUNCTION("IMPORTRANGE(""https://docs.google.com/spreadsheets/d/1XL5vhW3sbDhbH9Cz0tuDiY8C3ctxq1tqvaCgkFb8cCA/edit?usp=sharing"",""อุดรธานี!J364"")"),1150)</f>
        <v>1150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IFERROR(__xludf.DUMMYFUNCTION("IMPORTRANGE(""https://docs.google.com/spreadsheets/d/1XL5vhW3sbDhbH9Cz0tuDiY8C3ctxq1tqvaCgkFb8cCA/edit?usp=sharing"",""อุดรธานี!I365"")"),0)</f>
        <v>0</v>
      </c>
      <c r="J470" s="192">
        <f ca="1">IFERROR(__xludf.DUMMYFUNCTION("IMPORTRANGE(""https://docs.google.com/spreadsheets/d/1XL5vhW3sbDhbH9Cz0tuDiY8C3ctxq1tqvaCgkFb8cCA/edit?usp=sharing"",""อุดรธานี!J365"")"),67)</f>
        <v>67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IFERROR(__xludf.DUMMYFUNCTION("IMPORTRANGE(""https://docs.google.com/spreadsheets/d/1XL5vhW3sbDhbH9Cz0tuDiY8C3ctxq1tqvaCgkFb8cCA/edit?usp=sharing"",""อุดรธานี!I366"")"),0)</f>
        <v>0</v>
      </c>
      <c r="J471" s="192">
        <f ca="1">IFERROR(__xludf.DUMMYFUNCTION("IMPORTRANGE(""https://docs.google.com/spreadsheets/d/1XL5vhW3sbDhbH9Cz0tuDiY8C3ctxq1tqvaCgkFb8cCA/edit?usp=sharing"",""อุดรธานี!J366"")"),1169)</f>
        <v>1169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IFERROR(__xludf.DUMMYFUNCTION("IMPORTRANGE(""https://docs.google.com/spreadsheets/d/1XL5vhW3sbDhbH9Cz0tuDiY8C3ctxq1tqvaCgkFb8cCA/edit?usp=sharing"",""อุดรธานี!I367"")"),0)</f>
        <v>0</v>
      </c>
      <c r="J472" s="192">
        <f ca="1">IFERROR(__xludf.DUMMYFUNCTION("IMPORTRANGE(""https://docs.google.com/spreadsheets/d/1XL5vhW3sbDhbH9Cz0tuDiY8C3ctxq1tqvaCgkFb8cCA/edit?usp=sharing"",""อุดรธานี!J367"")"),61)</f>
        <v>61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IFERROR(__xludf.DUMMYFUNCTION("IMPORTRANGE(""https://docs.google.com/spreadsheets/d/1XL5vhW3sbDhbH9Cz0tuDiY8C3ctxq1tqvaCgkFb8cCA/edit?usp=sharing"",""อุดรธานี!I368"")"),30344)</f>
        <v>30344</v>
      </c>
      <c r="J473" s="401">
        <f ca="1">IFERROR(__xludf.DUMMYFUNCTION("IMPORTRANGE(""https://docs.google.com/spreadsheets/d/1XL5vhW3sbDhbH9Cz0tuDiY8C3ctxq1tqvaCgkFb8cCA/edit?usp=sharing"",""อุดรธานี!J368"")"),0)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IFERROR(__xludf.DUMMYFUNCTION("IMPORTRANGE(""https://docs.google.com/spreadsheets/d/1XL5vhW3sbDhbH9Cz0tuDiY8C3ctxq1tqvaCgkFb8cCA/edit?usp=sharing"",""อุดรธานี!I369"")"),2438)</f>
        <v>2438</v>
      </c>
      <c r="J474" s="401">
        <f ca="1">IFERROR(__xludf.DUMMYFUNCTION("IMPORTRANGE(""https://docs.google.com/spreadsheets/d/1XL5vhW3sbDhbH9Cz0tuDiY8C3ctxq1tqvaCgkFb8cCA/edit?usp=sharing"",""อุดรธานี!J369"")"),0)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IFERROR(__xludf.DUMMYFUNCTION("IMPORTRANGE(""https://docs.google.com/spreadsheets/d/1XL5vhW3sbDhbH9Cz0tuDiY8C3ctxq1tqvaCgkFb8cCA/edit?usp=sharing"",""อุดรธานี!I370"")"),0)</f>
        <v>0</v>
      </c>
      <c r="J475" s="192">
        <f ca="1">IFERROR(__xludf.DUMMYFUNCTION("IMPORTRANGE(""https://docs.google.com/spreadsheets/d/1XL5vhW3sbDhbH9Cz0tuDiY8C3ctxq1tqvaCgkFb8cCA/edit?usp=sharing"",""อุดรธานี!J370"")"),0)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IFERROR(__xludf.DUMMYFUNCTION("IMPORTRANGE(""https://docs.google.com/spreadsheets/d/1XL5vhW3sbDhbH9Cz0tuDiY8C3ctxq1tqvaCgkFb8cCA/edit?usp=sharing"",""อุดรธานี!I371"")"),0)</f>
        <v>0</v>
      </c>
      <c r="J476" s="192">
        <f ca="1">IFERROR(__xludf.DUMMYFUNCTION("IMPORTRANGE(""https://docs.google.com/spreadsheets/d/1XL5vhW3sbDhbH9Cz0tuDiY8C3ctxq1tqvaCgkFb8cCA/edit?usp=sharing"",""อุดรธานี!J371"")"),0)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IFERROR(__xludf.DUMMYFUNCTION("IMPORTRANGE(""https://docs.google.com/spreadsheets/d/1XL5vhW3sbDhbH9Cz0tuDiY8C3ctxq1tqvaCgkFb8cCA/edit?usp=sharing"",""อุดรธานี!I372"")"),0)</f>
        <v>0</v>
      </c>
      <c r="J477" s="192">
        <f ca="1">IFERROR(__xludf.DUMMYFUNCTION("IMPORTRANGE(""https://docs.google.com/spreadsheets/d/1XL5vhW3sbDhbH9Cz0tuDiY8C3ctxq1tqvaCgkFb8cCA/edit?usp=sharing"",""อุดรธานี!J372"")"),0)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IFERROR(__xludf.DUMMYFUNCTION("IMPORTRANGE(""https://docs.google.com/spreadsheets/d/1XL5vhW3sbDhbH9Cz0tuDiY8C3ctxq1tqvaCgkFb8cCA/edit?usp=sharing"",""อุดรธานี!I373"")"),0)</f>
        <v>0</v>
      </c>
      <c r="J478" s="192">
        <f ca="1">IFERROR(__xludf.DUMMYFUNCTION("IMPORTRANGE(""https://docs.google.com/spreadsheets/d/1XL5vhW3sbDhbH9Cz0tuDiY8C3ctxq1tqvaCgkFb8cCA/edit?usp=sharing"",""อุดรธานี!J373"")"),0)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IFERROR(__xludf.DUMMYFUNCTION("IMPORTRANGE(""https://docs.google.com/spreadsheets/d/1XL5vhW3sbDhbH9Cz0tuDiY8C3ctxq1tqvaCgkFb8cCA/edit?usp=sharing"",""อุดรธานี!I374"")"),0)</f>
        <v>0</v>
      </c>
      <c r="J479" s="192">
        <f ca="1">IFERROR(__xludf.DUMMYFUNCTION("IMPORTRANGE(""https://docs.google.com/spreadsheets/d/1XL5vhW3sbDhbH9Cz0tuDiY8C3ctxq1tqvaCgkFb8cCA/edit?usp=sharing"",""อุดรธานี!J374"")"),0)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IFERROR(__xludf.DUMMYFUNCTION("IMPORTRANGE(""https://docs.google.com/spreadsheets/d/1XL5vhW3sbDhbH9Cz0tuDiY8C3ctxq1tqvaCgkFb8cCA/edit?usp=sharing"",""อุดรธานี!I375"")"),0)</f>
        <v>0</v>
      </c>
      <c r="J480" s="192">
        <f ca="1">IFERROR(__xludf.DUMMYFUNCTION("IMPORTRANGE(""https://docs.google.com/spreadsheets/d/1XL5vhW3sbDhbH9Cz0tuDiY8C3ctxq1tqvaCgkFb8cCA/edit?usp=sharing"",""อุดรธานี!J375"")"),0)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IFERROR(__xludf.DUMMYFUNCTION("IMPORTRANGE(""https://docs.google.com/spreadsheets/d/1XL5vhW3sbDhbH9Cz0tuDiY8C3ctxq1tqvaCgkFb8cCA/edit?usp=sharing"",""อุดรธานี!I376"")"),30344)</f>
        <v>30344</v>
      </c>
      <c r="J481" s="401">
        <f ca="1">IFERROR(__xludf.DUMMYFUNCTION("IMPORTRANGE(""https://docs.google.com/spreadsheets/d/1XL5vhW3sbDhbH9Cz0tuDiY8C3ctxq1tqvaCgkFb8cCA/edit?usp=sharing"",""อุดรธานี!J376"")"),0)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IFERROR(__xludf.DUMMYFUNCTION("IMPORTRANGE(""https://docs.google.com/spreadsheets/d/1XL5vhW3sbDhbH9Cz0tuDiY8C3ctxq1tqvaCgkFb8cCA/edit?usp=sharing"",""อุดรธานี!I377"")"),2438)</f>
        <v>2438</v>
      </c>
      <c r="J482" s="401">
        <f ca="1">IFERROR(__xludf.DUMMYFUNCTION("IMPORTRANGE(""https://docs.google.com/spreadsheets/d/1XL5vhW3sbDhbH9Cz0tuDiY8C3ctxq1tqvaCgkFb8cCA/edit?usp=sharing"",""อุดรธานี!J377"")"),0)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IFERROR(__xludf.DUMMYFUNCTION("IMPORTRANGE(""https://docs.google.com/spreadsheets/d/1XL5vhW3sbDhbH9Cz0tuDiY8C3ctxq1tqvaCgkFb8cCA/edit?usp=sharing"",""อุดรธานี!I378"")"),0)</f>
        <v>0</v>
      </c>
      <c r="J483" s="192">
        <f ca="1">IFERROR(__xludf.DUMMYFUNCTION("IMPORTRANGE(""https://docs.google.com/spreadsheets/d/1XL5vhW3sbDhbH9Cz0tuDiY8C3ctxq1tqvaCgkFb8cCA/edit?usp=sharing"",""อุดรธานี!J378"")"),0)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IFERROR(__xludf.DUMMYFUNCTION("IMPORTRANGE(""https://docs.google.com/spreadsheets/d/1XL5vhW3sbDhbH9Cz0tuDiY8C3ctxq1tqvaCgkFb8cCA/edit?usp=sharing"",""อุดรธานี!I379"")"),0)</f>
        <v>0</v>
      </c>
      <c r="J484" s="192">
        <f ca="1">IFERROR(__xludf.DUMMYFUNCTION("IMPORTRANGE(""https://docs.google.com/spreadsheets/d/1XL5vhW3sbDhbH9Cz0tuDiY8C3ctxq1tqvaCgkFb8cCA/edit?usp=sharing"",""อุดรธานี!J379"")"),0)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IFERROR(__xludf.DUMMYFUNCTION("IMPORTRANGE(""https://docs.google.com/spreadsheets/d/1XL5vhW3sbDhbH9Cz0tuDiY8C3ctxq1tqvaCgkFb8cCA/edit?usp=sharing"",""อุดรธานี!I380"")"),0)</f>
        <v>0</v>
      </c>
      <c r="J485" s="192">
        <f ca="1">IFERROR(__xludf.DUMMYFUNCTION("IMPORTRANGE(""https://docs.google.com/spreadsheets/d/1XL5vhW3sbDhbH9Cz0tuDiY8C3ctxq1tqvaCgkFb8cCA/edit?usp=sharing"",""อุดรธานี!J380"")"),0)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IFERROR(__xludf.DUMMYFUNCTION("IMPORTRANGE(""https://docs.google.com/spreadsheets/d/1XL5vhW3sbDhbH9Cz0tuDiY8C3ctxq1tqvaCgkFb8cCA/edit?usp=sharing"",""อุดรธานี!I381"")"),0)</f>
        <v>0</v>
      </c>
      <c r="J486" s="192">
        <f ca="1">IFERROR(__xludf.DUMMYFUNCTION("IMPORTRANGE(""https://docs.google.com/spreadsheets/d/1XL5vhW3sbDhbH9Cz0tuDiY8C3ctxq1tqvaCgkFb8cCA/edit?usp=sharing"",""อุดรธานี!J381"")"),0)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IFERROR(__xludf.DUMMYFUNCTION("IMPORTRANGE(""https://docs.google.com/spreadsheets/d/1XL5vhW3sbDhbH9Cz0tuDiY8C3ctxq1tqvaCgkFb8cCA/edit?usp=sharing"",""อุดรธานี!I382"")"),0)</f>
        <v>0</v>
      </c>
      <c r="J487" s="401">
        <f ca="1">IFERROR(__xludf.DUMMYFUNCTION("IMPORTRANGE(""https://docs.google.com/spreadsheets/d/1XL5vhW3sbDhbH9Cz0tuDiY8C3ctxq1tqvaCgkFb8cCA/edit?usp=sharing"",""อุดรธานี!J382"")"),0)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IFERROR(__xludf.DUMMYFUNCTION("IMPORTRANGE(""https://docs.google.com/spreadsheets/d/1XL5vhW3sbDhbH9Cz0tuDiY8C3ctxq1tqvaCgkFb8cCA/edit?usp=sharing"",""อุดรธานี!I383"")"),0)</f>
        <v>0</v>
      </c>
      <c r="J488" s="401">
        <f ca="1">IFERROR(__xludf.DUMMYFUNCTION("IMPORTRANGE(""https://docs.google.com/spreadsheets/d/1XL5vhW3sbDhbH9Cz0tuDiY8C3ctxq1tqvaCgkFb8cCA/edit?usp=sharing"",""อุดรธานี!J383"")"),0)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IFERROR(__xludf.DUMMYFUNCTION("IMPORTRANGE(""https://docs.google.com/spreadsheets/d/1XL5vhW3sbDhbH9Cz0tuDiY8C3ctxq1tqvaCgkFb8cCA/edit?usp=sharing"",""อุดรธานี!I384"")"),0)</f>
        <v>0</v>
      </c>
      <c r="J489" s="192">
        <f ca="1">IFERROR(__xludf.DUMMYFUNCTION("IMPORTRANGE(""https://docs.google.com/spreadsheets/d/1XL5vhW3sbDhbH9Cz0tuDiY8C3ctxq1tqvaCgkFb8cCA/edit?usp=sharing"",""อุดรธานี!J384"")"),0)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IFERROR(__xludf.DUMMYFUNCTION("IMPORTRANGE(""https://docs.google.com/spreadsheets/d/1XL5vhW3sbDhbH9Cz0tuDiY8C3ctxq1tqvaCgkFb8cCA/edit?usp=sharing"",""อุดรธานี!I385"")"),0)</f>
        <v>0</v>
      </c>
      <c r="J490" s="192">
        <f ca="1">IFERROR(__xludf.DUMMYFUNCTION("IMPORTRANGE(""https://docs.google.com/spreadsheets/d/1XL5vhW3sbDhbH9Cz0tuDiY8C3ctxq1tqvaCgkFb8cCA/edit?usp=sharing"",""อุดรธานี!J385"")"),0)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IFERROR(__xludf.DUMMYFUNCTION("IMPORTRANGE(""https://docs.google.com/spreadsheets/d/1XL5vhW3sbDhbH9Cz0tuDiY8C3ctxq1tqvaCgkFb8cCA/edit?usp=sharing"",""อุดรธานี!I386"")"),0)</f>
        <v>0</v>
      </c>
      <c r="J491" s="192">
        <f ca="1">IFERROR(__xludf.DUMMYFUNCTION("IMPORTRANGE(""https://docs.google.com/spreadsheets/d/1XL5vhW3sbDhbH9Cz0tuDiY8C3ctxq1tqvaCgkFb8cCA/edit?usp=sharing"",""อุดรธานี!J386"")"),0)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IFERROR(__xludf.DUMMYFUNCTION("IMPORTRANGE(""https://docs.google.com/spreadsheets/d/1XL5vhW3sbDhbH9Cz0tuDiY8C3ctxq1tqvaCgkFb8cCA/edit?usp=sharing"",""อุดรธานี!I387"")"),0)</f>
        <v>0</v>
      </c>
      <c r="J492" s="192">
        <f ca="1">IFERROR(__xludf.DUMMYFUNCTION("IMPORTRANGE(""https://docs.google.com/spreadsheets/d/1XL5vhW3sbDhbH9Cz0tuDiY8C3ctxq1tqvaCgkFb8cCA/edit?usp=sharing"",""อุดรธานี!J387"")"),0)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IFERROR(__xludf.DUMMYFUNCTION("IMPORTRANGE(""https://docs.google.com/spreadsheets/d/1XL5vhW3sbDhbH9Cz0tuDiY8C3ctxq1tqvaCgkFb8cCA/edit?usp=sharing"",""อุดรธานี!I388"")"),0)</f>
        <v>0</v>
      </c>
      <c r="J493" s="192">
        <f ca="1">IFERROR(__xludf.DUMMYFUNCTION("IMPORTRANGE(""https://docs.google.com/spreadsheets/d/1XL5vhW3sbDhbH9Cz0tuDiY8C3ctxq1tqvaCgkFb8cCA/edit?usp=sharing"",""อุดรธานี!J388"")"),0)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IFERROR(__xludf.DUMMYFUNCTION("IMPORTRANGE(""https://docs.google.com/spreadsheets/d/1XL5vhW3sbDhbH9Cz0tuDiY8C3ctxq1tqvaCgkFb8cCA/edit?usp=sharing"",""อุดรธานี!I389"")"),0)</f>
        <v>0</v>
      </c>
      <c r="J494" s="417">
        <f ca="1">IFERROR(__xludf.DUMMYFUNCTION("IMPORTRANGE(""https://docs.google.com/spreadsheets/d/1XL5vhW3sbDhbH9Cz0tuDiY8C3ctxq1tqvaCgkFb8cCA/edit?usp=sharing"",""อุดรธานี!J389"")"),0)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IFERROR(__xludf.DUMMYFUNCTION("IMPORTRANGE(""https://docs.google.com/spreadsheets/d/1XL5vhW3sbDhbH9Cz0tuDiY8C3ctxq1tqvaCgkFb8cCA/edit?usp=sharing"",""อุดรธานี!I390"")"),0)</f>
        <v>0</v>
      </c>
      <c r="J495" s="417">
        <f ca="1">IFERROR(__xludf.DUMMYFUNCTION("IMPORTRANGE(""https://docs.google.com/spreadsheets/d/1XL5vhW3sbDhbH9Cz0tuDiY8C3ctxq1tqvaCgkFb8cCA/edit?usp=sharing"",""อุดรธานี!J390"")"),0)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IFERROR(__xludf.DUMMYFUNCTION("IMPORTRANGE(""https://docs.google.com/spreadsheets/d/1XL5vhW3sbDhbH9Cz0tuDiY8C3ctxq1tqvaCgkFb8cCA/edit?usp=sharing"",""อุดรธานี!I391"")"),0)</f>
        <v>0</v>
      </c>
      <c r="J496" s="417">
        <f ca="1">IFERROR(__xludf.DUMMYFUNCTION("IMPORTRANGE(""https://docs.google.com/spreadsheets/d/1XL5vhW3sbDhbH9Cz0tuDiY8C3ctxq1tqvaCgkFb8cCA/edit?usp=sharing"",""อุดรธานี!J391"")"),0)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IFERROR(__xludf.DUMMYFUNCTION("IMPORTRANGE(""https://docs.google.com/spreadsheets/d/1XL5vhW3sbDhbH9Cz0tuDiY8C3ctxq1tqvaCgkFb8cCA/edit?usp=sharing"",""อุดรธานี!I392"")"),4197)</f>
        <v>4197</v>
      </c>
      <c r="J497" s="424">
        <f ca="1">IFERROR(__xludf.DUMMYFUNCTION("IMPORTRANGE(""https://docs.google.com/spreadsheets/d/1XL5vhW3sbDhbH9Cz0tuDiY8C3ctxq1tqvaCgkFb8cCA/edit?usp=sharing"",""อุดรธานี!J392"")"),0)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IFERROR(__xludf.DUMMYFUNCTION("IMPORTRANGE(""https://docs.google.com/spreadsheets/d/1XL5vhW3sbDhbH9Cz0tuDiY8C3ctxq1tqvaCgkFb8cCA/edit?usp=sharing"",""อุดรธานี!I393"")"),4197)</f>
        <v>4197</v>
      </c>
      <c r="J498" s="401">
        <f ca="1">IFERROR(__xludf.DUMMYFUNCTION("IMPORTRANGE(""https://docs.google.com/spreadsheets/d/1XL5vhW3sbDhbH9Cz0tuDiY8C3ctxq1tqvaCgkFb8cCA/edit?usp=sharing"",""อุดรธานี!J393"")"),0)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IFERROR(__xludf.DUMMYFUNCTION("IMPORTRANGE(""https://docs.google.com/spreadsheets/d/1XL5vhW3sbDhbH9Cz0tuDiY8C3ctxq1tqvaCgkFb8cCA/edit?usp=sharing"",""อุดรธานี!I394"")"),350)</f>
        <v>350</v>
      </c>
      <c r="J499" s="401">
        <f ca="1">IFERROR(__xludf.DUMMYFUNCTION("IMPORTRANGE(""https://docs.google.com/spreadsheets/d/1XL5vhW3sbDhbH9Cz0tuDiY8C3ctxq1tqvaCgkFb8cCA/edit?usp=sharing"",""อุดรธานี!J394"")"),0)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IFERROR(__xludf.DUMMYFUNCTION("IMPORTRANGE(""https://docs.google.com/spreadsheets/d/1XL5vhW3sbDhbH9Cz0tuDiY8C3ctxq1tqvaCgkFb8cCA/edit?usp=sharing"",""อุดรธานี!I395"")"),0)</f>
        <v>0</v>
      </c>
      <c r="J500" s="167">
        <f ca="1">IFERROR(__xludf.DUMMYFUNCTION("IMPORTRANGE(""https://docs.google.com/spreadsheets/d/1XL5vhW3sbDhbH9Cz0tuDiY8C3ctxq1tqvaCgkFb8cCA/edit?usp=sharing"",""อุดรธานี!J395"")"),0)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IFERROR(__xludf.DUMMYFUNCTION("IMPORTRANGE(""https://docs.google.com/spreadsheets/d/1XL5vhW3sbDhbH9Cz0tuDiY8C3ctxq1tqvaCgkFb8cCA/edit?usp=sharing"",""อุดรธานี!I396"")"),0)</f>
        <v>0</v>
      </c>
      <c r="J501" s="167">
        <f ca="1">IFERROR(__xludf.DUMMYFUNCTION("IMPORTRANGE(""https://docs.google.com/spreadsheets/d/1XL5vhW3sbDhbH9Cz0tuDiY8C3ctxq1tqvaCgkFb8cCA/edit?usp=sharing"",""อุดรธานี!J396"")"),0)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IFERROR(__xludf.DUMMYFUNCTION("IMPORTRANGE(""https://docs.google.com/spreadsheets/d/1XL5vhW3sbDhbH9Cz0tuDiY8C3ctxq1tqvaCgkFb8cCA/edit?usp=sharing"",""อุดรธานี!I397"")"),0)</f>
        <v>0</v>
      </c>
      <c r="J502" s="192">
        <f ca="1">IFERROR(__xludf.DUMMYFUNCTION("IMPORTRANGE(""https://docs.google.com/spreadsheets/d/1XL5vhW3sbDhbH9Cz0tuDiY8C3ctxq1tqvaCgkFb8cCA/edit?usp=sharing"",""อุดรธานี!J397"")"),0)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IFERROR(__xludf.DUMMYFUNCTION("IMPORTRANGE(""https://docs.google.com/spreadsheets/d/1XL5vhW3sbDhbH9Cz0tuDiY8C3ctxq1tqvaCgkFb8cCA/edit?usp=sharing"",""อุดรธานี!I398"")"),0)</f>
        <v>0</v>
      </c>
      <c r="J503" s="192">
        <f ca="1">IFERROR(__xludf.DUMMYFUNCTION("IMPORTRANGE(""https://docs.google.com/spreadsheets/d/1XL5vhW3sbDhbH9Cz0tuDiY8C3ctxq1tqvaCgkFb8cCA/edit?usp=sharing"",""อุดรธานี!J398"")"),0)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IFERROR(__xludf.DUMMYFUNCTION("IMPORTRANGE(""https://docs.google.com/spreadsheets/d/1XL5vhW3sbDhbH9Cz0tuDiY8C3ctxq1tqvaCgkFb8cCA/edit?usp=sharing"",""อุดรธานี!I399"")"),0)</f>
        <v>0</v>
      </c>
      <c r="J504" s="192">
        <f ca="1">IFERROR(__xludf.DUMMYFUNCTION("IMPORTRANGE(""https://docs.google.com/spreadsheets/d/1XL5vhW3sbDhbH9Cz0tuDiY8C3ctxq1tqvaCgkFb8cCA/edit?usp=sharing"",""อุดรธานี!J399"")"),0)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IFERROR(__xludf.DUMMYFUNCTION("IMPORTRANGE(""https://docs.google.com/spreadsheets/d/1XL5vhW3sbDhbH9Cz0tuDiY8C3ctxq1tqvaCgkFb8cCA/edit?usp=sharing"",""อุดรธานี!I400"")"),0)</f>
        <v>0</v>
      </c>
      <c r="J505" s="192">
        <f ca="1">IFERROR(__xludf.DUMMYFUNCTION("IMPORTRANGE(""https://docs.google.com/spreadsheets/d/1XL5vhW3sbDhbH9Cz0tuDiY8C3ctxq1tqvaCgkFb8cCA/edit?usp=sharing"",""อุดรธานี!J400"")"),0)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IFERROR(__xludf.DUMMYFUNCTION("IMPORTRANGE(""https://docs.google.com/spreadsheets/d/1XL5vhW3sbDhbH9Cz0tuDiY8C3ctxq1tqvaCgkFb8cCA/edit?usp=sharing"",""อุดรธานี!I401"")"),0)</f>
        <v>0</v>
      </c>
      <c r="J506" s="192">
        <f ca="1">IFERROR(__xludf.DUMMYFUNCTION("IMPORTRANGE(""https://docs.google.com/spreadsheets/d/1XL5vhW3sbDhbH9Cz0tuDiY8C3ctxq1tqvaCgkFb8cCA/edit?usp=sharing"",""อุดรธานี!J401"")"),0)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IFERROR(__xludf.DUMMYFUNCTION("IMPORTRANGE(""https://docs.google.com/spreadsheets/d/1XL5vhW3sbDhbH9Cz0tuDiY8C3ctxq1tqvaCgkFb8cCA/edit?usp=sharing"",""อุดรธานี!I402"")"),0)</f>
        <v>0</v>
      </c>
      <c r="J507" s="192">
        <f ca="1">IFERROR(__xludf.DUMMYFUNCTION("IMPORTRANGE(""https://docs.google.com/spreadsheets/d/1XL5vhW3sbDhbH9Cz0tuDiY8C3ctxq1tqvaCgkFb8cCA/edit?usp=sharing"",""อุดรธานี!J402"")"),0)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IFERROR(__xludf.DUMMYFUNCTION("IMPORTRANGE(""https://docs.google.com/spreadsheets/d/1XL5vhW3sbDhbH9Cz0tuDiY8C3ctxq1tqvaCgkFb8cCA/edit?usp=sharing"",""อุดรธานี!I403"")"),0)</f>
        <v>0</v>
      </c>
      <c r="J508" s="167">
        <f ca="1">IFERROR(__xludf.DUMMYFUNCTION("IMPORTRANGE(""https://docs.google.com/spreadsheets/d/1XL5vhW3sbDhbH9Cz0tuDiY8C3ctxq1tqvaCgkFb8cCA/edit?usp=sharing"",""อุดรธานี!J403"")"),0)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IFERROR(__xludf.DUMMYFUNCTION("IMPORTRANGE(""https://docs.google.com/spreadsheets/d/1XL5vhW3sbDhbH9Cz0tuDiY8C3ctxq1tqvaCgkFb8cCA/edit?usp=sharing"",""อุดรธานี!I404"")"),0)</f>
        <v>0</v>
      </c>
      <c r="J509" s="167">
        <f ca="1">IFERROR(__xludf.DUMMYFUNCTION("IMPORTRANGE(""https://docs.google.com/spreadsheets/d/1XL5vhW3sbDhbH9Cz0tuDiY8C3ctxq1tqvaCgkFb8cCA/edit?usp=sharing"",""อุดรธานี!J404"")"),0)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IFERROR(__xludf.DUMMYFUNCTION("IMPORTRANGE(""https://docs.google.com/spreadsheets/d/1XL5vhW3sbDhbH9Cz0tuDiY8C3ctxq1tqvaCgkFb8cCA/edit?usp=sharing"",""อุดรธานี!I405"")"),0)</f>
        <v>0</v>
      </c>
      <c r="J510" s="192">
        <f ca="1">IFERROR(__xludf.DUMMYFUNCTION("IMPORTRANGE(""https://docs.google.com/spreadsheets/d/1XL5vhW3sbDhbH9Cz0tuDiY8C3ctxq1tqvaCgkFb8cCA/edit?usp=sharing"",""อุดรธานี!J405"")"),0)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IFERROR(__xludf.DUMMYFUNCTION("IMPORTRANGE(""https://docs.google.com/spreadsheets/d/1XL5vhW3sbDhbH9Cz0tuDiY8C3ctxq1tqvaCgkFb8cCA/edit?usp=sharing"",""อุดรธานี!I406"")"),0)</f>
        <v>0</v>
      </c>
      <c r="J511" s="192">
        <f ca="1">IFERROR(__xludf.DUMMYFUNCTION("IMPORTRANGE(""https://docs.google.com/spreadsheets/d/1XL5vhW3sbDhbH9Cz0tuDiY8C3ctxq1tqvaCgkFb8cCA/edit?usp=sharing"",""อุดรธานี!J406"")"),0)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IFERROR(__xludf.DUMMYFUNCTION("IMPORTRANGE(""https://docs.google.com/spreadsheets/d/1XL5vhW3sbDhbH9Cz0tuDiY8C3ctxq1tqvaCgkFb8cCA/edit?usp=sharing"",""อุดรธานี!I407"")"),0)</f>
        <v>0</v>
      </c>
      <c r="J512" s="192">
        <f ca="1">IFERROR(__xludf.DUMMYFUNCTION("IMPORTRANGE(""https://docs.google.com/spreadsheets/d/1XL5vhW3sbDhbH9Cz0tuDiY8C3ctxq1tqvaCgkFb8cCA/edit?usp=sharing"",""อุดรธานี!J407"")"),0)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IFERROR(__xludf.DUMMYFUNCTION("IMPORTRANGE(""https://docs.google.com/spreadsheets/d/1XL5vhW3sbDhbH9Cz0tuDiY8C3ctxq1tqvaCgkFb8cCA/edit?usp=sharing"",""อุดรธานี!I408"")"),0)</f>
        <v>0</v>
      </c>
      <c r="J513" s="192">
        <f ca="1">IFERROR(__xludf.DUMMYFUNCTION("IMPORTRANGE(""https://docs.google.com/spreadsheets/d/1XL5vhW3sbDhbH9Cz0tuDiY8C3ctxq1tqvaCgkFb8cCA/edit?usp=sharing"",""อุดรธานี!J408"")"),0)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IFERROR(__xludf.DUMMYFUNCTION("IMPORTRANGE(""https://docs.google.com/spreadsheets/d/1XL5vhW3sbDhbH9Cz0tuDiY8C3ctxq1tqvaCgkFb8cCA/edit?usp=sharing"",""อุดรธานี!I409"")"),0)</f>
        <v>0</v>
      </c>
      <c r="J514" s="192">
        <f ca="1">IFERROR(__xludf.DUMMYFUNCTION("IMPORTRANGE(""https://docs.google.com/spreadsheets/d/1XL5vhW3sbDhbH9Cz0tuDiY8C3ctxq1tqvaCgkFb8cCA/edit?usp=sharing"",""อุดรธานี!J409"")"),0)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IFERROR(__xludf.DUMMYFUNCTION("IMPORTRANGE(""https://docs.google.com/spreadsheets/d/1XL5vhW3sbDhbH9Cz0tuDiY8C3ctxq1tqvaCgkFb8cCA/edit?usp=sharing"",""อุดรธานี!I410"")"),0)</f>
        <v>0</v>
      </c>
      <c r="J515" s="192">
        <f ca="1">IFERROR(__xludf.DUMMYFUNCTION("IMPORTRANGE(""https://docs.google.com/spreadsheets/d/1XL5vhW3sbDhbH9Cz0tuDiY8C3ctxq1tqvaCgkFb8cCA/edit?usp=sharing"",""อุดรธานี!J410"")"),0)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IFERROR(__xludf.DUMMYFUNCTION("IMPORTRANGE(""https://docs.google.com/spreadsheets/d/1XL5vhW3sbDhbH9Cz0tuDiY8C3ctxq1tqvaCgkFb8cCA/edit?usp=sharing"",""อุดรธานี!I411"")"),0)</f>
        <v>0</v>
      </c>
      <c r="J516" s="264">
        <f ca="1">IFERROR(__xludf.DUMMYFUNCTION("IMPORTRANGE(""https://docs.google.com/spreadsheets/d/1XL5vhW3sbDhbH9Cz0tuDiY8C3ctxq1tqvaCgkFb8cCA/edit?usp=sharing"",""อุดรธานี!J411"")"),0)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IFERROR(__xludf.DUMMYFUNCTION("IMPORTRANGE(""https://docs.google.com/spreadsheets/d/1XL5vhW3sbDhbH9Cz0tuDiY8C3ctxq1tqvaCgkFb8cCA/edit?usp=sharing"",""อุดรธานี!I412"")"),0)</f>
        <v>0</v>
      </c>
      <c r="J517" s="277">
        <f ca="1">IFERROR(__xludf.DUMMYFUNCTION("IMPORTRANGE(""https://docs.google.com/spreadsheets/d/1XL5vhW3sbDhbH9Cz0tuDiY8C3ctxq1tqvaCgkFb8cCA/edit?usp=sharing"",""อุดรธานี!J412"")"),0)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IFERROR(__xludf.DUMMYFUNCTION("IMPORTRANGE(""https://docs.google.com/spreadsheets/d/1XL5vhW3sbDhbH9Cz0tuDiY8C3ctxq1tqvaCgkFb8cCA/edit?usp=sharing"",""อุดรธานี!I413"")"),0)</f>
        <v>0</v>
      </c>
      <c r="J518" s="277">
        <f ca="1">IFERROR(__xludf.DUMMYFUNCTION("IMPORTRANGE(""https://docs.google.com/spreadsheets/d/1XL5vhW3sbDhbH9Cz0tuDiY8C3ctxq1tqvaCgkFb8cCA/edit?usp=sharing"",""อุดรธานี!J413"")"),0)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IFERROR(__xludf.DUMMYFUNCTION("IMPORTRANGE(""https://docs.google.com/spreadsheets/d/1XL5vhW3sbDhbH9Cz0tuDiY8C3ctxq1tqvaCgkFb8cCA/edit?usp=sharing"",""อุดรธานี!I414"")"),0)</f>
        <v>0</v>
      </c>
      <c r="J519" s="191">
        <f ca="1">IFERROR(__xludf.DUMMYFUNCTION("IMPORTRANGE(""https://docs.google.com/spreadsheets/d/1XL5vhW3sbDhbH9Cz0tuDiY8C3ctxq1tqvaCgkFb8cCA/edit?usp=sharing"",""อุดรธานี!J414"")"),0)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IFERROR(__xludf.DUMMYFUNCTION("IMPORTRANGE(""https://docs.google.com/spreadsheets/d/1XL5vhW3sbDhbH9Cz0tuDiY8C3ctxq1tqvaCgkFb8cCA/edit?usp=sharing"",""อุดรธานี!I415"")"),0)</f>
        <v>0</v>
      </c>
      <c r="J520" s="191">
        <f ca="1">IFERROR(__xludf.DUMMYFUNCTION("IMPORTRANGE(""https://docs.google.com/spreadsheets/d/1XL5vhW3sbDhbH9Cz0tuDiY8C3ctxq1tqvaCgkFb8cCA/edit?usp=sharing"",""อุดรธานี!J415"")"),0)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IFERROR(__xludf.DUMMYFUNCTION("IMPORTRANGE(""https://docs.google.com/spreadsheets/d/1XL5vhW3sbDhbH9Cz0tuDiY8C3ctxq1tqvaCgkFb8cCA/edit?usp=sharing"",""อุดรธานี!I416"")"),0)</f>
        <v>0</v>
      </c>
      <c r="J521" s="191">
        <f ca="1">IFERROR(__xludf.DUMMYFUNCTION("IMPORTRANGE(""https://docs.google.com/spreadsheets/d/1XL5vhW3sbDhbH9Cz0tuDiY8C3ctxq1tqvaCgkFb8cCA/edit?usp=sharing"",""อุดรธานี!J416"")"),0)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IFERROR(__xludf.DUMMYFUNCTION("IMPORTRANGE(""https://docs.google.com/spreadsheets/d/1XL5vhW3sbDhbH9Cz0tuDiY8C3ctxq1tqvaCgkFb8cCA/edit?usp=sharing"",""อุดรธานี!I417"")"),0)</f>
        <v>0</v>
      </c>
      <c r="J522" s="191">
        <f ca="1">IFERROR(__xludf.DUMMYFUNCTION("IMPORTRANGE(""https://docs.google.com/spreadsheets/d/1XL5vhW3sbDhbH9Cz0tuDiY8C3ctxq1tqvaCgkFb8cCA/edit?usp=sharing"",""อุดรธานี!J417"")"),0)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IFERROR(__xludf.DUMMYFUNCTION("IMPORTRANGE(""https://docs.google.com/spreadsheets/d/1XL5vhW3sbDhbH9Cz0tuDiY8C3ctxq1tqvaCgkFb8cCA/edit?usp=sharing"",""อุดรธานี!I418"")"),0)</f>
        <v>0</v>
      </c>
      <c r="J523" s="191">
        <f ca="1">IFERROR(__xludf.DUMMYFUNCTION("IMPORTRANGE(""https://docs.google.com/spreadsheets/d/1XL5vhW3sbDhbH9Cz0tuDiY8C3ctxq1tqvaCgkFb8cCA/edit?usp=sharing"",""อุดรธานี!J418"")"),0)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IFERROR(__xludf.DUMMYFUNCTION("IMPORTRANGE(""https://docs.google.com/spreadsheets/d/1XL5vhW3sbDhbH9Cz0tuDiY8C3ctxq1tqvaCgkFb8cCA/edit?usp=sharing"",""อุดรธานี!I419"")"),0)</f>
        <v>0</v>
      </c>
      <c r="J524" s="191">
        <f ca="1">IFERROR(__xludf.DUMMYFUNCTION("IMPORTRANGE(""https://docs.google.com/spreadsheets/d/1XL5vhW3sbDhbH9Cz0tuDiY8C3ctxq1tqvaCgkFb8cCA/edit?usp=sharing"",""อุดรธานี!J419"")"),0)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IFERROR(__xludf.DUMMYFUNCTION("IMPORTRANGE(""https://docs.google.com/spreadsheets/d/1XL5vhW3sbDhbH9Cz0tuDiY8C3ctxq1tqvaCgkFb8cCA/edit?usp=sharing"",""อุดรธานี!I420"")"),0)</f>
        <v>0</v>
      </c>
      <c r="J525" s="277">
        <f ca="1">IFERROR(__xludf.DUMMYFUNCTION("IMPORTRANGE(""https://docs.google.com/spreadsheets/d/1XL5vhW3sbDhbH9Cz0tuDiY8C3ctxq1tqvaCgkFb8cCA/edit?usp=sharing"",""อุดรธานี!J420"")"),0)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IFERROR(__xludf.DUMMYFUNCTION("IMPORTRANGE(""https://docs.google.com/spreadsheets/d/1XL5vhW3sbDhbH9Cz0tuDiY8C3ctxq1tqvaCgkFb8cCA/edit?usp=sharing"",""อุดรธานี!I421"")"),0)</f>
        <v>0</v>
      </c>
      <c r="J526" s="277">
        <f ca="1">IFERROR(__xludf.DUMMYFUNCTION("IMPORTRANGE(""https://docs.google.com/spreadsheets/d/1XL5vhW3sbDhbH9Cz0tuDiY8C3ctxq1tqvaCgkFb8cCA/edit?usp=sharing"",""อุดรธานี!J421"")"),0)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IFERROR(__xludf.DUMMYFUNCTION("IMPORTRANGE(""https://docs.google.com/spreadsheets/d/1XL5vhW3sbDhbH9Cz0tuDiY8C3ctxq1tqvaCgkFb8cCA/edit?usp=sharing"",""อุดรธานี!I422"")"),0)</f>
        <v>0</v>
      </c>
      <c r="J527" s="192">
        <f ca="1">IFERROR(__xludf.DUMMYFUNCTION("IMPORTRANGE(""https://docs.google.com/spreadsheets/d/1XL5vhW3sbDhbH9Cz0tuDiY8C3ctxq1tqvaCgkFb8cCA/edit?usp=sharing"",""อุดรธานี!J422"")"),0)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IFERROR(__xludf.DUMMYFUNCTION("IMPORTRANGE(""https://docs.google.com/spreadsheets/d/1XL5vhW3sbDhbH9Cz0tuDiY8C3ctxq1tqvaCgkFb8cCA/edit?usp=sharing"",""อุดรธานี!I423"")"),0)</f>
        <v>0</v>
      </c>
      <c r="J528" s="192">
        <f ca="1">IFERROR(__xludf.DUMMYFUNCTION("IMPORTRANGE(""https://docs.google.com/spreadsheets/d/1XL5vhW3sbDhbH9Cz0tuDiY8C3ctxq1tqvaCgkFb8cCA/edit?usp=sharing"",""อุดรธานี!J423"")"),0)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IFERROR(__xludf.DUMMYFUNCTION("IMPORTRANGE(""https://docs.google.com/spreadsheets/d/1XL5vhW3sbDhbH9Cz0tuDiY8C3ctxq1tqvaCgkFb8cCA/edit?usp=sharing"",""อุดรธานี!I424"")"),0)</f>
        <v>0</v>
      </c>
      <c r="J529" s="192">
        <f ca="1">IFERROR(__xludf.DUMMYFUNCTION("IMPORTRANGE(""https://docs.google.com/spreadsheets/d/1XL5vhW3sbDhbH9Cz0tuDiY8C3ctxq1tqvaCgkFb8cCA/edit?usp=sharing"",""อุดรธานี!J424"")"),0)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IFERROR(__xludf.DUMMYFUNCTION("IMPORTRANGE(""https://docs.google.com/spreadsheets/d/1XL5vhW3sbDhbH9Cz0tuDiY8C3ctxq1tqvaCgkFb8cCA/edit?usp=sharing"",""อุดรธานี!I425"")"),0)</f>
        <v>0</v>
      </c>
      <c r="J530" s="192">
        <f ca="1">IFERROR(__xludf.DUMMYFUNCTION("IMPORTRANGE(""https://docs.google.com/spreadsheets/d/1XL5vhW3sbDhbH9Cz0tuDiY8C3ctxq1tqvaCgkFb8cCA/edit?usp=sharing"",""อุดรธานี!J425"")"),0)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IFERROR(__xludf.DUMMYFUNCTION("IMPORTRANGE(""https://docs.google.com/spreadsheets/d/1XL5vhW3sbDhbH9Cz0tuDiY8C3ctxq1tqvaCgkFb8cCA/edit?usp=sharing"",""อุดรธานี!I426"")"),0)</f>
        <v>0</v>
      </c>
      <c r="J531" s="192">
        <f ca="1">IFERROR(__xludf.DUMMYFUNCTION("IMPORTRANGE(""https://docs.google.com/spreadsheets/d/1XL5vhW3sbDhbH9Cz0tuDiY8C3ctxq1tqvaCgkFb8cCA/edit?usp=sharing"",""อุดรธานี!J426"")"),0)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IFERROR(__xludf.DUMMYFUNCTION("IMPORTRANGE(""https://docs.google.com/spreadsheets/d/1XL5vhW3sbDhbH9Cz0tuDiY8C3ctxq1tqvaCgkFb8cCA/edit?usp=sharing"",""อุดรธานี!I427"")"),0)</f>
        <v>0</v>
      </c>
      <c r="J532" s="445">
        <f ca="1">IFERROR(__xludf.DUMMYFUNCTION("IMPORTRANGE(""https://docs.google.com/spreadsheets/d/1XL5vhW3sbDhbH9Cz0tuDiY8C3ctxq1tqvaCgkFb8cCA/edit?usp=sharing"",""อุดรธานี!J427"")"),0)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IFERROR(__xludf.DUMMYFUNCTION("IMPORTRANGE(""https://docs.google.com/spreadsheets/d/1XL5vhW3sbDhbH9Cz0tuDiY8C3ctxq1tqvaCgkFb8cCA/edit?usp=sharing"",""อุดรธานี!I428"")"),25)</f>
        <v>25</v>
      </c>
      <c r="J533" s="393">
        <f ca="1">IFERROR(__xludf.DUMMYFUNCTION("IMPORTRANGE(""https://docs.google.com/spreadsheets/d/1XL5vhW3sbDhbH9Cz0tuDiY8C3ctxq1tqvaCgkFb8cCA/edit?usp=sharing"",""อุดรธานี!J428"")"),25)</f>
        <v>25</v>
      </c>
      <c r="K533" s="394">
        <f ca="1">IF(I533&gt;0,J533*100/I533,0)</f>
        <v>100</v>
      </c>
      <c r="L533" s="395">
        <f ca="1">IFERROR(__xludf.DUMMYFUNCTION("IMPORTRANGE(""https://docs.google.com/spreadsheets/d/1XL5vhW3sbDhbH9Cz0tuDiY8C3ctxq1tqvaCgkFb8cCA/edit?usp=sharing"",""อุดรธานี!L428"")"),36890)</f>
        <v>36890</v>
      </c>
      <c r="M533" s="395"/>
      <c r="N533" s="395">
        <f ca="1">IFERROR(__xludf.DUMMYFUNCTION("IMPORTRANGE(""https://docs.google.com/spreadsheets/d/1XL5vhW3sbDhbH9Cz0tuDiY8C3ctxq1tqvaCgkFb8cCA/edit?usp=sharing"",""อุดรธานี!M428"")"),29549)</f>
        <v>29549</v>
      </c>
      <c r="O533" s="395">
        <f t="shared" ref="O533:O537" ca="1" si="118">+IF(L533&gt;0,N533*100/L533,0)</f>
        <v>80.100298183789647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IFERROR(__xludf.DUMMYFUNCTION("IMPORTRANGE(""https://docs.google.com/spreadsheets/d/1XL5vhW3sbDhbH9Cz0tuDiY8C3ctxq1tqvaCgkFb8cCA/edit?usp=sharing"",""อุดรธานี!L429"")"),0)</f>
        <v>0</v>
      </c>
      <c r="M534" s="169"/>
      <c r="N534" s="171">
        <f ca="1">IFERROR(__xludf.DUMMYFUNCTION("IMPORTRANGE(""https://docs.google.com/spreadsheets/d/1XL5vhW3sbDhbH9Cz0tuDiY8C3ctxq1tqvaCgkFb8cCA/edit?usp=sharing"",""อุดรธานี!M429"")"),0)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IFERROR(__xludf.DUMMYFUNCTION("IMPORTRANGE(""https://docs.google.com/spreadsheets/d/1XL5vhW3sbDhbH9Cz0tuDiY8C3ctxq1tqvaCgkFb8cCA/edit?usp=sharing"",""อุดรธานี!L430"")"),36890)</f>
        <v>36890</v>
      </c>
      <c r="M535" s="169"/>
      <c r="N535" s="171">
        <f ca="1">IFERROR(__xludf.DUMMYFUNCTION("IMPORTRANGE(""https://docs.google.com/spreadsheets/d/1XL5vhW3sbDhbH9Cz0tuDiY8C3ctxq1tqvaCgkFb8cCA/edit?usp=sharing"",""อุดรธานี!M430"")"),29549)</f>
        <v>29549</v>
      </c>
      <c r="O535" s="171">
        <f t="shared" ca="1" si="118"/>
        <v>80.100298183789647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IFERROR(__xludf.DUMMYFUNCTION("IMPORTRANGE(""https://docs.google.com/spreadsheets/d/1XL5vhW3sbDhbH9Cz0tuDiY8C3ctxq1tqvaCgkFb8cCA/edit?usp=sharing"",""อุดรธานี!L431"")"),0)</f>
        <v>0</v>
      </c>
      <c r="M536" s="171"/>
      <c r="N536" s="171">
        <f ca="1">IFERROR(__xludf.DUMMYFUNCTION("IMPORTRANGE(""https://docs.google.com/spreadsheets/d/1XL5vhW3sbDhbH9Cz0tuDiY8C3ctxq1tqvaCgkFb8cCA/edit?usp=sharing"",""อุดรธานี!M431"")"),0)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IFERROR(__xludf.DUMMYFUNCTION("IMPORTRANGE(""https://docs.google.com/spreadsheets/d/1XL5vhW3sbDhbH9Cz0tuDiY8C3ctxq1tqvaCgkFb8cCA/edit?usp=sharing"",""อุดรธานี!L432"")"),36890)</f>
        <v>36890</v>
      </c>
      <c r="M537" s="171"/>
      <c r="N537" s="171">
        <f ca="1">IFERROR(__xludf.DUMMYFUNCTION("IMPORTRANGE(""https://docs.google.com/spreadsheets/d/1XL5vhW3sbDhbH9Cz0tuDiY8C3ctxq1tqvaCgkFb8cCA/edit?usp=sharing"",""อุดรธานี!M432"")"),29549)</f>
        <v>29549</v>
      </c>
      <c r="O537" s="171">
        <f t="shared" ca="1" si="118"/>
        <v>80.100298183789647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IFERROR(__xludf.DUMMYFUNCTION("IMPORTRANGE(""https://docs.google.com/spreadsheets/d/1XL5vhW3sbDhbH9Cz0tuDiY8C3ctxq1tqvaCgkFb8cCA/edit?usp=sharing"",""อุดรธานี!M433"")"),16905)</f>
        <v>16905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IFERROR(__xludf.DUMMYFUNCTION("IMPORTRANGE(""https://docs.google.com/spreadsheets/d/1XL5vhW3sbDhbH9Cz0tuDiY8C3ctxq1tqvaCgkFb8cCA/edit?usp=sharing"",""อุดรธานี!M434"")"),0)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IFERROR(__xludf.DUMMYFUNCTION("IMPORTRANGE(""https://docs.google.com/spreadsheets/d/1XL5vhW3sbDhbH9Cz0tuDiY8C3ctxq1tqvaCgkFb8cCA/edit?usp=sharing"",""อุดรธานี!M435"")"),0)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IFERROR(__xludf.DUMMYFUNCTION("IMPORTRANGE(""https://docs.google.com/spreadsheets/d/1XL5vhW3sbDhbH9Cz0tuDiY8C3ctxq1tqvaCgkFb8cCA/edit?usp=sharing"",""อุดรธานี!M436"")"),12644)</f>
        <v>12644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IFERROR(__xludf.DUMMYFUNCTION("IMPORTRANGE(""https://docs.google.com/spreadsheets/d/1XL5vhW3sbDhbH9Cz0tuDiY8C3ctxq1tqvaCgkFb8cCA/edit?usp=sharing"",""อุดรธานี!J438"")"),0)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IFERROR(__xludf.DUMMYFUNCTION("IMPORTRANGE(""https://docs.google.com/spreadsheets/d/1XL5vhW3sbDhbH9Cz0tuDiY8C3ctxq1tqvaCgkFb8cCA/edit?usp=sharing"",""อุดรธานี!J439"")"),1)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IFERROR(__xludf.DUMMYFUNCTION("IMPORTRANGE(""https://docs.google.com/spreadsheets/d/1XL5vhW3sbDhbH9Cz0tuDiY8C3ctxq1tqvaCgkFb8cCA/edit?usp=sharing"",""อุดรธานี!J440"")"),1)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IFERROR(__xludf.DUMMYFUNCTION("IMPORTRANGE(""https://docs.google.com/spreadsheets/d/1XL5vhW3sbDhbH9Cz0tuDiY8C3ctxq1tqvaCgkFb8cCA/edit?usp=sharing"",""อุดรธานี!J441"")"),1)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IFERROR(__xludf.DUMMYFUNCTION("IMPORTRANGE(""https://docs.google.com/spreadsheets/d/1XL5vhW3sbDhbH9Cz0tuDiY8C3ctxq1tqvaCgkFb8cCA/edit?usp=sharing"",""อุดรธานี!I442"")"),25)</f>
        <v>25</v>
      </c>
      <c r="J547" s="192">
        <f ca="1">IFERROR(__xludf.DUMMYFUNCTION("IMPORTRANGE(""https://docs.google.com/spreadsheets/d/1XL5vhW3sbDhbH9Cz0tuDiY8C3ctxq1tqvaCgkFb8cCA/edit?usp=sharing"",""อุดรธานี!J442"")"),25)</f>
        <v>25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IFERROR(__xludf.DUMMYFUNCTION("IMPORTRANGE(""https://docs.google.com/spreadsheets/d/1XL5vhW3sbDhbH9Cz0tuDiY8C3ctxq1tqvaCgkFb8cCA/edit?usp=sharing"",""อุดรธานี!J166"")"),0)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IFERROR(__xludf.DUMMYFUNCTION("IMPORTRANGE(""https://docs.google.com/spreadsheets/d/1XL5vhW3sbDhbH9Cz0tuDiY8C3ctxq1tqvaCgkFb8cCA/edit?usp=sharing"",""อุดรธานี!J444"")"),0)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IFERROR(__xludf.DUMMYFUNCTION("IMPORTRANGE(""https://docs.google.com/spreadsheets/d/1XL5vhW3sbDhbH9Cz0tuDiY8C3ctxq1tqvaCgkFb8cCA/edit?usp=sharing"",""อุดรธานี!J445"")"),0)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IFERROR(__xludf.DUMMYFUNCTION("IMPORTRANGE(""https://docs.google.com/spreadsheets/d/1XL5vhW3sbDhbH9Cz0tuDiY8C3ctxq1tqvaCgkFb8cCA/edit?usp=sharing"",""อุดรธานี!I446"")"),0)</f>
        <v>0</v>
      </c>
      <c r="J551" s="393">
        <f ca="1">IFERROR(__xludf.DUMMYFUNCTION("IMPORTRANGE(""https://docs.google.com/spreadsheets/d/1XL5vhW3sbDhbH9Cz0tuDiY8C3ctxq1tqvaCgkFb8cCA/edit?usp=sharing"",""อุดรธานี!J446"")"),0)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IFERROR(__xludf.DUMMYFUNCTION("IMPORTRANGE(""https://docs.google.com/spreadsheets/d/1XL5vhW3sbDhbH9Cz0tuDiY8C3ctxq1tqvaCgkFb8cCA/edit?usp=sharing"",""อุดรธานี!L446"")"),0)</f>
        <v>0</v>
      </c>
      <c r="M551" s="395"/>
      <c r="N551" s="395">
        <f ca="1">IFERROR(__xludf.DUMMYFUNCTION("IMPORTRANGE(""https://docs.google.com/spreadsheets/d/1XL5vhW3sbDhbH9Cz0tuDiY8C3ctxq1tqvaCgkFb8cCA/edit?usp=sharing"",""อุดรธานี!M446"")"),0)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IFERROR(__xludf.DUMMYFUNCTION("IMPORTRANGE(""https://docs.google.com/spreadsheets/d/1XL5vhW3sbDhbH9Cz0tuDiY8C3ctxq1tqvaCgkFb8cCA/edit?usp=sharing"",""อุดรธานี!L447"")"),0)</f>
        <v>0</v>
      </c>
      <c r="M552" s="169"/>
      <c r="N552" s="171">
        <f ca="1">IFERROR(__xludf.DUMMYFUNCTION("IMPORTRANGE(""https://docs.google.com/spreadsheets/d/1XL5vhW3sbDhbH9Cz0tuDiY8C3ctxq1tqvaCgkFb8cCA/edit?usp=sharing"",""อุดรธานี!M447"")"),0)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IFERROR(__xludf.DUMMYFUNCTION("IMPORTRANGE(""https://docs.google.com/spreadsheets/d/1XL5vhW3sbDhbH9Cz0tuDiY8C3ctxq1tqvaCgkFb8cCA/edit?usp=sharing"",""อุดรธานี!L448"")"),0)</f>
        <v>0</v>
      </c>
      <c r="M553" s="169"/>
      <c r="N553" s="171">
        <f ca="1">IFERROR(__xludf.DUMMYFUNCTION("IMPORTRANGE(""https://docs.google.com/spreadsheets/d/1XL5vhW3sbDhbH9Cz0tuDiY8C3ctxq1tqvaCgkFb8cCA/edit?usp=sharing"",""อุดรธานี!M448"")"),0)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IFERROR(__xludf.DUMMYFUNCTION("IMPORTRANGE(""https://docs.google.com/spreadsheets/d/1XL5vhW3sbDhbH9Cz0tuDiY8C3ctxq1tqvaCgkFb8cCA/edit?usp=sharing"",""อุดรธานี!L449"")"),0)</f>
        <v>0</v>
      </c>
      <c r="M554" s="171"/>
      <c r="N554" s="171">
        <f ca="1">IFERROR(__xludf.DUMMYFUNCTION("IMPORTRANGE(""https://docs.google.com/spreadsheets/d/1XL5vhW3sbDhbH9Cz0tuDiY8C3ctxq1tqvaCgkFb8cCA/edit?usp=sharing"",""อุดรธานี!M449"")"),0)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IFERROR(__xludf.DUMMYFUNCTION("IMPORTRANGE(""https://docs.google.com/spreadsheets/d/1XL5vhW3sbDhbH9Cz0tuDiY8C3ctxq1tqvaCgkFb8cCA/edit?usp=sharing"",""อุดรธานี!L450"")"),0)</f>
        <v>0</v>
      </c>
      <c r="M555" s="171"/>
      <c r="N555" s="171">
        <f ca="1">IFERROR(__xludf.DUMMYFUNCTION("IMPORTRANGE(""https://docs.google.com/spreadsheets/d/1XL5vhW3sbDhbH9Cz0tuDiY8C3ctxq1tqvaCgkFb8cCA/edit?usp=sharing"",""อุดรธานี!M450"")"),0)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IFERROR(__xludf.DUMMYFUNCTION("IMPORTRANGE(""https://docs.google.com/spreadsheets/d/1XL5vhW3sbDhbH9Cz0tuDiY8C3ctxq1tqvaCgkFb8cCA/edit?usp=sharing"",""อุดรธานี!M451"")"),0)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IFERROR(__xludf.DUMMYFUNCTION("IMPORTRANGE(""https://docs.google.com/spreadsheets/d/1XL5vhW3sbDhbH9Cz0tuDiY8C3ctxq1tqvaCgkFb8cCA/edit?usp=sharing"",""อุดรธานี!M452"")"),0)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IFERROR(__xludf.DUMMYFUNCTION("IMPORTRANGE(""https://docs.google.com/spreadsheets/d/1XL5vhW3sbDhbH9Cz0tuDiY8C3ctxq1tqvaCgkFb8cCA/edit?usp=sharing"",""อุดรธานี!M453"")"),0)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IFERROR(__xludf.DUMMYFUNCTION("IMPORTRANGE(""https://docs.google.com/spreadsheets/d/1XL5vhW3sbDhbH9Cz0tuDiY8C3ctxq1tqvaCgkFb8cCA/edit?usp=sharing"",""อุดรธานี!M454"")"),0)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IFERROR(__xludf.DUMMYFUNCTION("IMPORTRANGE(""https://docs.google.com/spreadsheets/d/1XL5vhW3sbDhbH9Cz0tuDiY8C3ctxq1tqvaCgkFb8cCA/edit?usp=sharing"",""อุดรธานี!I455"")"),0)</f>
        <v>0</v>
      </c>
      <c r="J560" s="167">
        <f ca="1">IFERROR(__xludf.DUMMYFUNCTION("IMPORTRANGE(""https://docs.google.com/spreadsheets/d/1XL5vhW3sbDhbH9Cz0tuDiY8C3ctxq1tqvaCgkFb8cCA/edit?usp=sharing"",""อุดรธานี!J455"")"),0)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IFERROR(__xludf.DUMMYFUNCTION("IMPORTRANGE(""https://docs.google.com/spreadsheets/d/1XL5vhW3sbDhbH9Cz0tuDiY8C3ctxq1tqvaCgkFb8cCA/edit?usp=sharing"",""อุดรธานี!I456"")"),0)</f>
        <v>0</v>
      </c>
      <c r="J561" s="191">
        <f ca="1">IFERROR(__xludf.DUMMYFUNCTION("IMPORTRANGE(""https://docs.google.com/spreadsheets/d/1XL5vhW3sbDhbH9Cz0tuDiY8C3ctxq1tqvaCgkFb8cCA/edit?usp=sharing"",""อุดรธานี!J456"")"),0)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IFERROR(__xludf.DUMMYFUNCTION("IMPORTRANGE(""https://docs.google.com/spreadsheets/d/1XL5vhW3sbDhbH9Cz0tuDiY8C3ctxq1tqvaCgkFb8cCA/edit?usp=sharing"",""อุดรธานี!I457"")"),"")</f>
        <v/>
      </c>
      <c r="J562" s="191" t="str">
        <f ca="1">IFERROR(__xludf.DUMMYFUNCTION("IMPORTRANGE(""https://docs.google.com/spreadsheets/d/1XL5vhW3sbDhbH9Cz0tuDiY8C3ctxq1tqvaCgkFb8cCA/edit?usp=sharing"",""อุดรธานี!J457"")"),"")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IFERROR(__xludf.DUMMYFUNCTION("IMPORTRANGE(""https://docs.google.com/spreadsheets/d/1XL5vhW3sbDhbH9Cz0tuDiY8C3ctxq1tqvaCgkFb8cCA/edit?usp=sharing"",""อุดรธานี!I458"")"),"")</f>
        <v/>
      </c>
      <c r="J563" s="191" t="str">
        <f ca="1">IFERROR(__xludf.DUMMYFUNCTION("IMPORTRANGE(""https://docs.google.com/spreadsheets/d/1XL5vhW3sbDhbH9Cz0tuDiY8C3ctxq1tqvaCgkFb8cCA/edit?usp=sharing"",""อุดรธานี!J458"")"),"")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IFERROR(__xludf.DUMMYFUNCTION("IMPORTRANGE(""https://docs.google.com/spreadsheets/d/1XL5vhW3sbDhbH9Cz0tuDiY8C3ctxq1tqvaCgkFb8cCA/edit?usp=sharing"",""อุดรธานี!I459"")"),5200)</f>
        <v>5200</v>
      </c>
      <c r="J564" s="360">
        <f ca="1">IFERROR(__xludf.DUMMYFUNCTION("IMPORTRANGE(""https://docs.google.com/spreadsheets/d/1XL5vhW3sbDhbH9Cz0tuDiY8C3ctxq1tqvaCgkFb8cCA/edit?usp=sharing"",""อุดรธานี!J459"")"),4495)</f>
        <v>4495</v>
      </c>
      <c r="K564" s="361">
        <f t="shared" ca="1" si="121"/>
        <v>86.442307692307693</v>
      </c>
      <c r="L564" s="362">
        <f ca="1">IFERROR(__xludf.DUMMYFUNCTION("IMPORTRANGE(""https://docs.google.com/spreadsheets/d/1XL5vhW3sbDhbH9Cz0tuDiY8C3ctxq1tqvaCgkFb8cCA/edit?usp=sharing"",""อุดรธานี!L459"")"),172800)</f>
        <v>172800</v>
      </c>
      <c r="M564" s="362"/>
      <c r="N564" s="362">
        <f ca="1">IFERROR(__xludf.DUMMYFUNCTION("IMPORTRANGE(""https://docs.google.com/spreadsheets/d/1XL5vhW3sbDhbH9Cz0tuDiY8C3ctxq1tqvaCgkFb8cCA/edit?usp=sharing"",""อุดรธานี!M459"")"),20580.64)</f>
        <v>20580.64</v>
      </c>
      <c r="O564" s="362">
        <f t="shared" ref="O564:O568" ca="1" si="122">+IF(L564&gt;0,N564*100/L564,0)</f>
        <v>11.910092592592592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IFERROR(__xludf.DUMMYFUNCTION("IMPORTRANGE(""https://docs.google.com/spreadsheets/d/1XL5vhW3sbDhbH9Cz0tuDiY8C3ctxq1tqvaCgkFb8cCA/edit?usp=sharing"",""อุดรธานี!L460"")"),0)</f>
        <v>0</v>
      </c>
      <c r="M565" s="169"/>
      <c r="N565" s="171">
        <f ca="1">IFERROR(__xludf.DUMMYFUNCTION("IMPORTRANGE(""https://docs.google.com/spreadsheets/d/1XL5vhW3sbDhbH9Cz0tuDiY8C3ctxq1tqvaCgkFb8cCA/edit?usp=sharing"",""อุดรธานี!M460"")"),0)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IFERROR(__xludf.DUMMYFUNCTION("IMPORTRANGE(""https://docs.google.com/spreadsheets/d/1XL5vhW3sbDhbH9Cz0tuDiY8C3ctxq1tqvaCgkFb8cCA/edit?usp=sharing"",""อุดรธานี!L461"")"),172800)</f>
        <v>172800</v>
      </c>
      <c r="M566" s="169"/>
      <c r="N566" s="171">
        <f ca="1">IFERROR(__xludf.DUMMYFUNCTION("IMPORTRANGE(""https://docs.google.com/spreadsheets/d/1XL5vhW3sbDhbH9Cz0tuDiY8C3ctxq1tqvaCgkFb8cCA/edit?usp=sharing"",""อุดรธานี!M461"")"),20580.64)</f>
        <v>20580.64</v>
      </c>
      <c r="O566" s="171">
        <f t="shared" ca="1" si="122"/>
        <v>11.910092592592592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IFERROR(__xludf.DUMMYFUNCTION("IMPORTRANGE(""https://docs.google.com/spreadsheets/d/1XL5vhW3sbDhbH9Cz0tuDiY8C3ctxq1tqvaCgkFb8cCA/edit?usp=sharing"",""อุดรธานี!L462"")"),0)</f>
        <v>0</v>
      </c>
      <c r="M567" s="171"/>
      <c r="N567" s="171">
        <f ca="1">IFERROR(__xludf.DUMMYFUNCTION("IMPORTRANGE(""https://docs.google.com/spreadsheets/d/1XL5vhW3sbDhbH9Cz0tuDiY8C3ctxq1tqvaCgkFb8cCA/edit?usp=sharing"",""อุดรธานี!M462"")"),0)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IFERROR(__xludf.DUMMYFUNCTION("IMPORTRANGE(""https://docs.google.com/spreadsheets/d/1XL5vhW3sbDhbH9Cz0tuDiY8C3ctxq1tqvaCgkFb8cCA/edit?usp=sharing"",""อุดรธานี!L463"")"),172800)</f>
        <v>172800</v>
      </c>
      <c r="M568" s="171"/>
      <c r="N568" s="171">
        <f ca="1">IFERROR(__xludf.DUMMYFUNCTION("IMPORTRANGE(""https://docs.google.com/spreadsheets/d/1XL5vhW3sbDhbH9Cz0tuDiY8C3ctxq1tqvaCgkFb8cCA/edit?usp=sharing"",""อุดรธานี!M463"")"),20580.64)</f>
        <v>20580.64</v>
      </c>
      <c r="O568" s="171">
        <f t="shared" ca="1" si="122"/>
        <v>11.910092592592592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IFERROR(__xludf.DUMMYFUNCTION("IMPORTRANGE(""https://docs.google.com/spreadsheets/d/1XL5vhW3sbDhbH9Cz0tuDiY8C3ctxq1tqvaCgkFb8cCA/edit?usp=sharing"",""อุดรธานี!M464"")"),0)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IFERROR(__xludf.DUMMYFUNCTION("IMPORTRANGE(""https://docs.google.com/spreadsheets/d/1XL5vhW3sbDhbH9Cz0tuDiY8C3ctxq1tqvaCgkFb8cCA/edit?usp=sharing"",""อุดรธานี!M465"")"),0)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IFERROR(__xludf.DUMMYFUNCTION("IMPORTRANGE(""https://docs.google.com/spreadsheets/d/1XL5vhW3sbDhbH9Cz0tuDiY8C3ctxq1tqvaCgkFb8cCA/edit?usp=sharing"",""อุดรธานี!M466"")"),20580.64)</f>
        <v>20580.64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IFERROR(__xludf.DUMMYFUNCTION("IMPORTRANGE(""https://docs.google.com/spreadsheets/d/1XL5vhW3sbDhbH9Cz0tuDiY8C3ctxq1tqvaCgkFb8cCA/edit?usp=sharing"",""อุดรธานี!M467"")"),0)</f>
        <v>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IFERROR(__xludf.DUMMYFUNCTION("IMPORTRANGE(""https://docs.google.com/spreadsheets/d/1XL5vhW3sbDhbH9Cz0tuDiY8C3ctxq1tqvaCgkFb8cCA/edit?usp=sharing"",""อุดรธานี!I468"")"),5200)</f>
        <v>5200</v>
      </c>
      <c r="J573" s="401">
        <f ca="1">IFERROR(__xludf.DUMMYFUNCTION("IMPORTRANGE(""https://docs.google.com/spreadsheets/d/1XL5vhW3sbDhbH9Cz0tuDiY8C3ctxq1tqvaCgkFb8cCA/edit?usp=sharing"",""อุดรธานี!J468"")"),4495)</f>
        <v>4495</v>
      </c>
      <c r="K573" s="204">
        <f ca="1">IF(I573&gt;0,J573*100/I573,0)</f>
        <v>86.442307692307693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IFERROR(__xludf.DUMMYFUNCTION("IMPORTRANGE(""https://docs.google.com/spreadsheets/d/1XL5vhW3sbDhbH9Cz0tuDiY8C3ctxq1tqvaCgkFb8cCA/edit?usp=sharing"",""อุดรธานี!I470"")"),0)</f>
        <v>0</v>
      </c>
      <c r="J575" s="192">
        <f ca="1">IFERROR(__xludf.DUMMYFUNCTION("IMPORTRANGE(""https://docs.google.com/spreadsheets/d/1XL5vhW3sbDhbH9Cz0tuDiY8C3ctxq1tqvaCgkFb8cCA/edit?usp=sharing"",""อุดรธานี!J470"")"),0)</f>
        <v>0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IFERROR(__xludf.DUMMYFUNCTION("IMPORTRANGE(""https://docs.google.com/spreadsheets/d/1XL5vhW3sbDhbH9Cz0tuDiY8C3ctxq1tqvaCgkFb8cCA/edit?usp=sharing"",""อุดรธานี!I471"")"),0)</f>
        <v>0</v>
      </c>
      <c r="J576" s="192">
        <f ca="1">IFERROR(__xludf.DUMMYFUNCTION("IMPORTRANGE(""https://docs.google.com/spreadsheets/d/1XL5vhW3sbDhbH9Cz0tuDiY8C3ctxq1tqvaCgkFb8cCA/edit?usp=sharing"",""อุดรธานี!J471"")"),0)</f>
        <v>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IFERROR(__xludf.DUMMYFUNCTION("IMPORTRANGE(""https://docs.google.com/spreadsheets/d/1XL5vhW3sbDhbH9Cz0tuDiY8C3ctxq1tqvaCgkFb8cCA/edit?usp=sharing"",""อุดรธานี!I472"")"),0)</f>
        <v>0</v>
      </c>
      <c r="J577" s="192">
        <f ca="1">IFERROR(__xludf.DUMMYFUNCTION("IMPORTRANGE(""https://docs.google.com/spreadsheets/d/1XL5vhW3sbDhbH9Cz0tuDiY8C3ctxq1tqvaCgkFb8cCA/edit?usp=sharing"",""อุดรธานี!J472"")"),4454)</f>
        <v>4454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IFERROR(__xludf.DUMMYFUNCTION("IMPORTRANGE(""https://docs.google.com/spreadsheets/d/1XL5vhW3sbDhbH9Cz0tuDiY8C3ctxq1tqvaCgkFb8cCA/edit?usp=sharing"",""อุดรธานี!I473"")"),0)</f>
        <v>0</v>
      </c>
      <c r="J578" s="192">
        <f ca="1">IFERROR(__xludf.DUMMYFUNCTION("IMPORTRANGE(""https://docs.google.com/spreadsheets/d/1XL5vhW3sbDhbH9Cz0tuDiY8C3ctxq1tqvaCgkFb8cCA/edit?usp=sharing"",""อุดรธานี!J473"")"),41)</f>
        <v>41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IFERROR(__xludf.DUMMYFUNCTION("IMPORTRANGE(""https://docs.google.com/spreadsheets/d/1XL5vhW3sbDhbH9Cz0tuDiY8C3ctxq1tqvaCgkFb8cCA/edit?usp=sharing"",""อุดรธานี!I474"")"),0)</f>
        <v>0</v>
      </c>
      <c r="J579" s="192">
        <f ca="1">IFERROR(__xludf.DUMMYFUNCTION("IMPORTRANGE(""https://docs.google.com/spreadsheets/d/1XL5vhW3sbDhbH9Cz0tuDiY8C3ctxq1tqvaCgkFb8cCA/edit?usp=sharing"",""อุดรธานี!J474"")"),0)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IFERROR(__xludf.DUMMYFUNCTION("IMPORTRANGE(""https://docs.google.com/spreadsheets/d/1XL5vhW3sbDhbH9Cz0tuDiY8C3ctxq1tqvaCgkFb8cCA/edit?usp=sharing"",""อุดรธานี!I475"")"),380)</f>
        <v>380</v>
      </c>
      <c r="J580" s="360">
        <f ca="1">IFERROR(__xludf.DUMMYFUNCTION("IMPORTRANGE(""https://docs.google.com/spreadsheets/d/1XL5vhW3sbDhbH9Cz0tuDiY8C3ctxq1tqvaCgkFb8cCA/edit?usp=sharing"",""อุดรธานี!J475"")"),0)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IFERROR(__xludf.DUMMYFUNCTION("IMPORTRANGE(""https://docs.google.com/spreadsheets/d/1XL5vhW3sbDhbH9Cz0tuDiY8C3ctxq1tqvaCgkFb8cCA/edit?usp=sharing"",""อุดรธานี!L475"")"),493580)</f>
        <v>493580</v>
      </c>
      <c r="M580" s="362"/>
      <c r="N580" s="362">
        <f ca="1">IFERROR(__xludf.DUMMYFUNCTION("IMPORTRANGE(""https://docs.google.com/spreadsheets/d/1XL5vhW3sbDhbH9Cz0tuDiY8C3ctxq1tqvaCgkFb8cCA/edit?usp=sharing"",""อุดรธานี!M475"")"),26935.48)</f>
        <v>26935.48</v>
      </c>
      <c r="O580" s="362">
        <f t="shared" ref="O580:O584" ca="1" si="124">+IF(L580&gt;0,N580*100/L580,0)</f>
        <v>5.4571660115888001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IFERROR(__xludf.DUMMYFUNCTION("IMPORTRANGE(""https://docs.google.com/spreadsheets/d/1XL5vhW3sbDhbH9Cz0tuDiY8C3ctxq1tqvaCgkFb8cCA/edit?usp=sharing"",""อุดรธานี!L476"")"),0)</f>
        <v>0</v>
      </c>
      <c r="M581" s="169"/>
      <c r="N581" s="171">
        <f ca="1">IFERROR(__xludf.DUMMYFUNCTION("IMPORTRANGE(""https://docs.google.com/spreadsheets/d/1XL5vhW3sbDhbH9Cz0tuDiY8C3ctxq1tqvaCgkFb8cCA/edit?usp=sharing"",""อุดรธานี!M476"")"),0)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IFERROR(__xludf.DUMMYFUNCTION("IMPORTRANGE(""https://docs.google.com/spreadsheets/d/1XL5vhW3sbDhbH9Cz0tuDiY8C3ctxq1tqvaCgkFb8cCA/edit?usp=sharing"",""อุดรธานี!L477"")"),493580)</f>
        <v>493580</v>
      </c>
      <c r="M582" s="169"/>
      <c r="N582" s="171">
        <f ca="1">IFERROR(__xludf.DUMMYFUNCTION("IMPORTRANGE(""https://docs.google.com/spreadsheets/d/1XL5vhW3sbDhbH9Cz0tuDiY8C3ctxq1tqvaCgkFb8cCA/edit?usp=sharing"",""อุดรธานี!M477"")"),26935.48)</f>
        <v>26935.48</v>
      </c>
      <c r="O582" s="171">
        <f t="shared" ca="1" si="124"/>
        <v>5.4571660115888001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IFERROR(__xludf.DUMMYFUNCTION("IMPORTRANGE(""https://docs.google.com/spreadsheets/d/1XL5vhW3sbDhbH9Cz0tuDiY8C3ctxq1tqvaCgkFb8cCA/edit?usp=sharing"",""อุดรธานี!L478"")"),0)</f>
        <v>0</v>
      </c>
      <c r="M583" s="171"/>
      <c r="N583" s="171">
        <f ca="1">IFERROR(__xludf.DUMMYFUNCTION("IMPORTRANGE(""https://docs.google.com/spreadsheets/d/1XL5vhW3sbDhbH9Cz0tuDiY8C3ctxq1tqvaCgkFb8cCA/edit?usp=sharing"",""อุดรธานี!M478"")"),0)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IFERROR(__xludf.DUMMYFUNCTION("IMPORTRANGE(""https://docs.google.com/spreadsheets/d/1XL5vhW3sbDhbH9Cz0tuDiY8C3ctxq1tqvaCgkFb8cCA/edit?usp=sharing"",""อุดรธานี!L479"")"),493580)</f>
        <v>493580</v>
      </c>
      <c r="M584" s="171"/>
      <c r="N584" s="171">
        <f ca="1">IFERROR(__xludf.DUMMYFUNCTION("IMPORTRANGE(""https://docs.google.com/spreadsheets/d/1XL5vhW3sbDhbH9Cz0tuDiY8C3ctxq1tqvaCgkFb8cCA/edit?usp=sharing"",""อุดรธานี!M479"")"),26935.48)</f>
        <v>26935.48</v>
      </c>
      <c r="O584" s="171">
        <f t="shared" ca="1" si="124"/>
        <v>5.4571660115888001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IFERROR(__xludf.DUMMYFUNCTION("IMPORTRANGE(""https://docs.google.com/spreadsheets/d/1XL5vhW3sbDhbH9Cz0tuDiY8C3ctxq1tqvaCgkFb8cCA/edit?usp=sharing"",""อุดรธานี!M480"")"),0)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IFERROR(__xludf.DUMMYFUNCTION("IMPORTRANGE(""https://docs.google.com/spreadsheets/d/1XL5vhW3sbDhbH9Cz0tuDiY8C3ctxq1tqvaCgkFb8cCA/edit?usp=sharing"",""อุดรธานี!M481"")"),0)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IFERROR(__xludf.DUMMYFUNCTION("IMPORTRANGE(""https://docs.google.com/spreadsheets/d/1XL5vhW3sbDhbH9Cz0tuDiY8C3ctxq1tqvaCgkFb8cCA/edit?usp=sharing"",""อุดรธานี!M482"")"),26935.48)</f>
        <v>26935.48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IFERROR(__xludf.DUMMYFUNCTION("IMPORTRANGE(""https://docs.google.com/spreadsheets/d/1XL5vhW3sbDhbH9Cz0tuDiY8C3ctxq1tqvaCgkFb8cCA/edit?usp=sharing"",""อุดรธานี!M483"")"),0)</f>
        <v>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IFERROR(__xludf.DUMMYFUNCTION("IMPORTRANGE(""https://docs.google.com/spreadsheets/d/1XL5vhW3sbDhbH9Cz0tuDiY8C3ctxq1tqvaCgkFb8cCA/edit?usp=sharing"",""อุดรธานี!I484"")"),380)</f>
        <v>380</v>
      </c>
      <c r="J589" s="191">
        <f ca="1">IFERROR(__xludf.DUMMYFUNCTION("IMPORTRANGE(""https://docs.google.com/spreadsheets/d/1XL5vhW3sbDhbH9Cz0tuDiY8C3ctxq1tqvaCgkFb8cCA/edit?usp=sharing"",""อุดรธานี!J484"")"),0)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IFERROR(__xludf.DUMMYFUNCTION("IMPORTRANGE(""https://docs.google.com/spreadsheets/d/1XL5vhW3sbDhbH9Cz0tuDiY8C3ctxq1tqvaCgkFb8cCA/edit?usp=sharing"",""อุดรธานี!I485"")"),0)</f>
        <v>0</v>
      </c>
      <c r="J590" s="191">
        <f ca="1">IFERROR(__xludf.DUMMYFUNCTION("IMPORTRANGE(""https://docs.google.com/spreadsheets/d/1XL5vhW3sbDhbH9Cz0tuDiY8C3ctxq1tqvaCgkFb8cCA/edit?usp=sharing"",""อุดรธานี!J485"")"),0)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IFERROR(__xludf.DUMMYFUNCTION("IMPORTRANGE(""https://docs.google.com/spreadsheets/d/1XL5vhW3sbDhbH9Cz0tuDiY8C3ctxq1tqvaCgkFb8cCA/edit?usp=sharing"",""อุดรธานี!I486"")"),380)</f>
        <v>380</v>
      </c>
      <c r="J591" s="191">
        <f ca="1">IFERROR(__xludf.DUMMYFUNCTION("IMPORTRANGE(""https://docs.google.com/spreadsheets/d/1XL5vhW3sbDhbH9Cz0tuDiY8C3ctxq1tqvaCgkFb8cCA/edit?usp=sharing"",""อุดรธานี!J486"")"),0)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IFERROR(__xludf.DUMMYFUNCTION("IMPORTRANGE(""https://docs.google.com/spreadsheets/d/1XL5vhW3sbDhbH9Cz0tuDiY8C3ctxq1tqvaCgkFb8cCA/edit?usp=sharing"",""อุดรธานี!I487"")"),0)</f>
        <v>0</v>
      </c>
      <c r="J592" s="191">
        <f ca="1">IFERROR(__xludf.DUMMYFUNCTION("IMPORTRANGE(""https://docs.google.com/spreadsheets/d/1XL5vhW3sbDhbH9Cz0tuDiY8C3ctxq1tqvaCgkFb8cCA/edit?usp=sharing"",""อุดรธานี!J487"")"),0)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IFERROR(__xludf.DUMMYFUNCTION("IMPORTRANGE(""https://docs.google.com/spreadsheets/d/1XL5vhW3sbDhbH9Cz0tuDiY8C3ctxq1tqvaCgkFb8cCA/edit?usp=sharing"",""อุดรธานี!I488"")"),380)</f>
        <v>380</v>
      </c>
      <c r="J593" s="191">
        <f ca="1">IFERROR(__xludf.DUMMYFUNCTION("IMPORTRANGE(""https://docs.google.com/spreadsheets/d/1XL5vhW3sbDhbH9Cz0tuDiY8C3ctxq1tqvaCgkFb8cCA/edit?usp=sharing"",""อุดรธานี!J488"")"),0)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IFERROR(__xludf.DUMMYFUNCTION("IMPORTRANGE(""https://docs.google.com/spreadsheets/d/1XL5vhW3sbDhbH9Cz0tuDiY8C3ctxq1tqvaCgkFb8cCA/edit?usp=sharing"",""อุดรธานี!I489"")"),0)</f>
        <v>0</v>
      </c>
      <c r="J594" s="191">
        <f ca="1">IFERROR(__xludf.DUMMYFUNCTION("IMPORTRANGE(""https://docs.google.com/spreadsheets/d/1XL5vhW3sbDhbH9Cz0tuDiY8C3ctxq1tqvaCgkFb8cCA/edit?usp=sharing"",""อุดรธานี!J489"")"),0)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IFERROR(__xludf.DUMMYFUNCTION("IMPORTRANGE(""https://docs.google.com/spreadsheets/d/1XL5vhW3sbDhbH9Cz0tuDiY8C3ctxq1tqvaCgkFb8cCA/edit?usp=sharing"",""อุดรธานี!I490"")"),380)</f>
        <v>380</v>
      </c>
      <c r="J595" s="191">
        <f ca="1">IFERROR(__xludf.DUMMYFUNCTION("IMPORTRANGE(""https://docs.google.com/spreadsheets/d/1XL5vhW3sbDhbH9Cz0tuDiY8C3ctxq1tqvaCgkFb8cCA/edit?usp=sharing"",""อุดรธานี!J490"")"),0)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IFERROR(__xludf.DUMMYFUNCTION("IMPORTRANGE(""https://docs.google.com/spreadsheets/d/1XL5vhW3sbDhbH9Cz0tuDiY8C3ctxq1tqvaCgkFb8cCA/edit?usp=sharing"",""อุดรธานี!I491"")"),0)</f>
        <v>0</v>
      </c>
      <c r="J596" s="238">
        <f ca="1">IFERROR(__xludf.DUMMYFUNCTION("IMPORTRANGE(""https://docs.google.com/spreadsheets/d/1XL5vhW3sbDhbH9Cz0tuDiY8C3ctxq1tqvaCgkFb8cCA/edit?usp=sharing"",""อุดรธานี!J491"")"),0)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IFERROR(__xludf.DUMMYFUNCTION("IMPORTRANGE(""https://docs.google.com/spreadsheets/d/1XL5vhW3sbDhbH9Cz0tuDiY8C3ctxq1tqvaCgkFb8cCA/edit?usp=sharing"",""อุดรธานี!I492"")"),50)</f>
        <v>50</v>
      </c>
      <c r="J597" s="464">
        <f ca="1">IFERROR(__xludf.DUMMYFUNCTION("IMPORTRANGE(""https://docs.google.com/spreadsheets/d/1XL5vhW3sbDhbH9Cz0tuDiY8C3ctxq1tqvaCgkFb8cCA/edit?usp=sharing"",""อุดรธานี!J492"")"),0)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IFERROR(__xludf.DUMMYFUNCTION("IMPORTRANGE(""https://docs.google.com/spreadsheets/d/1XL5vhW3sbDhbH9Cz0tuDiY8C3ctxq1tqvaCgkFb8cCA/edit?usp=sharing"",""อุดรธานี!L492"")"),4550)</f>
        <v>4550</v>
      </c>
      <c r="M597" s="395"/>
      <c r="N597" s="395">
        <f ca="1">IFERROR(__xludf.DUMMYFUNCTION("IMPORTRANGE(""https://docs.google.com/spreadsheets/d/1XL5vhW3sbDhbH9Cz0tuDiY8C3ctxq1tqvaCgkFb8cCA/edit?usp=sharing"",""อุดรธานี!M492"")"),780)</f>
        <v>780</v>
      </c>
      <c r="O597" s="395">
        <f t="shared" ref="O597:O601" ca="1" si="126">+IF(L597&gt;0,N597*100/L597,0)</f>
        <v>17.142857142857142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IFERROR(__xludf.DUMMYFUNCTION("IMPORTRANGE(""https://docs.google.com/spreadsheets/d/1XL5vhW3sbDhbH9Cz0tuDiY8C3ctxq1tqvaCgkFb8cCA/edit?usp=sharing"",""อุดรธานี!L493"")"),0)</f>
        <v>0</v>
      </c>
      <c r="M598" s="169"/>
      <c r="N598" s="171">
        <f ca="1">IFERROR(__xludf.DUMMYFUNCTION("IMPORTRANGE(""https://docs.google.com/spreadsheets/d/1XL5vhW3sbDhbH9Cz0tuDiY8C3ctxq1tqvaCgkFb8cCA/edit?usp=sharing"",""อุดรธานี!M493"")"),0)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IFERROR(__xludf.DUMMYFUNCTION("IMPORTRANGE(""https://docs.google.com/spreadsheets/d/1XL5vhW3sbDhbH9Cz0tuDiY8C3ctxq1tqvaCgkFb8cCA/edit?usp=sharing"",""อุดรธานี!L494"")"),4550)</f>
        <v>4550</v>
      </c>
      <c r="M599" s="169"/>
      <c r="N599" s="171">
        <f ca="1">IFERROR(__xludf.DUMMYFUNCTION("IMPORTRANGE(""https://docs.google.com/spreadsheets/d/1XL5vhW3sbDhbH9Cz0tuDiY8C3ctxq1tqvaCgkFb8cCA/edit?usp=sharing"",""อุดรธานี!M494"")"),780)</f>
        <v>780</v>
      </c>
      <c r="O599" s="171">
        <f t="shared" ca="1" si="126"/>
        <v>17.142857142857142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IFERROR(__xludf.DUMMYFUNCTION("IMPORTRANGE(""https://docs.google.com/spreadsheets/d/1XL5vhW3sbDhbH9Cz0tuDiY8C3ctxq1tqvaCgkFb8cCA/edit?usp=sharing"",""อุดรธานี!L495"")"),0)</f>
        <v>0</v>
      </c>
      <c r="M600" s="171"/>
      <c r="N600" s="171">
        <f ca="1">IFERROR(__xludf.DUMMYFUNCTION("IMPORTRANGE(""https://docs.google.com/spreadsheets/d/1XL5vhW3sbDhbH9Cz0tuDiY8C3ctxq1tqvaCgkFb8cCA/edit?usp=sharing"",""อุดรธานี!M495"")"),0)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IFERROR(__xludf.DUMMYFUNCTION("IMPORTRANGE(""https://docs.google.com/spreadsheets/d/1XL5vhW3sbDhbH9Cz0tuDiY8C3ctxq1tqvaCgkFb8cCA/edit?usp=sharing"",""อุดรธานี!L496"")"),4550)</f>
        <v>4550</v>
      </c>
      <c r="M601" s="171"/>
      <c r="N601" s="171">
        <f ca="1">IFERROR(__xludf.DUMMYFUNCTION("IMPORTRANGE(""https://docs.google.com/spreadsheets/d/1XL5vhW3sbDhbH9Cz0tuDiY8C3ctxq1tqvaCgkFb8cCA/edit?usp=sharing"",""อุดรธานี!M496"")"),780)</f>
        <v>780</v>
      </c>
      <c r="O601" s="171">
        <f t="shared" ca="1" si="126"/>
        <v>17.142857142857142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IFERROR(__xludf.DUMMYFUNCTION("IMPORTRANGE(""https://docs.google.com/spreadsheets/d/1XL5vhW3sbDhbH9Cz0tuDiY8C3ctxq1tqvaCgkFb8cCA/edit?usp=sharing"",""อุดรธานี!M497"")"),0)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IFERROR(__xludf.DUMMYFUNCTION("IMPORTRANGE(""https://docs.google.com/spreadsheets/d/1XL5vhW3sbDhbH9Cz0tuDiY8C3ctxq1tqvaCgkFb8cCA/edit?usp=sharing"",""อุดรธานี!M498"")"),0)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IFERROR(__xludf.DUMMYFUNCTION("IMPORTRANGE(""https://docs.google.com/spreadsheets/d/1XL5vhW3sbDhbH9Cz0tuDiY8C3ctxq1tqvaCgkFb8cCA/edit?usp=sharing"",""อุดรธานี!M499"")"),0)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IFERROR(__xludf.DUMMYFUNCTION("IMPORTRANGE(""https://docs.google.com/spreadsheets/d/1XL5vhW3sbDhbH9Cz0tuDiY8C3ctxq1tqvaCgkFb8cCA/edit?usp=sharing"",""อุดรธานี!M500"")"),780)</f>
        <v>780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IFERROR(__xludf.DUMMYFUNCTION("IMPORTRANGE(""https://docs.google.com/spreadsheets/d/1XL5vhW3sbDhbH9Cz0tuDiY8C3ctxq1tqvaCgkFb8cCA/edit?usp=sharing"",""อุดรธานี!J502"")"),0)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IFERROR(__xludf.DUMMYFUNCTION("IMPORTRANGE(""https://docs.google.com/spreadsheets/d/1XL5vhW3sbDhbH9Cz0tuDiY8C3ctxq1tqvaCgkFb8cCA/edit?usp=sharing"",""อุดรธานี!J503"")"),1)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IFERROR(__xludf.DUMMYFUNCTION("IMPORTRANGE(""https://docs.google.com/spreadsheets/d/1XL5vhW3sbDhbH9Cz0tuDiY8C3ctxq1tqvaCgkFb8cCA/edit?usp=sharing"",""อุดรธานี!J166"")"),0)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IFERROR(__xludf.DUMMYFUNCTION("IMPORTRANGE(""https://docs.google.com/spreadsheets/d/1XL5vhW3sbDhbH9Cz0tuDiY8C3ctxq1tqvaCgkFb8cCA/edit?usp=sharing"",""อุดรธานี!J166"")"),0)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IFERROR(__xludf.DUMMYFUNCTION("IMPORTRANGE(""https://docs.google.com/spreadsheets/d/1XL5vhW3sbDhbH9Cz0tuDiY8C3ctxq1tqvaCgkFb8cCA/edit?usp=sharing"",""อุดรธานี!I506"")"),50)</f>
        <v>50</v>
      </c>
      <c r="J611" s="167">
        <f ca="1">IFERROR(__xludf.DUMMYFUNCTION("IMPORTRANGE(""https://docs.google.com/spreadsheets/d/1XL5vhW3sbDhbH9Cz0tuDiY8C3ctxq1tqvaCgkFb8cCA/edit?usp=sharing"",""อุดรธานี!J506"")"),0)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IFERROR(__xludf.DUMMYFUNCTION("IMPORTRANGE(""https://docs.google.com/spreadsheets/d/1XL5vhW3sbDhbH9Cz0tuDiY8C3ctxq1tqvaCgkFb8cCA/edit?usp=sharing"",""อุดรธานี!I507"")"),0)</f>
        <v>0</v>
      </c>
      <c r="J612" s="192">
        <f ca="1">IFERROR(__xludf.DUMMYFUNCTION("IMPORTRANGE(""https://docs.google.com/spreadsheets/d/1XL5vhW3sbDhbH9Cz0tuDiY8C3ctxq1tqvaCgkFb8cCA/edit?usp=sharing"",""อุดรธานี!J507"")"),0)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IFERROR(__xludf.DUMMYFUNCTION("IMPORTRANGE(""https://docs.google.com/spreadsheets/d/1XL5vhW3sbDhbH9Cz0tuDiY8C3ctxq1tqvaCgkFb8cCA/edit?usp=sharing"",""อุดรธานี!I508"")"),0)</f>
        <v>0</v>
      </c>
      <c r="J613" s="192">
        <f ca="1">IFERROR(__xludf.DUMMYFUNCTION("IMPORTRANGE(""https://docs.google.com/spreadsheets/d/1XL5vhW3sbDhbH9Cz0tuDiY8C3ctxq1tqvaCgkFb8cCA/edit?usp=sharing"",""อุดรธานี!J508"")"),0)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IFERROR(__xludf.DUMMYFUNCTION("IMPORTRANGE(""https://docs.google.com/spreadsheets/d/1XL5vhW3sbDhbH9Cz0tuDiY8C3ctxq1tqvaCgkFb8cCA/edit?usp=sharing"",""อุดรธานี!I509"")"),0)</f>
        <v>0</v>
      </c>
      <c r="J614" s="192">
        <f ca="1">IFERROR(__xludf.DUMMYFUNCTION("IMPORTRANGE(""https://docs.google.com/spreadsheets/d/1XL5vhW3sbDhbH9Cz0tuDiY8C3ctxq1tqvaCgkFb8cCA/edit?usp=sharing"",""อุดรธานี!J509"")"),0)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IFERROR(__xludf.DUMMYFUNCTION("IMPORTRANGE(""https://docs.google.com/spreadsheets/d/1XL5vhW3sbDhbH9Cz0tuDiY8C3ctxq1tqvaCgkFb8cCA/edit?usp=sharing"",""อุดรธานี!I510"")"),0)</f>
        <v>0</v>
      </c>
      <c r="J615" s="192">
        <f ca="1">IFERROR(__xludf.DUMMYFUNCTION("IMPORTRANGE(""https://docs.google.com/spreadsheets/d/1XL5vhW3sbDhbH9Cz0tuDiY8C3ctxq1tqvaCgkFb8cCA/edit?usp=sharing"",""อุดรธานี!J510"")"),0)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IFERROR(__xludf.DUMMYFUNCTION("IMPORTRANGE(""https://docs.google.com/spreadsheets/d/1XL5vhW3sbDhbH9Cz0tuDiY8C3ctxq1tqvaCgkFb8cCA/edit?usp=sharing"",""อุดรธานี!I511"")"),0)</f>
        <v>0</v>
      </c>
      <c r="J616" s="192">
        <f ca="1">IFERROR(__xludf.DUMMYFUNCTION("IMPORTRANGE(""https://docs.google.com/spreadsheets/d/1XL5vhW3sbDhbH9Cz0tuDiY8C3ctxq1tqvaCgkFb8cCA/edit?usp=sharing"",""อุดรธานี!J511"")"),0)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IFERROR(__xludf.DUMMYFUNCTION("IMPORTRANGE(""https://docs.google.com/spreadsheets/d/1XL5vhW3sbDhbH9Cz0tuDiY8C3ctxq1tqvaCgkFb8cCA/edit?usp=sharing"",""อุดรธานี!I512"")"),0)</f>
        <v>0</v>
      </c>
      <c r="J617" s="191">
        <f ca="1">IFERROR(__xludf.DUMMYFUNCTION("IMPORTRANGE(""https://docs.google.com/spreadsheets/d/1XL5vhW3sbDhbH9Cz0tuDiY8C3ctxq1tqvaCgkFb8cCA/edit?usp=sharing"",""อุดรธานี!J512"")"),0)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IFERROR(__xludf.DUMMYFUNCTION("IMPORTRANGE(""https://docs.google.com/spreadsheets/d/1XL5vhW3sbDhbH9Cz0tuDiY8C3ctxq1tqvaCgkFb8cCA/edit?usp=sharing"",""อุดรธานี!I513"")"),0)</f>
        <v>0</v>
      </c>
      <c r="J618" s="192">
        <f ca="1">IFERROR(__xludf.DUMMYFUNCTION("IMPORTRANGE(""https://docs.google.com/spreadsheets/d/1XL5vhW3sbDhbH9Cz0tuDiY8C3ctxq1tqvaCgkFb8cCA/edit?usp=sharing"",""อุดรธานี!J513"")"),0)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IFERROR(__xludf.DUMMYFUNCTION("IMPORTRANGE(""https://docs.google.com/spreadsheets/d/1XL5vhW3sbDhbH9Cz0tuDiY8C3ctxq1tqvaCgkFb8cCA/edit?usp=sharing"",""อุดรธานี!I514"")"),0)</f>
        <v>0</v>
      </c>
      <c r="J619" s="192">
        <f ca="1">IFERROR(__xludf.DUMMYFUNCTION("IMPORTRANGE(""https://docs.google.com/spreadsheets/d/1XL5vhW3sbDhbH9Cz0tuDiY8C3ctxq1tqvaCgkFb8cCA/edit?usp=sharing"",""อุดรธานี!J514"")"),0)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IFERROR(__xludf.DUMMYFUNCTION("IMPORTRANGE(""https://docs.google.com/spreadsheets/d/1XL5vhW3sbDhbH9Cz0tuDiY8C3ctxq1tqvaCgkFb8cCA/edit?usp=sharing"",""อุดรธานี!I515"")"),0)</f>
        <v>0</v>
      </c>
      <c r="J620" s="167">
        <f ca="1">IFERROR(__xludf.DUMMYFUNCTION("IMPORTRANGE(""https://docs.google.com/spreadsheets/d/1XL5vhW3sbDhbH9Cz0tuDiY8C3ctxq1tqvaCgkFb8cCA/edit?usp=sharing"",""อุดรธานี!J515"")"),0)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IFERROR(__xludf.DUMMYFUNCTION("IMPORTRANGE(""https://docs.google.com/spreadsheets/d/1XL5vhW3sbDhbH9Cz0tuDiY8C3ctxq1tqvaCgkFb8cCA/edit?usp=sharing"",""อุดรธานี!I516"")"),0)</f>
        <v>0</v>
      </c>
      <c r="J621" s="167">
        <f ca="1">IFERROR(__xludf.DUMMYFUNCTION("IMPORTRANGE(""https://docs.google.com/spreadsheets/d/1XL5vhW3sbDhbH9Cz0tuDiY8C3ctxq1tqvaCgkFb8cCA/edit?usp=sharing"",""อุดรธานี!J516"")"),0)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IFERROR(__xludf.DUMMYFUNCTION("IMPORTRANGE(""https://docs.google.com/spreadsheets/d/1XL5vhW3sbDhbH9Cz0tuDiY8C3ctxq1tqvaCgkFb8cCA/edit?usp=sharing"",""อุดรธานี!I517"")"),0)</f>
        <v>0</v>
      </c>
      <c r="J622" s="192">
        <f ca="1">IFERROR(__xludf.DUMMYFUNCTION("IMPORTRANGE(""https://docs.google.com/spreadsheets/d/1XL5vhW3sbDhbH9Cz0tuDiY8C3ctxq1tqvaCgkFb8cCA/edit?usp=sharing"",""อุดรธานี!J517"")"),0)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IFERROR(__xludf.DUMMYFUNCTION("IMPORTRANGE(""https://docs.google.com/spreadsheets/d/1XL5vhW3sbDhbH9Cz0tuDiY8C3ctxq1tqvaCgkFb8cCA/edit?usp=sharing"",""อุดรธานี!I518"")"),0)</f>
        <v>0</v>
      </c>
      <c r="J623" s="192">
        <f ca="1">IFERROR(__xludf.DUMMYFUNCTION("IMPORTRANGE(""https://docs.google.com/spreadsheets/d/1XL5vhW3sbDhbH9Cz0tuDiY8C3ctxq1tqvaCgkFb8cCA/edit?usp=sharing"",""อุดรธานี!J518"")"),0)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IFERROR(__xludf.DUMMYFUNCTION("IMPORTRANGE(""https://docs.google.com/spreadsheets/d/1XL5vhW3sbDhbH9Cz0tuDiY8C3ctxq1tqvaCgkFb8cCA/edit?usp=sharing"",""อุดรธานี!I519"")"),0)</f>
        <v>0</v>
      </c>
      <c r="J624" s="191">
        <f ca="1">IFERROR(__xludf.DUMMYFUNCTION("IMPORTRANGE(""https://docs.google.com/spreadsheets/d/1XL5vhW3sbDhbH9Cz0tuDiY8C3ctxq1tqvaCgkFb8cCA/edit?usp=sharing"",""อุดรธานี!J519"")"),0)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IFERROR(__xludf.DUMMYFUNCTION("IMPORTRANGE(""https://docs.google.com/spreadsheets/d/1XL5vhW3sbDhbH9Cz0tuDiY8C3ctxq1tqvaCgkFb8cCA/edit?usp=sharing"",""อุดรธานี!I520"")"),0)</f>
        <v>0</v>
      </c>
      <c r="J625" s="192">
        <f ca="1">IFERROR(__xludf.DUMMYFUNCTION("IMPORTRANGE(""https://docs.google.com/spreadsheets/d/1XL5vhW3sbDhbH9Cz0tuDiY8C3ctxq1tqvaCgkFb8cCA/edit?usp=sharing"",""อุดรธานี!J520"")"),0)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IFERROR(__xludf.DUMMYFUNCTION("IMPORTRANGE(""https://docs.google.com/spreadsheets/d/1XL5vhW3sbDhbH9Cz0tuDiY8C3ctxq1tqvaCgkFb8cCA/edit?usp=sharing"",""อุดรธานี!I521"")"),0)</f>
        <v>0</v>
      </c>
      <c r="J626" s="192">
        <f ca="1">IFERROR(__xludf.DUMMYFUNCTION("IMPORTRANGE(""https://docs.google.com/spreadsheets/d/1XL5vhW3sbDhbH9Cz0tuDiY8C3ctxq1tqvaCgkFb8cCA/edit?usp=sharing"",""อุดรธานี!J521"")"),0)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IFERROR(__xludf.DUMMYFUNCTION("IMPORTRANGE(""https://docs.google.com/spreadsheets/d/1XL5vhW3sbDhbH9Cz0tuDiY8C3ctxq1tqvaCgkFb8cCA/edit?usp=sharing"",""อุดรธานี!I523"")"),4327839.11)</f>
        <v>4327839.1100000003</v>
      </c>
      <c r="J628" s="332">
        <f ca="1">IFERROR(__xludf.DUMMYFUNCTION("IMPORTRANGE(""https://docs.google.com/spreadsheets/d/1XL5vhW3sbDhbH9Cz0tuDiY8C3ctxq1tqvaCgkFb8cCA/edit?usp=sharing"",""อุดรธานี!J523"")"),44976.99)</f>
        <v>44976.99</v>
      </c>
      <c r="K628" s="333">
        <f t="shared" ref="K628:K635" ca="1" si="129">IF(I628&gt;0,J628*100/I628,0)</f>
        <v>1.039248198854601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IFERROR(__xludf.DUMMYFUNCTION("IMPORTRANGE(""https://docs.google.com/spreadsheets/d/1XL5vhW3sbDhbH9Cz0tuDiY8C3ctxq1tqvaCgkFb8cCA/edit?usp=sharing"",""อุดรธานี!I524"")"),302)</f>
        <v>302</v>
      </c>
      <c r="J629" s="332">
        <f ca="1">IFERROR(__xludf.DUMMYFUNCTION("IMPORTRANGE(""https://docs.google.com/spreadsheets/d/1XL5vhW3sbDhbH9Cz0tuDiY8C3ctxq1tqvaCgkFb8cCA/edit?usp=sharing"",""อุดรธานี!J524"")"),2)</f>
        <v>2</v>
      </c>
      <c r="K629" s="333">
        <f t="shared" ca="1" si="129"/>
        <v>0.66225165562913912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IFERROR(__xludf.DUMMYFUNCTION("IMPORTRANGE(""https://docs.google.com/spreadsheets/d/1XL5vhW3sbDhbH9Cz0tuDiY8C3ctxq1tqvaCgkFb8cCA/edit?usp=sharing"",""อุดรธานี!I525"")"),1890659.63)</f>
        <v>1890659.63</v>
      </c>
      <c r="J630" s="332">
        <f ca="1">IFERROR(__xludf.DUMMYFUNCTION("IMPORTRANGE(""https://docs.google.com/spreadsheets/d/1XL5vhW3sbDhbH9Cz0tuDiY8C3ctxq1tqvaCgkFb8cCA/edit?usp=sharing"",""อุดรธานี!J525"")"),197529.44)</f>
        <v>197529.44</v>
      </c>
      <c r="K630" s="333">
        <f t="shared" ca="1" si="129"/>
        <v>10.447646782408953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IFERROR(__xludf.DUMMYFUNCTION("IMPORTRANGE(""https://docs.google.com/spreadsheets/d/1XL5vhW3sbDhbH9Cz0tuDiY8C3ctxq1tqvaCgkFb8cCA/edit?usp=sharing"",""อุดรธานี!I526"")"),120)</f>
        <v>120</v>
      </c>
      <c r="J631" s="332">
        <f ca="1">IFERROR(__xludf.DUMMYFUNCTION("IMPORTRANGE(""https://docs.google.com/spreadsheets/d/1XL5vhW3sbDhbH9Cz0tuDiY8C3ctxq1tqvaCgkFb8cCA/edit?usp=sharing"",""อุดรธานี!J526"")"),27)</f>
        <v>27</v>
      </c>
      <c r="K631" s="333">
        <f t="shared" ca="1" si="129"/>
        <v>22.5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IFERROR(__xludf.DUMMYFUNCTION("IMPORTRANGE(""https://docs.google.com/spreadsheets/d/1XL5vhW3sbDhbH9Cz0tuDiY8C3ctxq1tqvaCgkFb8cCA/edit?usp=sharing"",""อุดรธานี!I527"")"),644019.82)</f>
        <v>644019.81999999995</v>
      </c>
      <c r="J632" s="332">
        <f ca="1">IFERROR(__xludf.DUMMYFUNCTION("IMPORTRANGE(""https://docs.google.com/spreadsheets/d/1XL5vhW3sbDhbH9Cz0tuDiY8C3ctxq1tqvaCgkFb8cCA/edit?usp=sharing"",""อุดรธานี!J527"")"),67521.71)</f>
        <v>67521.710000000006</v>
      </c>
      <c r="K632" s="333">
        <f t="shared" ca="1" si="129"/>
        <v>10.484414905118916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IFERROR(__xludf.DUMMYFUNCTION("IMPORTRANGE(""https://docs.google.com/spreadsheets/d/1XL5vhW3sbDhbH9Cz0tuDiY8C3ctxq1tqvaCgkFb8cCA/edit?usp=sharing"",""อุดรธานี!I528"")"),8)</f>
        <v>8</v>
      </c>
      <c r="J633" s="332">
        <f ca="1">IFERROR(__xludf.DUMMYFUNCTION("IMPORTRANGE(""https://docs.google.com/spreadsheets/d/1XL5vhW3sbDhbH9Cz0tuDiY8C3ctxq1tqvaCgkFb8cCA/edit?usp=sharing"",""อุดรธานี!J528"")"),10)</f>
        <v>10</v>
      </c>
      <c r="K633" s="333">
        <f t="shared" ca="1" si="129"/>
        <v>125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IFERROR(__xludf.DUMMYFUNCTION("IMPORTRANGE(""https://docs.google.com/spreadsheets/d/1XL5vhW3sbDhbH9Cz0tuDiY8C3ctxq1tqvaCgkFb8cCA/edit?usp=sharing"",""อุดรธานี!I529"")"),5000000)</f>
        <v>5000000</v>
      </c>
      <c r="J634" s="332">
        <f ca="1">IFERROR(__xludf.DUMMYFUNCTION("IMPORTRANGE(""https://docs.google.com/spreadsheets/d/1XL5vhW3sbDhbH9Cz0tuDiY8C3ctxq1tqvaCgkFb8cCA/edit?usp=sharing"",""อุดรธานี!J529"")"),1170000)</f>
        <v>1170000</v>
      </c>
      <c r="K634" s="333">
        <f t="shared" ca="1" si="129"/>
        <v>23.4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IFERROR(__xludf.DUMMYFUNCTION("IMPORTRANGE(""https://docs.google.com/spreadsheets/d/1XL5vhW3sbDhbH9Cz0tuDiY8C3ctxq1tqvaCgkFb8cCA/edit?usp=sharing"",""อุดรธานี!I530"")"),200)</f>
        <v>200</v>
      </c>
      <c r="J635" s="462">
        <f ca="1">IFERROR(__xludf.DUMMYFUNCTION("IMPORTRANGE(""https://docs.google.com/spreadsheets/d/1XL5vhW3sbDhbH9Cz0tuDiY8C3ctxq1tqvaCgkFb8cCA/edit?usp=sharing"",""อุดรธานี!J530"")"),40)</f>
        <v>40</v>
      </c>
      <c r="K635" s="463">
        <f t="shared" ca="1" si="129"/>
        <v>20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zoomScale="70" zoomScaleNormal="70" workbookViewId="0">
      <pane ySplit="6" topLeftCell="A7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55000000000000004">
      <c r="A2" s="509" t="s">
        <v>256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55000000000000004">
      <c r="A3" s="509" t="s">
        <v>258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5500000000000000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8577870</v>
      </c>
      <c r="M8" s="25">
        <f t="shared" ca="1" si="0"/>
        <v>2320325</v>
      </c>
      <c r="N8" s="25">
        <f t="shared" ca="1" si="0"/>
        <v>2695929.3</v>
      </c>
      <c r="O8" s="24">
        <f t="shared" ref="O8:O16" ca="1" si="1">IF(L8&gt;0,N8*100/L8,0)</f>
        <v>31.428889689398417</v>
      </c>
      <c r="P8" s="24">
        <f t="shared" ref="P8:P16" ca="1" si="2">IF(M8&gt;0,N8*100/M8,0)</f>
        <v>116.18757286156034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8577870</v>
      </c>
      <c r="M10" s="32">
        <f t="shared" ca="1" si="4"/>
        <v>2320325</v>
      </c>
      <c r="N10" s="32">
        <f t="shared" ca="1" si="4"/>
        <v>2695929.3</v>
      </c>
      <c r="O10" s="31">
        <f t="shared" ca="1" si="1"/>
        <v>31.428889689398417</v>
      </c>
      <c r="P10" s="31">
        <f t="shared" ca="1" si="2"/>
        <v>116.18757286156034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7709470</v>
      </c>
      <c r="M12" s="40">
        <f t="shared" ca="1" si="6"/>
        <v>2320325</v>
      </c>
      <c r="N12" s="40">
        <f t="shared" ca="1" si="6"/>
        <v>1839929.3</v>
      </c>
      <c r="O12" s="40">
        <f t="shared" ca="1" si="1"/>
        <v>23.865833838123763</v>
      </c>
      <c r="P12" s="40">
        <f t="shared" ca="1" si="2"/>
        <v>79.296189111439134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2384300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5325170</v>
      </c>
      <c r="M14" s="40">
        <f t="shared" si="8"/>
        <v>0</v>
      </c>
      <c r="N14" s="40">
        <f t="shared" ca="1" si="8"/>
        <v>461353.3</v>
      </c>
      <c r="O14" s="43">
        <f t="shared" ca="1" si="1"/>
        <v>8.6636351515538479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868400</v>
      </c>
      <c r="M16" s="40">
        <f t="shared" si="10"/>
        <v>0</v>
      </c>
      <c r="N16" s="40">
        <f t="shared" ca="1" si="10"/>
        <v>856000</v>
      </c>
      <c r="O16" s="52">
        <f t="shared" ca="1" si="1"/>
        <v>98.572086596038687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5201625</v>
      </c>
      <c r="M18" s="25">
        <f t="shared" ca="1" si="11"/>
        <v>2320325</v>
      </c>
      <c r="N18" s="25">
        <f t="shared" ca="1" si="11"/>
        <v>2234576</v>
      </c>
      <c r="O18" s="24">
        <f t="shared" ref="O18:O20" ca="1" si="12">IF(L18&gt;0,N18*100/L18,0)</f>
        <v>42.959190637541155</v>
      </c>
      <c r="P18" s="24">
        <f t="shared" ref="P18:P26" ca="1" si="13">IF(M18&gt;0,N18*100/M18,0)</f>
        <v>96.304440110760339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5201625</v>
      </c>
      <c r="M20" s="32">
        <f t="shared" ca="1" si="15"/>
        <v>2320325</v>
      </c>
      <c r="N20" s="32">
        <f t="shared" ca="1" si="15"/>
        <v>2234576</v>
      </c>
      <c r="O20" s="31">
        <f t="shared" ca="1" si="12"/>
        <v>42.959190637541155</v>
      </c>
      <c r="P20" s="31">
        <f t="shared" ca="1" si="13"/>
        <v>96.304440110760339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4333225</v>
      </c>
      <c r="M22" s="44">
        <f t="shared" ca="1" si="18"/>
        <v>2320325</v>
      </c>
      <c r="N22" s="43">
        <f t="shared" ca="1" si="18"/>
        <v>1378576</v>
      </c>
      <c r="O22" s="43">
        <f t="shared" ca="1" si="17"/>
        <v>31.814087659883803</v>
      </c>
      <c r="P22" s="43">
        <f t="shared" ca="1" si="13"/>
        <v>59.413056360639132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2384300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1948925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868400</v>
      </c>
      <c r="M26" s="52">
        <f t="shared" si="22"/>
        <v>0</v>
      </c>
      <c r="N26" s="52">
        <f t="shared" ca="1" si="22"/>
        <v>856000</v>
      </c>
      <c r="O26" s="52">
        <f t="shared" ca="1" si="17"/>
        <v>98.572086596038687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3376245</v>
      </c>
      <c r="M28" s="25">
        <f t="shared" si="23"/>
        <v>0</v>
      </c>
      <c r="N28" s="25">
        <f t="shared" ca="1" si="23"/>
        <v>461353.3</v>
      </c>
      <c r="O28" s="24">
        <f t="shared" ref="O28:O30" ca="1" si="24">IF(L28&gt;0,N28*100/L28,0)</f>
        <v>13.664686656329739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3376245</v>
      </c>
      <c r="M30" s="32">
        <f t="shared" si="27"/>
        <v>0</v>
      </c>
      <c r="N30" s="32">
        <f t="shared" ca="1" si="27"/>
        <v>461353.3</v>
      </c>
      <c r="O30" s="31">
        <f t="shared" ca="1" si="24"/>
        <v>13.664686656329739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3376245</v>
      </c>
      <c r="M32" s="43">
        <f t="shared" si="30"/>
        <v>0</v>
      </c>
      <c r="N32" s="43">
        <f t="shared" ca="1" si="30"/>
        <v>461353.3</v>
      </c>
      <c r="O32" s="43">
        <f t="shared" ca="1" si="29"/>
        <v>13.664686656329739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3376245</v>
      </c>
      <c r="M34" s="43">
        <f t="shared" si="32"/>
        <v>0</v>
      </c>
      <c r="N34" s="43">
        <f t="shared" ca="1" si="32"/>
        <v>461353.3</v>
      </c>
      <c r="O34" s="43">
        <f t="shared" ca="1" si="29"/>
        <v>13.664686656329739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5201625</v>
      </c>
      <c r="M37" s="55">
        <f t="shared" ca="1" si="33"/>
        <v>2320325</v>
      </c>
      <c r="N37" s="55">
        <f t="shared" ca="1" si="33"/>
        <v>2234576</v>
      </c>
      <c r="O37" s="56">
        <f t="shared" ca="1" si="29"/>
        <v>42.959190637541155</v>
      </c>
      <c r="P37" s="56">
        <f t="shared" ca="1" si="25"/>
        <v>96.304440110760339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1730100</v>
      </c>
      <c r="M41" s="79">
        <f t="shared" ca="1" si="34"/>
        <v>477000</v>
      </c>
      <c r="N41" s="79">
        <f t="shared" ca="1" si="34"/>
        <v>1070373</v>
      </c>
      <c r="O41" s="78">
        <f t="shared" ref="O41:O43" ca="1" si="35">IF(L41&gt;0,N41*100/L41,0)</f>
        <v>61.867695508930119</v>
      </c>
      <c r="P41" s="78">
        <f t="shared" ref="P41:P43" ca="1" si="36">IF(M41&gt;0,N41*100/M41,0)</f>
        <v>224.39685534591194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1730100</v>
      </c>
      <c r="M43" s="79">
        <f t="shared" ca="1" si="38"/>
        <v>477000</v>
      </c>
      <c r="N43" s="79">
        <f t="shared" ca="1" si="38"/>
        <v>1070373</v>
      </c>
      <c r="O43" s="78">
        <f t="shared" ca="1" si="35"/>
        <v>61.867695508930119</v>
      </c>
      <c r="P43" s="78">
        <f t="shared" ca="1" si="36"/>
        <v>224.39685534591194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954100</v>
      </c>
      <c r="M45" s="91">
        <f ca="1">IFERROR(__xludf.DUMMYFUNCTION("IMPORTRANGE(""https://docs.google.com/spreadsheets/d/1Yj_ptqi66GCucihVvJfMjLAmec39IyEx_6qawtMGysU/edit?usp=sharing"",""สบก!Q57"")"),477000)</f>
        <v>477000</v>
      </c>
      <c r="N45" s="91">
        <f ca="1">IFERROR(__xludf.DUMMYFUNCTION("IMPORTRANGE(""https://docs.google.com/spreadsheets/d/1Yj_ptqi66GCucihVvJfMjLAmec39IyEx_6qawtMGysU/edit?usp=sharing"",""สบก!R57"")"),306373)</f>
        <v>306373</v>
      </c>
      <c r="O45" s="92">
        <f ca="1">IF(L45&gt;0,N45*100/L45,0)</f>
        <v>32.111204276281313</v>
      </c>
      <c r="P45" s="92">
        <f ca="1">IF(M45&gt;0,N45*100/M45,0)</f>
        <v>64.229140461215934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IFERROR(__xludf.DUMMYFUNCTION("IMPORTRANGE(""https://docs.google.com/spreadsheets/d/1Yj_ptqi66GCucihVvJfMjLAmec39IyEx_6qawtMGysU/edit?usp=sharing"",""สบก!M57"")"),954100)</f>
        <v>954100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IFERROR(__xludf.DUMMYFUNCTION("IMPORTRANGE(""https://docs.google.com/spreadsheets/d/1Yj_ptqi66GCucihVvJfMjLAmec39IyEx_6qawtMGysU/edit?usp=sharing"",""สบก!N57"")"),0)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IFERROR(__xludf.DUMMYFUNCTION("IMPORTRANGE(""https://docs.google.com/spreadsheets/d/1Yj_ptqi66GCucihVvJfMjLAmec39IyEx_6qawtMGysU/edit?usp=sharing"",""สบก!O57"")"),776000)</f>
        <v>776000</v>
      </c>
      <c r="M49" s="101"/>
      <c r="N49" s="91">
        <f ca="1">IFERROR(__xludf.DUMMYFUNCTION("IMPORTRANGE(""https://docs.google.com/spreadsheets/d/1Yj_ptqi66GCucihVvJfMjLAmec39IyEx_6qawtMGysU/edit?usp=sharing"",""สบก!S57"")"),764000)</f>
        <v>764000</v>
      </c>
      <c r="O49" s="101">
        <f ca="1">IF(L49&gt;0,N49*100/L49,0)</f>
        <v>98.453608247422679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460800</v>
      </c>
      <c r="M53" s="125">
        <f t="shared" ca="1" si="39"/>
        <v>247680</v>
      </c>
      <c r="N53" s="125">
        <f t="shared" ca="1" si="39"/>
        <v>164640</v>
      </c>
      <c r="O53" s="124">
        <f t="shared" ref="O53:O55" ca="1" si="40">IF(L53&gt;0,N53*100/L53,0)</f>
        <v>35.729166666666664</v>
      </c>
      <c r="P53" s="124">
        <f t="shared" ref="P53:P55" ca="1" si="41">IF(M53&gt;0,N53*100/M53,0)</f>
        <v>66.47286821705427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460800</v>
      </c>
      <c r="M55" s="125">
        <f t="shared" ca="1" si="43"/>
        <v>247680</v>
      </c>
      <c r="N55" s="125">
        <f t="shared" ca="1" si="43"/>
        <v>164640</v>
      </c>
      <c r="O55" s="124">
        <f t="shared" ca="1" si="40"/>
        <v>35.729166666666664</v>
      </c>
      <c r="P55" s="124">
        <f t="shared" ca="1" si="41"/>
        <v>66.47286821705427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460800</v>
      </c>
      <c r="M57" s="91">
        <f ca="1">IFERROR(__xludf.DUMMYFUNCTION("IMPORTRANGE(""https://docs.google.com/spreadsheets/d/1Yj_ptqi66GCucihVvJfMjLAmec39IyEx_6qawtMGysU/edit?usp=sharing"",""สบก!Z57"")"),247680)</f>
        <v>247680</v>
      </c>
      <c r="N57" s="91">
        <f ca="1">IFERROR(__xludf.DUMMYFUNCTION("IMPORTRANGE(""https://docs.google.com/spreadsheets/d/1Yj_ptqi66GCucihVvJfMjLAmec39IyEx_6qawtMGysU/edit?usp=sharing"",""สบก!AA57"")"),164640)</f>
        <v>164640</v>
      </c>
      <c r="O57" s="92">
        <f ca="1">IF(L57&gt;0,N57*100/L57,0)</f>
        <v>35.729166666666664</v>
      </c>
      <c r="P57" s="92">
        <f ca="1">IF(M57&gt;0,N57*100/M57,0)</f>
        <v>66.47286821705427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IFERROR(__xludf.DUMMYFUNCTION("IMPORTRANGE(""https://docs.google.com/spreadsheets/d/1Yj_ptqi66GCucihVvJfMjLAmec39IyEx_6qawtMGysU/edit?usp=sharing"",""สบก!V57"")"),460800)</f>
        <v>460800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IFERROR(__xludf.DUMMYFUNCTION("IMPORTRANGE(""https://docs.google.com/spreadsheets/d/1Yj_ptqi66GCucihVvJfMjLAmec39IyEx_6qawtMGysU/edit?usp=sharing"",""สบก!W57"")"),0)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IFERROR(__xludf.DUMMYFUNCTION("IMPORTRANGE(""https://docs.google.com/spreadsheets/d/1Yj_ptqi66GCucihVvJfMjLAmec39IyEx_6qawtMGysU/edit?usp=sharing"",""สบก!X57"")"),0)</f>
        <v>0</v>
      </c>
      <c r="M61" s="101"/>
      <c r="N61" s="91">
        <f ca="1">IFERROR(__xludf.DUMMYFUNCTION("IMPORTRANGE(""https://docs.google.com/spreadsheets/d/1Yj_ptqi66GCucihVvJfMjLAmec39IyEx_6qawtMGysU/edit?usp=sharing"",""สบก!AB57"")"),0)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IFERROR(__xludf.DUMMYFUNCTION("IMPORTRANGE(""https://docs.google.com/spreadsheets/d/1XL5vhW3sbDhbH9Cz0tuDiY8C3ctxq1tqvaCgkFb8cCA/edit?usp=sharing"",""อุบลราชธานี!I9"")"),0)</f>
        <v>0</v>
      </c>
      <c r="J64" s="146">
        <f ca="1">IFERROR(__xludf.DUMMYFUNCTION("IMPORTRANGE(""https://docs.google.com/spreadsheets/d/1XL5vhW3sbDhbH9Cz0tuDiY8C3ctxq1tqvaCgkFb8cCA/edit?usp=sharing"",""อุบลราชธานี!J9"")"),0)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IFERROR(__xludf.DUMMYFUNCTION("IMPORTRANGE(""https://docs.google.com/spreadsheets/d/1XL5vhW3sbDhbH9Cz0tuDiY8C3ctxq1tqvaCgkFb8cCA/edit?usp=sharing"",""อุบลราชธานี!I10"")"),0)</f>
        <v>0</v>
      </c>
      <c r="J65" s="146">
        <f ca="1">IFERROR(__xludf.DUMMYFUNCTION("IMPORTRANGE(""https://docs.google.com/spreadsheets/d/1XL5vhW3sbDhbH9Cz0tuDiY8C3ctxq1tqvaCgkFb8cCA/edit?usp=sharing"",""อุบลราชธานี!J10"")"),0)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IFERROR(__xludf.DUMMYFUNCTION("IMPORTRANGE(""https://docs.google.com/spreadsheets/d/1Yj_ptqi66GCucihVvJfMjLAmec39IyEx_6qawtMGysU/edit?usp=sharing"",""สบก!AI57"")"),0)</f>
        <v>0</v>
      </c>
      <c r="N70" s="172">
        <f ca="1">IFERROR(__xludf.DUMMYFUNCTION("IMPORTRANGE(""https://docs.google.com/spreadsheets/d/1Yj_ptqi66GCucihVvJfMjLAmec39IyEx_6qawtMGysU/edit?usp=sharing"",""สบก!AJ57"")"),0)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IFERROR(__xludf.DUMMYFUNCTION("IMPORTRANGE(""https://docs.google.com/spreadsheets/d/1Yj_ptqi66GCucihVvJfMjLAmec39IyEx_6qawtMGysU/edit?usp=sharing"",""สบก!AE57"")"),0)</f>
        <v>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IFERROR(__xludf.DUMMYFUNCTION("IMPORTRANGE(""https://docs.google.com/spreadsheets/d/1Yj_ptqi66GCucihVvJfMjLAmec39IyEx_6qawtMGysU/edit?usp=sharing"",""สบก!AF57"")"),0)</f>
        <v>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IFERROR(__xludf.DUMMYFUNCTION("IMPORTRANGE(""https://docs.google.com/spreadsheets/d/1Yj_ptqi66GCucihVvJfMjLAmec39IyEx_6qawtMGysU/edit?usp=sharing"",""สบก!AG57"")"),0)</f>
        <v>0</v>
      </c>
      <c r="M74" s="101"/>
      <c r="N74" s="91">
        <f ca="1">IFERROR(__xludf.DUMMYFUNCTION("IMPORTRANGE(""https://docs.google.com/spreadsheets/d/1Yj_ptqi66GCucihVvJfMjLAmec39IyEx_6qawtMGysU/edit?usp=sharing"",""สบก!AK57"")"),0)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IFERROR(__xludf.DUMMYFUNCTION("IMPORTRANGE(""https://docs.google.com/spreadsheets/d/1XL5vhW3sbDhbH9Cz0tuDiY8C3ctxq1tqvaCgkFb8cCA/edit?usp=sharing"",""อุบลราชธานี!J16"")"),0)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IFERROR(__xludf.DUMMYFUNCTION("IMPORTRANGE(""https://docs.google.com/spreadsheets/d/1XL5vhW3sbDhbH9Cz0tuDiY8C3ctxq1tqvaCgkFb8cCA/edit?usp=sharing"",""อุบลราชธานี!J17"")"),0)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IFERROR(__xludf.DUMMYFUNCTION("IMPORTRANGE(""https://docs.google.com/spreadsheets/d/1XL5vhW3sbDhbH9Cz0tuDiY8C3ctxq1tqvaCgkFb8cCA/edit?usp=sharing"",""อุบลราชธานี!J18"")"),0)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IFERROR(__xludf.DUMMYFUNCTION("IMPORTRANGE(""https://docs.google.com/spreadsheets/d/1XL5vhW3sbDhbH9Cz0tuDiY8C3ctxq1tqvaCgkFb8cCA/edit?usp=sharing"",""อุบลราชธานี!J19"")"),0)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IFERROR(__xludf.DUMMYFUNCTION("IMPORTRANGE(""https://docs.google.com/spreadsheets/d/1XL5vhW3sbDhbH9Cz0tuDiY8C3ctxq1tqvaCgkFb8cCA/edit?usp=sharing"",""อุบลราชธานี!I20"")"),0)</f>
        <v>0</v>
      </c>
      <c r="J80" s="203">
        <f ca="1">IFERROR(__xludf.DUMMYFUNCTION("IMPORTRANGE(""https://docs.google.com/spreadsheets/d/1XL5vhW3sbDhbH9Cz0tuDiY8C3ctxq1tqvaCgkFb8cCA/edit?usp=sharing"",""อุบลราชธานี!J20"")"),0)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IFERROR(__xludf.DUMMYFUNCTION("IMPORTRANGE(""https://docs.google.com/spreadsheets/d/1XL5vhW3sbDhbH9Cz0tuDiY8C3ctxq1tqvaCgkFb8cCA/edit?usp=sharing"",""อุบลราชธานี!I21"")"),0)</f>
        <v>0</v>
      </c>
      <c r="J81" s="203">
        <f ca="1">IFERROR(__xludf.DUMMYFUNCTION("IMPORTRANGE(""https://docs.google.com/spreadsheets/d/1XL5vhW3sbDhbH9Cz0tuDiY8C3ctxq1tqvaCgkFb8cCA/edit?usp=sharing"",""อุบลราชธานี!J21"")"),0)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IFERROR(__xludf.DUMMYFUNCTION("IMPORTRANGE(""https://docs.google.com/spreadsheets/d/1XL5vhW3sbDhbH9Cz0tuDiY8C3ctxq1tqvaCgkFb8cCA/edit?usp=sharing"",""อุบลราชธานี!I22"")"),0)</f>
        <v>0</v>
      </c>
      <c r="J82" s="191">
        <f ca="1">IFERROR(__xludf.DUMMYFUNCTION("IMPORTRANGE(""https://docs.google.com/spreadsheets/d/1XL5vhW3sbDhbH9Cz0tuDiY8C3ctxq1tqvaCgkFb8cCA/edit?usp=sharing"",""อุบลราชธานี!J22"")"),0)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IFERROR(__xludf.DUMMYFUNCTION("IMPORTRANGE(""https://docs.google.com/spreadsheets/d/1XL5vhW3sbDhbH9Cz0tuDiY8C3ctxq1tqvaCgkFb8cCA/edit?usp=sharing"",""อุบลราชธานี!I23"")"),0)</f>
        <v>0</v>
      </c>
      <c r="J83" s="191">
        <f ca="1">IFERROR(__xludf.DUMMYFUNCTION("IMPORTRANGE(""https://docs.google.com/spreadsheets/d/1XL5vhW3sbDhbH9Cz0tuDiY8C3ctxq1tqvaCgkFb8cCA/edit?usp=sharing"",""อุบลราชธานี!J23"")"),0)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IFERROR(__xludf.DUMMYFUNCTION("IMPORTRANGE(""https://docs.google.com/spreadsheets/d/1XL5vhW3sbDhbH9Cz0tuDiY8C3ctxq1tqvaCgkFb8cCA/edit?usp=sharing"",""อุบลราชธานี!I24"")"),0)</f>
        <v>0</v>
      </c>
      <c r="J84" s="192">
        <f ca="1">IFERROR(__xludf.DUMMYFUNCTION("IMPORTRANGE(""https://docs.google.com/spreadsheets/d/1XL5vhW3sbDhbH9Cz0tuDiY8C3ctxq1tqvaCgkFb8cCA/edit?usp=sharing"",""อุบลราชธานี!J24"")"),0)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IFERROR(__xludf.DUMMYFUNCTION("IMPORTRANGE(""https://docs.google.com/spreadsheets/d/1XL5vhW3sbDhbH9Cz0tuDiY8C3ctxq1tqvaCgkFb8cCA/edit?usp=sharing"",""อุบลราชธานี!I25"")"),0)</f>
        <v>0</v>
      </c>
      <c r="J85" s="192">
        <f ca="1">IFERROR(__xludf.DUMMYFUNCTION("IMPORTRANGE(""https://docs.google.com/spreadsheets/d/1XL5vhW3sbDhbH9Cz0tuDiY8C3ctxq1tqvaCgkFb8cCA/edit?usp=sharing"",""อุบลราชธานี!J25"")"),0)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IFERROR(__xludf.DUMMYFUNCTION("IMPORTRANGE(""https://docs.google.com/spreadsheets/d/1XL5vhW3sbDhbH9Cz0tuDiY8C3ctxq1tqvaCgkFb8cCA/edit?usp=sharing"",""อุบลราชธานี!I26"")"),0)</f>
        <v>0</v>
      </c>
      <c r="J86" s="191">
        <f ca="1">IFERROR(__xludf.DUMMYFUNCTION("IMPORTRANGE(""https://docs.google.com/spreadsheets/d/1XL5vhW3sbDhbH9Cz0tuDiY8C3ctxq1tqvaCgkFb8cCA/edit?usp=sharing"",""อุบลราชธานี!J26"")"),0)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IFERROR(__xludf.DUMMYFUNCTION("IMPORTRANGE(""https://docs.google.com/spreadsheets/d/1XL5vhW3sbDhbH9Cz0tuDiY8C3ctxq1tqvaCgkFb8cCA/edit?usp=sharing"",""อุบลราชธานี!I27"")"),0)</f>
        <v>0</v>
      </c>
      <c r="J87" s="191">
        <f ca="1">IFERROR(__xludf.DUMMYFUNCTION("IMPORTRANGE(""https://docs.google.com/spreadsheets/d/1XL5vhW3sbDhbH9Cz0tuDiY8C3ctxq1tqvaCgkFb8cCA/edit?usp=sharing"",""อุบลราชธานี!J27"")"),0)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IFERROR(__xludf.DUMMYFUNCTION("IMPORTRANGE(""https://docs.google.com/spreadsheets/d/1XL5vhW3sbDhbH9Cz0tuDiY8C3ctxq1tqvaCgkFb8cCA/edit?usp=sharing"",""อุบลราชธานี!I28"")"),0)</f>
        <v>0</v>
      </c>
      <c r="J88" s="191">
        <f ca="1">IFERROR(__xludf.DUMMYFUNCTION("IMPORTRANGE(""https://docs.google.com/spreadsheets/d/1XL5vhW3sbDhbH9Cz0tuDiY8C3ctxq1tqvaCgkFb8cCA/edit?usp=sharing"",""อุบลราชธานี!J28"")"),0)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IFERROR(__xludf.DUMMYFUNCTION("IMPORTRANGE(""https://docs.google.com/spreadsheets/d/1XL5vhW3sbDhbH9Cz0tuDiY8C3ctxq1tqvaCgkFb8cCA/edit?usp=sharing"",""อุบลราชธานี!J29"")"),0)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IFERROR(__xludf.DUMMYFUNCTION("IMPORTRANGE(""https://docs.google.com/spreadsheets/d/1XL5vhW3sbDhbH9Cz0tuDiY8C3ctxq1tqvaCgkFb8cCA/edit?usp=sharing"",""อุบลราชธานี!J30"")"),0)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IFERROR(__xludf.DUMMYFUNCTION("IMPORTRANGE(""https://docs.google.com/spreadsheets/d/1XL5vhW3sbDhbH9Cz0tuDiY8C3ctxq1tqvaCgkFb8cCA/edit?usp=sharing"",""อุบลราชธานี!I32"")"),4)</f>
        <v>4</v>
      </c>
      <c r="J92" s="146">
        <f ca="1">IFERROR(__xludf.DUMMYFUNCTION("IMPORTRANGE(""https://docs.google.com/spreadsheets/d/1XL5vhW3sbDhbH9Cz0tuDiY8C3ctxq1tqvaCgkFb8cCA/edit?usp=sharing"",""อุบลราชธานี!J32"")"),0)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IFERROR(__xludf.DUMMYFUNCTION("IMPORTRANGE(""https://docs.google.com/spreadsheets/d/1XL5vhW3sbDhbH9Cz0tuDiY8C3ctxq1tqvaCgkFb8cCA/edit?usp=sharing"",""อุบลราชธานี!I33"")"),1)</f>
        <v>1</v>
      </c>
      <c r="J93" s="146">
        <f ca="1">IFERROR(__xludf.DUMMYFUNCTION("IMPORTRANGE(""https://docs.google.com/spreadsheets/d/1XL5vhW3sbDhbH9Cz0tuDiY8C3ctxq1tqvaCgkFb8cCA/edit?usp=sharing"",""อุบลราชธานี!J33"")"),0)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214500</v>
      </c>
      <c r="M94" s="155">
        <f t="shared" ca="1" si="52"/>
        <v>68730</v>
      </c>
      <c r="N94" s="155">
        <f t="shared" ca="1" si="52"/>
        <v>116979</v>
      </c>
      <c r="O94" s="154">
        <f t="shared" ref="O94:O96" ca="1" si="53">IF(L94&gt;0,N94*100/L94,0)</f>
        <v>54.535664335664336</v>
      </c>
      <c r="P94" s="154">
        <f t="shared" ref="P94:P96" ca="1" si="54">IF(M94&gt;0,N94*100/M94,0)</f>
        <v>170.20078568310782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214500</v>
      </c>
      <c r="M96" s="160">
        <f t="shared" ca="1" si="56"/>
        <v>68730</v>
      </c>
      <c r="N96" s="160">
        <f t="shared" ca="1" si="56"/>
        <v>116979</v>
      </c>
      <c r="O96" s="159">
        <f t="shared" ca="1" si="53"/>
        <v>54.535664335664336</v>
      </c>
      <c r="P96" s="159">
        <f t="shared" ca="1" si="54"/>
        <v>170.20078568310782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122100</v>
      </c>
      <c r="M98" s="172">
        <f ca="1">IFERROR(__xludf.DUMMYFUNCTION("IMPORTRANGE(""https://docs.google.com/spreadsheets/d/1Yj_ptqi66GCucihVvJfMjLAmec39IyEx_6qawtMGysU/edit?usp=sharing"",""สบก!AR57"")"),68730)</f>
        <v>68730</v>
      </c>
      <c r="N98" s="172">
        <f ca="1">IFERROR(__xludf.DUMMYFUNCTION("IMPORTRANGE(""https://docs.google.com/spreadsheets/d/1Yj_ptqi66GCucihVvJfMjLAmec39IyEx_6qawtMGysU/edit?usp=sharing"",""สบก!AS57"")"),24979)</f>
        <v>24979</v>
      </c>
      <c r="O98" s="171">
        <f ca="1">IF(L98&gt;0,N98*100/L98,0)</f>
        <v>20.457821457821456</v>
      </c>
      <c r="P98" s="171">
        <f ca="1">IF(M98&gt;0,N98*100/M98,0)</f>
        <v>36.343663611232358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IFERROR(__xludf.DUMMYFUNCTION("IMPORTRANGE(""https://docs.google.com/spreadsheets/d/1Yj_ptqi66GCucihVvJfMjLAmec39IyEx_6qawtMGysU/edit?usp=sharing"",""สบก!AN57"")"),0)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IFERROR(__xludf.DUMMYFUNCTION("IMPORTRANGE(""https://docs.google.com/spreadsheets/d/1Yj_ptqi66GCucihVvJfMjLAmec39IyEx_6qawtMGysU/edit?usp=sharing"",""สบก!AO57"")"),122100)</f>
        <v>122100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IFERROR(__xludf.DUMMYFUNCTION("IMPORTRANGE(""https://docs.google.com/spreadsheets/d/1Yj_ptqi66GCucihVvJfMjLAmec39IyEx_6qawtMGysU/edit?usp=sharing"",""สบก!AP57"")"),92400)</f>
        <v>92400</v>
      </c>
      <c r="M102" s="101"/>
      <c r="N102" s="91">
        <f ca="1">IFERROR(__xludf.DUMMYFUNCTION("IMPORTRANGE(""https://docs.google.com/spreadsheets/d/1Yj_ptqi66GCucihVvJfMjLAmec39IyEx_6qawtMGysU/edit?usp=sharing"",""สบก!AT57"")"),92000)</f>
        <v>92000</v>
      </c>
      <c r="O102" s="101">
        <f ca="1">IF(L102&gt;0,N102*100/L102,0)</f>
        <v>99.567099567099561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IFERROR(__xludf.DUMMYFUNCTION("IMPORTRANGE(""https://docs.google.com/spreadsheets/d/1XL5vhW3sbDhbH9Cz0tuDiY8C3ctxq1tqvaCgkFb8cCA/edit?usp=sharing"",""อุบลราชธานี!J39"")"),0)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IFERROR(__xludf.DUMMYFUNCTION("IMPORTRANGE(""https://docs.google.com/spreadsheets/d/1XL5vhW3sbDhbH9Cz0tuDiY8C3ctxq1tqvaCgkFb8cCA/edit?usp=sharing"",""อุบลราชธานี!J40"")"),1)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IFERROR(__xludf.DUMMYFUNCTION("IMPORTRANGE(""https://docs.google.com/spreadsheets/d/1XL5vhW3sbDhbH9Cz0tuDiY8C3ctxq1tqvaCgkFb8cCA/edit?usp=sharing"",""อุบลราชธานี!J41"")"),1)</f>
        <v>1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IFERROR(__xludf.DUMMYFUNCTION("IMPORTRANGE(""https://docs.google.com/spreadsheets/d/1XL5vhW3sbDhbH9Cz0tuDiY8C3ctxq1tqvaCgkFb8cCA/edit?usp=sharing"",""อุบลราชธานี!J42"")"),1)</f>
        <v>1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IFERROR(__xludf.DUMMYFUNCTION("IMPORTRANGE(""https://docs.google.com/spreadsheets/d/1XL5vhW3sbDhbH9Cz0tuDiY8C3ctxq1tqvaCgkFb8cCA/edit?usp=sharing"",""อุบลราชธานี!I43"")"),1)</f>
        <v>1</v>
      </c>
      <c r="J108" s="191">
        <f ca="1">IFERROR(__xludf.DUMMYFUNCTION("IMPORTRANGE(""https://docs.google.com/spreadsheets/d/1XL5vhW3sbDhbH9Cz0tuDiY8C3ctxq1tqvaCgkFb8cCA/edit?usp=sharing"",""อุบลราชธานี!J43"")"),0)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IFERROR(__xludf.DUMMYFUNCTION("IMPORTRANGE(""https://docs.google.com/spreadsheets/d/1XL5vhW3sbDhbH9Cz0tuDiY8C3ctxq1tqvaCgkFb8cCA/edit?usp=sharing"",""อุบลราชธานี!I44"")"),4)</f>
        <v>4</v>
      </c>
      <c r="J109" s="191">
        <f ca="1">IFERROR(__xludf.DUMMYFUNCTION("IMPORTRANGE(""https://docs.google.com/spreadsheets/d/1XL5vhW3sbDhbH9Cz0tuDiY8C3ctxq1tqvaCgkFb8cCA/edit?usp=sharing"",""อุบลราชธานี!J44"")"),0)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IFERROR(__xludf.DUMMYFUNCTION("IMPORTRANGE(""https://docs.google.com/spreadsheets/d/1XL5vhW3sbDhbH9Cz0tuDiY8C3ctxq1tqvaCgkFb8cCA/edit?usp=sharing"",""อุบลราชธานี!I45"")"),4)</f>
        <v>4</v>
      </c>
      <c r="J110" s="191">
        <f ca="1">IFERROR(__xludf.DUMMYFUNCTION("IMPORTRANGE(""https://docs.google.com/spreadsheets/d/1XL5vhW3sbDhbH9Cz0tuDiY8C3ctxq1tqvaCgkFb8cCA/edit?usp=sharing"",""อุบลราชธานี!J45"")"),4)</f>
        <v>4</v>
      </c>
      <c r="K110" s="222">
        <f t="shared" ca="1" si="57"/>
        <v>100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IFERROR(__xludf.DUMMYFUNCTION("IMPORTRANGE(""https://docs.google.com/spreadsheets/d/1XL5vhW3sbDhbH9Cz0tuDiY8C3ctxq1tqvaCgkFb8cCA/edit?usp=sharing"",""อุบลราชธานี!I46"")"),4)</f>
        <v>4</v>
      </c>
      <c r="J111" s="191">
        <f ca="1">IFERROR(__xludf.DUMMYFUNCTION("IMPORTRANGE(""https://docs.google.com/spreadsheets/d/1XL5vhW3sbDhbH9Cz0tuDiY8C3ctxq1tqvaCgkFb8cCA/edit?usp=sharing"",""อุบลราชธานี!J46"")"),0)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IFERROR(__xludf.DUMMYFUNCTION("IMPORTRANGE(""https://docs.google.com/spreadsheets/d/1XL5vhW3sbDhbH9Cz0tuDiY8C3ctxq1tqvaCgkFb8cCA/edit?usp=sharing"",""อุบลราชธานี!I47"")"),4)</f>
        <v>4</v>
      </c>
      <c r="J112" s="191">
        <f ca="1">IFERROR(__xludf.DUMMYFUNCTION("IMPORTRANGE(""https://docs.google.com/spreadsheets/d/1XL5vhW3sbDhbH9Cz0tuDiY8C3ctxq1tqvaCgkFb8cCA/edit?usp=sharing"",""อุบลราชธานี!J47"")"),0)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IFERROR(__xludf.DUMMYFUNCTION("IMPORTRANGE(""https://docs.google.com/spreadsheets/d/1XL5vhW3sbDhbH9Cz0tuDiY8C3ctxq1tqvaCgkFb8cCA/edit?usp=sharing"",""อุบลราชธานี!I48"")"),1)</f>
        <v>1</v>
      </c>
      <c r="J113" s="191">
        <f ca="1">IFERROR(__xludf.DUMMYFUNCTION("IMPORTRANGE(""https://docs.google.com/spreadsheets/d/1XL5vhW3sbDhbH9Cz0tuDiY8C3ctxq1tqvaCgkFb8cCA/edit?usp=sharing"",""อุบลราชธานี!J48"")"),0)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IFERROR(__xludf.DUMMYFUNCTION("IMPORTRANGE(""https://docs.google.com/spreadsheets/d/1XL5vhW3sbDhbH9Cz0tuDiY8C3ctxq1tqvaCgkFb8cCA/edit?usp=sharing"",""อุบลราชธานี!J49"")"),0)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IFERROR(__xludf.DUMMYFUNCTION("IMPORTRANGE(""https://docs.google.com/spreadsheets/d/1XL5vhW3sbDhbH9Cz0tuDiY8C3ctxq1tqvaCgkFb8cCA/edit?usp=sharing"",""อุบลราชธานี!J50"")"),0)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IFERROR(__xludf.DUMMYFUNCTION("IMPORTRANGE(""https://docs.google.com/spreadsheets/d/1XL5vhW3sbDhbH9Cz0tuDiY8C3ctxq1tqvaCgkFb8cCA/edit?usp=sharing"",""อุบลราชธานี!I52"")"),0)</f>
        <v>0</v>
      </c>
      <c r="J117" s="146">
        <f ca="1">IFERROR(__xludf.DUMMYFUNCTION("IMPORTRANGE(""https://docs.google.com/spreadsheets/d/1XL5vhW3sbDhbH9Cz0tuDiY8C3ctxq1tqvaCgkFb8cCA/edit?usp=sharing"",""อุบลราชธานี!J52"")"),0)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IFERROR(__xludf.DUMMYFUNCTION("IMPORTRANGE(""https://docs.google.com/spreadsheets/d/1Yj_ptqi66GCucihVvJfMjLAmec39IyEx_6qawtMGysU/edit?usp=sharing"",""สบก!BA57"")"),0)</f>
        <v>0</v>
      </c>
      <c r="N122" s="172">
        <f ca="1">IFERROR(__xludf.DUMMYFUNCTION("IMPORTRANGE(""https://docs.google.com/spreadsheets/d/1Yj_ptqi66GCucihVvJfMjLAmec39IyEx_6qawtMGysU/edit?usp=sharing"",""สบก!BB57"")"),0)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IFERROR(__xludf.DUMMYFUNCTION("IMPORTRANGE(""https://docs.google.com/spreadsheets/d/1Yj_ptqi66GCucihVvJfMjLAmec39IyEx_6qawtMGysU/edit?usp=sharing"",""สบก!AW57"")"),0)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IFERROR(__xludf.DUMMYFUNCTION("IMPORTRANGE(""https://docs.google.com/spreadsheets/d/1Yj_ptqi66GCucihVvJfMjLAmec39IyEx_6qawtMGysU/edit?usp=sharing"",""สบก!AX57"")"),0)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IFERROR(__xludf.DUMMYFUNCTION("IMPORTRANGE(""https://docs.google.com/spreadsheets/d/1Yj_ptqi66GCucihVvJfMjLAmec39IyEx_6qawtMGysU/edit?usp=sharing"",""สบก!AY57"")"),0)</f>
        <v>0</v>
      </c>
      <c r="M126" s="101"/>
      <c r="N126" s="91">
        <f ca="1">IFERROR(__xludf.DUMMYFUNCTION("IMPORTRANGE(""https://docs.google.com/spreadsheets/d/1Yj_ptqi66GCucihVvJfMjLAmec39IyEx_6qawtMGysU/edit?usp=sharing"",""สบก!BC57"")"),0)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257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IFERROR(__xludf.DUMMYFUNCTION("IMPORTRANGE(""https://docs.google.com/spreadsheets/d/1XL5vhW3sbDhbH9Cz0tuDiY8C3ctxq1tqvaCgkFb8cCA/edit?usp=sharing"",""อุบลราชธานี!J58"")"),0)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IFERROR(__xludf.DUMMYFUNCTION("IMPORTRANGE(""https://docs.google.com/spreadsheets/d/1XL5vhW3sbDhbH9Cz0tuDiY8C3ctxq1tqvaCgkFb8cCA/edit?usp=sharing"",""อุบลราชธานี!J59"")"),0)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IFERROR(__xludf.DUMMYFUNCTION("IMPORTRANGE(""https://docs.google.com/spreadsheets/d/1XL5vhW3sbDhbH9Cz0tuDiY8C3ctxq1tqvaCgkFb8cCA/edit?usp=sharing"",""อุบลราชธานี!J60"")"),0)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IFERROR(__xludf.DUMMYFUNCTION("IMPORTRANGE(""https://docs.google.com/spreadsheets/d/1XL5vhW3sbDhbH9Cz0tuDiY8C3ctxq1tqvaCgkFb8cCA/edit?usp=sharing"",""อุบลราชธานี!J61"")"),0)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IFERROR(__xludf.DUMMYFUNCTION("IMPORTRANGE(""https://docs.google.com/spreadsheets/d/1XL5vhW3sbDhbH9Cz0tuDiY8C3ctxq1tqvaCgkFb8cCA/edit?usp=sharing"",""อุบลราชธานี!I62"")"),0)</f>
        <v>0</v>
      </c>
      <c r="J132" s="191">
        <f ca="1">IFERROR(__xludf.DUMMYFUNCTION("IMPORTRANGE(""https://docs.google.com/spreadsheets/d/1XL5vhW3sbDhbH9Cz0tuDiY8C3ctxq1tqvaCgkFb8cCA/edit?usp=sharing"",""อุบลราชธานี!J62"")"),0)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IFERROR(__xludf.DUMMYFUNCTION("IMPORTRANGE(""https://docs.google.com/spreadsheets/d/1XL5vhW3sbDhbH9Cz0tuDiY8C3ctxq1tqvaCgkFb8cCA/edit?usp=sharing"",""อุบลราชธานี!I63"")"),0)</f>
        <v>0</v>
      </c>
      <c r="J133" s="191">
        <f ca="1">IFERROR(__xludf.DUMMYFUNCTION("IMPORTRANGE(""https://docs.google.com/spreadsheets/d/1XL5vhW3sbDhbH9Cz0tuDiY8C3ctxq1tqvaCgkFb8cCA/edit?usp=sharing"",""อุบลราชธานี!J63"")"),0)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IFERROR(__xludf.DUMMYFUNCTION("IMPORTRANGE(""https://docs.google.com/spreadsheets/d/1XL5vhW3sbDhbH9Cz0tuDiY8C3ctxq1tqvaCgkFb8cCA/edit?usp=sharing"",""อุบลราชธานี!J64"")"),0)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IFERROR(__xludf.DUMMYFUNCTION("IMPORTRANGE(""https://docs.google.com/spreadsheets/d/1XL5vhW3sbDhbH9Cz0tuDiY8C3ctxq1tqvaCgkFb8cCA/edit?usp=sharing"",""อุบลราชธานี!J65"")"),0)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IFERROR(__xludf.DUMMYFUNCTION("IMPORTRANGE(""https://docs.google.com/spreadsheets/d/1XL5vhW3sbDhbH9Cz0tuDiY8C3ctxq1tqvaCgkFb8cCA/edit?usp=sharing"",""อุบลราชธานี!I68"")"),50)</f>
        <v>50</v>
      </c>
      <c r="J138" s="264">
        <f ca="1">IFERROR(__xludf.DUMMYFUNCTION("IMPORTRANGE(""https://docs.google.com/spreadsheets/d/1XL5vhW3sbDhbH9Cz0tuDiY8C3ctxq1tqvaCgkFb8cCA/edit?usp=sharing"",""อุบลราชธานี!J68"")"),25)</f>
        <v>25</v>
      </c>
      <c r="K138" s="265">
        <f ca="1">IF(I138&gt;0,J138*100/I138,0)</f>
        <v>50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912850</v>
      </c>
      <c r="M140" s="155">
        <f t="shared" ca="1" si="64"/>
        <v>466100</v>
      </c>
      <c r="N140" s="155">
        <f t="shared" ca="1" si="64"/>
        <v>281914</v>
      </c>
      <c r="O140" s="154">
        <f t="shared" ref="O140:O142" ca="1" si="65">IF(L140&gt;0,N140*100/L140,0)</f>
        <v>30.882839458837704</v>
      </c>
      <c r="P140" s="154">
        <f t="shared" ref="P140:P142" ca="1" si="66">IF(M140&gt;0,N140*100/M140,0)</f>
        <v>60.483587213044409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912850</v>
      </c>
      <c r="M142" s="160">
        <f t="shared" ca="1" si="68"/>
        <v>466100</v>
      </c>
      <c r="N142" s="160">
        <f t="shared" ca="1" si="68"/>
        <v>281914</v>
      </c>
      <c r="O142" s="159">
        <f t="shared" ca="1" si="65"/>
        <v>30.882839458837704</v>
      </c>
      <c r="P142" s="159">
        <f t="shared" ca="1" si="66"/>
        <v>60.483587213044409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912850</v>
      </c>
      <c r="M144" s="172">
        <f ca="1">IFERROR(__xludf.DUMMYFUNCTION("IMPORTRANGE(""https://docs.google.com/spreadsheets/d/1Yj_ptqi66GCucihVvJfMjLAmec39IyEx_6qawtMGysU/edit?usp=sharing"",""สบก!BJ57"")"),466100)</f>
        <v>466100</v>
      </c>
      <c r="N144" s="172">
        <f ca="1">IFERROR(__xludf.DUMMYFUNCTION("IMPORTRANGE(""https://docs.google.com/spreadsheets/d/1Yj_ptqi66GCucihVvJfMjLAmec39IyEx_6qawtMGysU/edit?usp=sharing"",""สบก!BK57"")"),281914)</f>
        <v>281914</v>
      </c>
      <c r="O144" s="171">
        <f ca="1">IF(L144&gt;0,N144*100/L144,0)</f>
        <v>30.882839458837704</v>
      </c>
      <c r="P144" s="171">
        <f ca="1">IF(M144&gt;0,N144*100/M144,0)</f>
        <v>60.483587213044409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IFERROR(__xludf.DUMMYFUNCTION("IMPORTRANGE(""https://docs.google.com/spreadsheets/d/1Yj_ptqi66GCucihVvJfMjLAmec39IyEx_6qawtMGysU/edit?usp=sharing"",""สบก!BF57"")"),469000)</f>
        <v>469000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IFERROR(__xludf.DUMMYFUNCTION("IMPORTRANGE(""https://docs.google.com/spreadsheets/d/1Yj_ptqi66GCucihVvJfMjLAmec39IyEx_6qawtMGysU/edit?usp=sharing"",""สบก!BG57"")"),443850)</f>
        <v>443850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IFERROR(__xludf.DUMMYFUNCTION("IMPORTRANGE(""https://docs.google.com/spreadsheets/d/1Yj_ptqi66GCucihVvJfMjLAmec39IyEx_6qawtMGysU/edit?usp=sharing"",""สบก!BH57"")"),0)</f>
        <v>0</v>
      </c>
      <c r="M148" s="101"/>
      <c r="N148" s="91">
        <f ca="1">IFERROR(__xludf.DUMMYFUNCTION("IMPORTRANGE(""https://docs.google.com/spreadsheets/d/1Yj_ptqi66GCucihVvJfMjLAmec39IyEx_6qawtMGysU/edit?usp=sharing"",""สบก!BL57"")"),0)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IFERROR(__xludf.DUMMYFUNCTION("IMPORTRANGE(""https://docs.google.com/spreadsheets/d/1XL5vhW3sbDhbH9Cz0tuDiY8C3ctxq1tqvaCgkFb8cCA/edit?usp=sharing"",""อุบลราชธานี!I74"")"),4)</f>
        <v>4</v>
      </c>
      <c r="J149" s="272">
        <f ca="1">IFERROR(__xludf.DUMMYFUNCTION("IMPORTRANGE(""https://docs.google.com/spreadsheets/d/1XL5vhW3sbDhbH9Cz0tuDiY8C3ctxq1tqvaCgkFb8cCA/edit?usp=sharing"",""อุบลราชธานี!J74"")"),1)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IFERROR(__xludf.DUMMYFUNCTION("IMPORTRANGE(""https://docs.google.com/spreadsheets/d/1XL5vhW3sbDhbH9Cz0tuDiY8C3ctxq1tqvaCgkFb8cCA/edit?usp=sharing"",""อุบลราชธานี!J79"")"),0)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IFERROR(__xludf.DUMMYFUNCTION("IMPORTRANGE(""https://docs.google.com/spreadsheets/d/1XL5vhW3sbDhbH9Cz0tuDiY8C3ctxq1tqvaCgkFb8cCA/edit?usp=sharing"",""อุบลราชธานี!J80"")"),1)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IFERROR(__xludf.DUMMYFUNCTION("IMPORTRANGE(""https://docs.google.com/spreadsheets/d/1XL5vhW3sbDhbH9Cz0tuDiY8C3ctxq1tqvaCgkFb8cCA/edit?usp=sharing"",""อุบลราชธานี!J81"")"),1)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IFERROR(__xludf.DUMMYFUNCTION("IMPORTRANGE(""https://docs.google.com/spreadsheets/d/1XL5vhW3sbDhbH9Cz0tuDiY8C3ctxq1tqvaCgkFb8cCA/edit?usp=sharing"",""อุบลราชธานี!J82"")"),0)</f>
        <v>0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IFERROR(__xludf.DUMMYFUNCTION("IMPORTRANGE(""https://docs.google.com/spreadsheets/d/1XL5vhW3sbDhbH9Cz0tuDiY8C3ctxq1tqvaCgkFb8cCA/edit?usp=sharing"",""อุบลราชธานี!I83"")"),4)</f>
        <v>4</v>
      </c>
      <c r="J158" s="192">
        <f ca="1">IFERROR(__xludf.DUMMYFUNCTION("IMPORTRANGE(""https://docs.google.com/spreadsheets/d/1XL5vhW3sbDhbH9Cz0tuDiY8C3ctxq1tqvaCgkFb8cCA/edit?usp=sharing"",""อุบลราชธานี!J83"")"),1)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IFERROR(__xludf.DUMMYFUNCTION("IMPORTRANGE(""https://docs.google.com/spreadsheets/d/1XL5vhW3sbDhbH9Cz0tuDiY8C3ctxq1tqvaCgkFb8cCA/edit?usp=sharing"",""อุบลราชธานี!J84"")"),50)</f>
        <v>50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IFERROR(__xludf.DUMMYFUNCTION("IMPORTRANGE(""https://docs.google.com/spreadsheets/d/1XL5vhW3sbDhbH9Cz0tuDiY8C3ctxq1tqvaCgkFb8cCA/edit?usp=sharing"",""อุบลราชธานี!J85"")"),50)</f>
        <v>50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IFERROR(__xludf.DUMMYFUNCTION("IMPORTRANGE(""https://docs.google.com/spreadsheets/d/1XL5vhW3sbDhbH9Cz0tuDiY8C3ctxq1tqvaCgkFb8cCA/edit?usp=sharing"",""อุบลราชธานี!J86"")"),0)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IFERROR(__xludf.DUMMYFUNCTION("IMPORTRANGE(""https://docs.google.com/spreadsheets/d/1XL5vhW3sbDhbH9Cz0tuDiY8C3ctxq1tqvaCgkFb8cCA/edit?usp=sharing"",""อุบลราชธานี!J87"")"),0)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IFERROR(__xludf.DUMMYFUNCTION("IMPORTRANGE(""https://docs.google.com/spreadsheets/d/1XL5vhW3sbDhbH9Cz0tuDiY8C3ctxq1tqvaCgkFb8cCA/edit?usp=sharing"",""อุบลราชธานี!J88"")"),0)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IFERROR(__xludf.DUMMYFUNCTION("IMPORTRANGE(""https://docs.google.com/spreadsheets/d/1XL5vhW3sbDhbH9Cz0tuDiY8C3ctxq1tqvaCgkFb8cCA/edit?usp=sharing"",""อุบลราชธานี!I89"")"),4)</f>
        <v>4</v>
      </c>
      <c r="J164" s="277">
        <f ca="1">IFERROR(__xludf.DUMMYFUNCTION("IMPORTRANGE(""https://docs.google.com/spreadsheets/d/1XL5vhW3sbDhbH9Cz0tuDiY8C3ctxq1tqvaCgkFb8cCA/edit?usp=sharing"",""อุบลราชธานี!J89"")"),0)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IFERROR(__xludf.DUMMYFUNCTION("IMPORTRANGE(""https://docs.google.com/spreadsheets/d/1XL5vhW3sbDhbH9Cz0tuDiY8C3ctxq1tqvaCgkFb8cCA/edit?usp=sharing"",""อุบลราชธานี!J94"")"),0)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IFERROR(__xludf.DUMMYFUNCTION("IMPORTRANGE(""https://docs.google.com/spreadsheets/d/1XL5vhW3sbDhbH9Cz0tuDiY8C3ctxq1tqvaCgkFb8cCA/edit?usp=sharing"",""อุบลราชธานี!J95"")"),1)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IFERROR(__xludf.DUMMYFUNCTION("IMPORTRANGE(""https://docs.google.com/spreadsheets/d/1XL5vhW3sbDhbH9Cz0tuDiY8C3ctxq1tqvaCgkFb8cCA/edit?usp=sharing"",""อุบลราชธานี!J96"")"),1)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IFERROR(__xludf.DUMMYFUNCTION("IMPORTRANGE(""https://docs.google.com/spreadsheets/d/1XL5vhW3sbDhbH9Cz0tuDiY8C3ctxq1tqvaCgkFb8cCA/edit?usp=sharing"",""อุบลราชธานี!J97"")"),0)</f>
        <v>0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IFERROR(__xludf.DUMMYFUNCTION("IMPORTRANGE(""https://docs.google.com/spreadsheets/d/1XL5vhW3sbDhbH9Cz0tuDiY8C3ctxq1tqvaCgkFb8cCA/edit?usp=sharing"",""อุบลราชธานี!I98"")"),4)</f>
        <v>4</v>
      </c>
      <c r="J173" s="192">
        <f ca="1">IFERROR(__xludf.DUMMYFUNCTION("IMPORTRANGE(""https://docs.google.com/spreadsheets/d/1XL5vhW3sbDhbH9Cz0tuDiY8C3ctxq1tqvaCgkFb8cCA/edit?usp=sharing"",""อุบลราชธานี!J98"")"),0)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IFERROR(__xludf.DUMMYFUNCTION("IMPORTRANGE(""https://docs.google.com/spreadsheets/d/1XL5vhW3sbDhbH9Cz0tuDiY8C3ctxq1tqvaCgkFb8cCA/edit?usp=sharing"",""อุบลราชธานี!J99"")"),0)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IFERROR(__xludf.DUMMYFUNCTION("IMPORTRANGE(""https://docs.google.com/spreadsheets/d/1XL5vhW3sbDhbH9Cz0tuDiY8C3ctxq1tqvaCgkFb8cCA/edit?usp=sharing"",""อุบลราชธานี!J100"")"),0)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IFERROR(__xludf.DUMMYFUNCTION("IMPORTRANGE(""https://docs.google.com/spreadsheets/d/1XL5vhW3sbDhbH9Cz0tuDiY8C3ctxq1tqvaCgkFb8cCA/edit?usp=sharing"",""อุบลราชธานี!I101"")"),2)</f>
        <v>2</v>
      </c>
      <c r="J176" s="277">
        <f ca="1">IFERROR(__xludf.DUMMYFUNCTION("IMPORTRANGE(""https://docs.google.com/spreadsheets/d/1XL5vhW3sbDhbH9Cz0tuDiY8C3ctxq1tqvaCgkFb8cCA/edit?usp=sharing"",""อุบลราชธานี!J101"")"),0)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IFERROR(__xludf.DUMMYFUNCTION("IMPORTRANGE(""https://docs.google.com/spreadsheets/d/1XL5vhW3sbDhbH9Cz0tuDiY8C3ctxq1tqvaCgkFb8cCA/edit?usp=sharing"",""อุบลราชธานี!J106"")"),0)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IFERROR(__xludf.DUMMYFUNCTION("IMPORTRANGE(""https://docs.google.com/spreadsheets/d/1XL5vhW3sbDhbH9Cz0tuDiY8C3ctxq1tqvaCgkFb8cCA/edit?usp=sharing"",""อุบลราชธานี!J107"")"),1)</f>
        <v>1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IFERROR(__xludf.DUMMYFUNCTION("IMPORTRANGE(""https://docs.google.com/spreadsheets/d/1XL5vhW3sbDhbH9Cz0tuDiY8C3ctxq1tqvaCgkFb8cCA/edit?usp=sharing"",""อุบลราชธานี!J108"")"),1)</f>
        <v>1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IFERROR(__xludf.DUMMYFUNCTION("IMPORTRANGE(""https://docs.google.com/spreadsheets/d/1XL5vhW3sbDhbH9Cz0tuDiY8C3ctxq1tqvaCgkFb8cCA/edit?usp=sharing"",""อุบลราชธานี!J109"")"),0)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IFERROR(__xludf.DUMMYFUNCTION("IMPORTRANGE(""https://docs.google.com/spreadsheets/d/1XL5vhW3sbDhbH9Cz0tuDiY8C3ctxq1tqvaCgkFb8cCA/edit?usp=sharing"",""อุบลราชธานี!I110"")"),2)</f>
        <v>2</v>
      </c>
      <c r="J185" s="191">
        <f ca="1">IFERROR(__xludf.DUMMYFUNCTION("IMPORTRANGE(""https://docs.google.com/spreadsheets/d/1XL5vhW3sbDhbH9Cz0tuDiY8C3ctxq1tqvaCgkFb8cCA/edit?usp=sharing"",""อุบลราชธานี!J110"")"),0)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IFERROR(__xludf.DUMMYFUNCTION("IMPORTRANGE(""https://docs.google.com/spreadsheets/d/1XL5vhW3sbDhbH9Cz0tuDiY8C3ctxq1tqvaCgkFb8cCA/edit?usp=sharing"",""อุบลราชธานี!I111"")"),2)</f>
        <v>2</v>
      </c>
      <c r="J186" s="191">
        <f ca="1">IFERROR(__xludf.DUMMYFUNCTION("IMPORTRANGE(""https://docs.google.com/spreadsheets/d/1XL5vhW3sbDhbH9Cz0tuDiY8C3ctxq1tqvaCgkFb8cCA/edit?usp=sharing"",""อุบลราชธานี!J111"")"),0)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IFERROR(__xludf.DUMMYFUNCTION("IMPORTRANGE(""https://docs.google.com/spreadsheets/d/1XL5vhW3sbDhbH9Cz0tuDiY8C3ctxq1tqvaCgkFb8cCA/edit?usp=sharing"",""อุบลราชธานี!J112"")"),0)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IFERROR(__xludf.DUMMYFUNCTION("IMPORTRANGE(""https://docs.google.com/spreadsheets/d/1XL5vhW3sbDhbH9Cz0tuDiY8C3ctxq1tqvaCgkFb8cCA/edit?usp=sharing"",""อุบลราชธานี!J113"")"),0)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IFERROR(__xludf.DUMMYFUNCTION("IMPORTRANGE(""https://docs.google.com/spreadsheets/d/1XL5vhW3sbDhbH9Cz0tuDiY8C3ctxq1tqvaCgkFb8cCA/edit?usp=sharing"",""อุบลราชธานี!I114"")"),30000)</f>
        <v>30000</v>
      </c>
      <c r="J189" s="277">
        <f ca="1">IFERROR(__xludf.DUMMYFUNCTION("IMPORTRANGE(""https://docs.google.com/spreadsheets/d/1XL5vhW3sbDhbH9Cz0tuDiY8C3ctxq1tqvaCgkFb8cCA/edit?usp=sharing"",""อุบลราชธานี!J114"")"),0)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IFERROR(__xludf.DUMMYFUNCTION("IMPORTRANGE(""https://docs.google.com/spreadsheets/d/1XL5vhW3sbDhbH9Cz0tuDiY8C3ctxq1tqvaCgkFb8cCA/edit?usp=sharing"",""อุบลราชธานี!J119"")"),0)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IFERROR(__xludf.DUMMYFUNCTION("IMPORTRANGE(""https://docs.google.com/spreadsheets/d/1XL5vhW3sbDhbH9Cz0tuDiY8C3ctxq1tqvaCgkFb8cCA/edit?usp=sharing"",""อุบลราชธานี!J120"")"),1)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IFERROR(__xludf.DUMMYFUNCTION("IMPORTRANGE(""https://docs.google.com/spreadsheets/d/1XL5vhW3sbDhbH9Cz0tuDiY8C3ctxq1tqvaCgkFb8cCA/edit?usp=sharing"",""อุบลราชธานี!J121"")"),1)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IFERROR(__xludf.DUMMYFUNCTION("IMPORTRANGE(""https://docs.google.com/spreadsheets/d/1XL5vhW3sbDhbH9Cz0tuDiY8C3ctxq1tqvaCgkFb8cCA/edit?usp=sharing"",""อุบลราชธานี!J122"")"),0)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IFERROR(__xludf.DUMMYFUNCTION("IMPORTRANGE(""https://docs.google.com/spreadsheets/d/1XL5vhW3sbDhbH9Cz0tuDiY8C3ctxq1tqvaCgkFb8cCA/edit?usp=sharing"",""อุบลราชธานี!I124"")"),30000)</f>
        <v>30000</v>
      </c>
      <c r="J199" s="192">
        <f ca="1">IFERROR(__xludf.DUMMYFUNCTION("IMPORTRANGE(""https://docs.google.com/spreadsheets/d/1XL5vhW3sbDhbH9Cz0tuDiY8C3ctxq1tqvaCgkFb8cCA/edit?usp=sharing"",""อุบลราชธานี!J124"")"),30000)</f>
        <v>30000</v>
      </c>
      <c r="K199" s="168">
        <f t="shared" ref="K199:K201" ca="1" si="70">IF(I199&gt;0,J199*100/I199,0)</f>
        <v>100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IFERROR(__xludf.DUMMYFUNCTION("IMPORTRANGE(""https://docs.google.com/spreadsheets/d/1XL5vhW3sbDhbH9Cz0tuDiY8C3ctxq1tqvaCgkFb8cCA/edit?usp=sharing"",""อุบลราชธานี!I125"")"),30000)</f>
        <v>30000</v>
      </c>
      <c r="J200" s="192">
        <f ca="1">IFERROR(__xludf.DUMMYFUNCTION("IMPORTRANGE(""https://docs.google.com/spreadsheets/d/1XL5vhW3sbDhbH9Cz0tuDiY8C3ctxq1tqvaCgkFb8cCA/edit?usp=sharing"",""อุบลราชธานี!J125"")"),0)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IFERROR(__xludf.DUMMYFUNCTION("IMPORTRANGE(""https://docs.google.com/spreadsheets/d/1XL5vhW3sbDhbH9Cz0tuDiY8C3ctxq1tqvaCgkFb8cCA/edit?usp=sharing"",""อุบลราชธานี!I126"")"),0)</f>
        <v>0</v>
      </c>
      <c r="J201" s="192">
        <f ca="1">IFERROR(__xludf.DUMMYFUNCTION("IMPORTRANGE(""https://docs.google.com/spreadsheets/d/1XL5vhW3sbDhbH9Cz0tuDiY8C3ctxq1tqvaCgkFb8cCA/edit?usp=sharing"",""อุบลราชธานี!J126"")"),0)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IFERROR(__xludf.DUMMYFUNCTION("IMPORTRANGE(""https://docs.google.com/spreadsheets/d/1XL5vhW3sbDhbH9Cz0tuDiY8C3ctxq1tqvaCgkFb8cCA/edit?usp=sharing"",""อุบลราชธานี!J127"")"),0)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IFERROR(__xludf.DUMMYFUNCTION("IMPORTRANGE(""https://docs.google.com/spreadsheets/d/1XL5vhW3sbDhbH9Cz0tuDiY8C3ctxq1tqvaCgkFb8cCA/edit?usp=sharing"",""อุบลราชธานี!J128"")"),0)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IFERROR(__xludf.DUMMYFUNCTION("IMPORTRANGE(""https://docs.google.com/spreadsheets/d/1XL5vhW3sbDhbH9Cz0tuDiY8C3ctxq1tqvaCgkFb8cCA/edit?usp=sharing"",""อุบลราชธานี!I129"")"),50)</f>
        <v>50</v>
      </c>
      <c r="J204" s="277">
        <f ca="1">IFERROR(__xludf.DUMMYFUNCTION("IMPORTRANGE(""https://docs.google.com/spreadsheets/d/1XL5vhW3sbDhbH9Cz0tuDiY8C3ctxq1tqvaCgkFb8cCA/edit?usp=sharing"",""อุบลราชธานี!J129"")"),25)</f>
        <v>25</v>
      </c>
      <c r="K204" s="278">
        <f ca="1">IF(I204&gt;0,J204*100/I204,0)</f>
        <v>50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IFERROR(__xludf.DUMMYFUNCTION("IMPORTRANGE(""https://docs.google.com/spreadsheets/d/1XL5vhW3sbDhbH9Cz0tuDiY8C3ctxq1tqvaCgkFb8cCA/edit?usp=sharing"",""อุบลราชธานี!J134"")"),0)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IFERROR(__xludf.DUMMYFUNCTION("IMPORTRANGE(""https://docs.google.com/spreadsheets/d/1XL5vhW3sbDhbH9Cz0tuDiY8C3ctxq1tqvaCgkFb8cCA/edit?usp=sharing"",""อุบลราชธานี!J135"")"),1)</f>
        <v>1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IFERROR(__xludf.DUMMYFUNCTION("IMPORTRANGE(""https://docs.google.com/spreadsheets/d/1XL5vhW3sbDhbH9Cz0tuDiY8C3ctxq1tqvaCgkFb8cCA/edit?usp=sharing"",""อุบลราชธานี!J136"")"),1)</f>
        <v>1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IFERROR(__xludf.DUMMYFUNCTION("IMPORTRANGE(""https://docs.google.com/spreadsheets/d/1XL5vhW3sbDhbH9Cz0tuDiY8C3ctxq1tqvaCgkFb8cCA/edit?usp=sharing"",""อุบลราชธานี!J137"")"),1)</f>
        <v>1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IFERROR(__xludf.DUMMYFUNCTION("IMPORTRANGE(""https://docs.google.com/spreadsheets/d/1XL5vhW3sbDhbH9Cz0tuDiY8C3ctxq1tqvaCgkFb8cCA/edit?usp=sharing"",""อุบลราชธานี!I138"")"),50)</f>
        <v>50</v>
      </c>
      <c r="J213" s="191">
        <f ca="1">IFERROR(__xludf.DUMMYFUNCTION("IMPORTRANGE(""https://docs.google.com/spreadsheets/d/1XL5vhW3sbDhbH9Cz0tuDiY8C3ctxq1tqvaCgkFb8cCA/edit?usp=sharing"",""อุบลราชธานี!J138"")"),25)</f>
        <v>25</v>
      </c>
      <c r="K213" s="222">
        <f ca="1">IF(I213&gt;0,J213*100/I213,0)</f>
        <v>50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IFERROR(__xludf.DUMMYFUNCTION("IMPORTRANGE(""https://docs.google.com/spreadsheets/d/1XL5vhW3sbDhbH9Cz0tuDiY8C3ctxq1tqvaCgkFb8cCA/edit?usp=sharing"",""อุบลราชธานี!I140"")"),0)</f>
        <v>0</v>
      </c>
      <c r="J215" s="191">
        <f ca="1">IFERROR(__xludf.DUMMYFUNCTION("IMPORTRANGE(""https://docs.google.com/spreadsheets/d/1XL5vhW3sbDhbH9Cz0tuDiY8C3ctxq1tqvaCgkFb8cCA/edit?usp=sharing"",""อุบลราชธานี!J140"")"),0)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IFERROR(__xludf.DUMMYFUNCTION("IMPORTRANGE(""https://docs.google.com/spreadsheets/d/1XL5vhW3sbDhbH9Cz0tuDiY8C3ctxq1tqvaCgkFb8cCA/edit?usp=sharing"",""อุบลราชธานี!I141"")"),15)</f>
        <v>15</v>
      </c>
      <c r="J216" s="191">
        <f ca="1">IFERROR(__xludf.DUMMYFUNCTION("IMPORTRANGE(""https://docs.google.com/spreadsheets/d/1XL5vhW3sbDhbH9Cz0tuDiY8C3ctxq1tqvaCgkFb8cCA/edit?usp=sharing"",""อุบลราชธานี!J141"")"),0)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IFERROR(__xludf.DUMMYFUNCTION("IMPORTRANGE(""https://docs.google.com/spreadsheets/d/1XL5vhW3sbDhbH9Cz0tuDiY8C3ctxq1tqvaCgkFb8cCA/edit?usp=sharing"",""อุบลราชธานี!J142"")"),0)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IFERROR(__xludf.DUMMYFUNCTION("IMPORTRANGE(""https://docs.google.com/spreadsheets/d/1XL5vhW3sbDhbH9Cz0tuDiY8C3ctxq1tqvaCgkFb8cCA/edit?usp=sharing"",""อุบลราชธานี!J143"")"),0)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IFERROR(__xludf.DUMMYFUNCTION("IMPORTRANGE(""https://docs.google.com/spreadsheets/d/1XL5vhW3sbDhbH9Cz0tuDiY8C3ctxq1tqvaCgkFb8cCA/edit?usp=sharing"",""อุบลราชธานี!I144"")"),15)</f>
        <v>15</v>
      </c>
      <c r="J219" s="264">
        <f ca="1">IFERROR(__xludf.DUMMYFUNCTION("IMPORTRANGE(""https://docs.google.com/spreadsheets/d/1XL5vhW3sbDhbH9Cz0tuDiY8C3ctxq1tqvaCgkFb8cCA/edit?usp=sharing"",""อุบลราชธานี!J144"")"),0)</f>
        <v>0</v>
      </c>
      <c r="K219" s="265">
        <f ca="1">IF(I219&gt;0,J219*100/I219,0)</f>
        <v>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0</v>
      </c>
      <c r="O220" s="154">
        <f t="shared" ref="O220:O222" ca="1" si="73">IF(L220&gt;0,N220*100/L220,0)</f>
        <v>0</v>
      </c>
      <c r="P220" s="154">
        <f t="shared" ref="P220:P222" ca="1" si="74">IF(M220&gt;0,N220*100/M220,0)</f>
        <v>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0</v>
      </c>
      <c r="O222" s="159">
        <f t="shared" ca="1" si="73"/>
        <v>0</v>
      </c>
      <c r="P222" s="159">
        <f t="shared" ca="1" si="74"/>
        <v>0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IFERROR(__xludf.DUMMYFUNCTION("IMPORTRANGE(""https://docs.google.com/spreadsheets/d/1Yj_ptqi66GCucihVvJfMjLAmec39IyEx_6qawtMGysU/edit?usp=sharing"",""สบก!BS57"")"),21125)</f>
        <v>21125</v>
      </c>
      <c r="N224" s="172">
        <f ca="1">IFERROR(__xludf.DUMMYFUNCTION("IMPORTRANGE(""https://docs.google.com/spreadsheets/d/1Yj_ptqi66GCucihVvJfMjLAmec39IyEx_6qawtMGysU/edit?usp=sharing"",""สบก!BT57"")"),0)</f>
        <v>0</v>
      </c>
      <c r="O224" s="171">
        <f ca="1">IF(L224&gt;0,N224*100/L224,0)</f>
        <v>0</v>
      </c>
      <c r="P224" s="171">
        <f ca="1">IF(M224&gt;0,N224*100/M224,0)</f>
        <v>0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IFERROR(__xludf.DUMMYFUNCTION("IMPORTRANGE(""https://docs.google.com/spreadsheets/d/1Yj_ptqi66GCucihVvJfMjLAmec39IyEx_6qawtMGysU/edit?usp=sharing"",""สบก!BO57"")"),0)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IFERROR(__xludf.DUMMYFUNCTION("IMPORTRANGE(""https://docs.google.com/spreadsheets/d/1Yj_ptqi66GCucihVvJfMjLAmec39IyEx_6qawtMGysU/edit?usp=sharing"",""สบก!BP57"")"),21125)</f>
        <v>21125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IFERROR(__xludf.DUMMYFUNCTION("IMPORTRANGE(""https://docs.google.com/spreadsheets/d/1Yj_ptqi66GCucihVvJfMjLAmec39IyEx_6qawtMGysU/edit?usp=sharing"",""สบก!BQ57"")"),0)</f>
        <v>0</v>
      </c>
      <c r="M228" s="101"/>
      <c r="N228" s="91">
        <f ca="1">IFERROR(__xludf.DUMMYFUNCTION("IMPORTRANGE(""https://docs.google.com/spreadsheets/d/1Yj_ptqi66GCucihVvJfMjLAmec39IyEx_6qawtMGysU/edit?usp=sharing"",""สบก!BU57"")"),0)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IFERROR(__xludf.DUMMYFUNCTION("IMPORTRANGE(""https://docs.google.com/spreadsheets/d/1XL5vhW3sbDhbH9Cz0tuDiY8C3ctxq1tqvaCgkFb8cCA/edit?usp=sharing"",""อุบลราชธานี!I149"")"),15)</f>
        <v>15</v>
      </c>
      <c r="J229" s="264">
        <f ca="1">IFERROR(__xludf.DUMMYFUNCTION("IMPORTRANGE(""https://docs.google.com/spreadsheets/d/1XL5vhW3sbDhbH9Cz0tuDiY8C3ctxq1tqvaCgkFb8cCA/edit?usp=sharing"",""อุบลราชธานี!J149"")"),0)</f>
        <v>0</v>
      </c>
      <c r="K229" s="265">
        <f ca="1">IF(I229&gt;0,J229*100/I229,0)</f>
        <v>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IFERROR(__xludf.DUMMYFUNCTION("IMPORTRANGE(""https://docs.google.com/spreadsheets/d/1XL5vhW3sbDhbH9Cz0tuDiY8C3ctxq1tqvaCgkFb8cCA/edit?usp=sharing"",""อุบลราชธานี!J151"")"),0)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IFERROR(__xludf.DUMMYFUNCTION("IMPORTRANGE(""https://docs.google.com/spreadsheets/d/1XL5vhW3sbDhbH9Cz0tuDiY8C3ctxq1tqvaCgkFb8cCA/edit?usp=sharing"",""อุบลราชธานี!J152"")"),1)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IFERROR(__xludf.DUMMYFUNCTION("IMPORTRANGE(""https://docs.google.com/spreadsheets/d/1XL5vhW3sbDhbH9Cz0tuDiY8C3ctxq1tqvaCgkFb8cCA/edit?usp=sharing"",""อุบลราชธานี!J153"")"),1)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IFERROR(__xludf.DUMMYFUNCTION("IMPORTRANGE(""https://docs.google.com/spreadsheets/d/1XL5vhW3sbDhbH9Cz0tuDiY8C3ctxq1tqvaCgkFb8cCA/edit?usp=sharing"",""อุบลราชธานี!J154"")"),0)</f>
        <v>0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IFERROR(__xludf.DUMMYFUNCTION("IMPORTRANGE(""https://docs.google.com/spreadsheets/d/1XL5vhW3sbDhbH9Cz0tuDiY8C3ctxq1tqvaCgkFb8cCA/edit?usp=sharing"",""อุบลราชธานี!I155"")"),15)</f>
        <v>15</v>
      </c>
      <c r="J235" s="192">
        <f ca="1">IFERROR(__xludf.DUMMYFUNCTION("IMPORTRANGE(""https://docs.google.com/spreadsheets/d/1XL5vhW3sbDhbH9Cz0tuDiY8C3ctxq1tqvaCgkFb8cCA/edit?usp=sharing"",""อุบลราชธานี!J155"")"),0)</f>
        <v>0</v>
      </c>
      <c r="K235" s="168">
        <f ca="1">IF(I235&gt;0,J235*100/I235,0)</f>
        <v>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IFERROR(__xludf.DUMMYFUNCTION("IMPORTRANGE(""https://docs.google.com/spreadsheets/d/1XL5vhW3sbDhbH9Cz0tuDiY8C3ctxq1tqvaCgkFb8cCA/edit?usp=sharing"",""อุบลราชธานี!J156"")"),0)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IFERROR(__xludf.DUMMYFUNCTION("IMPORTRANGE(""https://docs.google.com/spreadsheets/d/1XL5vhW3sbDhbH9Cz0tuDiY8C3ctxq1tqvaCgkFb8cCA/edit?usp=sharing"",""อุบลราชธานี!J157"")"),0)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IFERROR(__xludf.DUMMYFUNCTION("IMPORTRANGE(""https://docs.google.com/spreadsheets/d/1XL5vhW3sbDhbH9Cz0tuDiY8C3ctxq1tqvaCgkFb8cCA/edit?usp=sharing"",""อุบลราชธานี!I158"")"),0)</f>
        <v>0</v>
      </c>
      <c r="J238" s="264">
        <f ca="1">IFERROR(__xludf.DUMMYFUNCTION("IMPORTRANGE(""https://docs.google.com/spreadsheets/d/1XL5vhW3sbDhbH9Cz0tuDiY8C3ctxq1tqvaCgkFb8cCA/edit?usp=sharing"",""อุบลราชธานี!J158"")"),0)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IFERROR(__xludf.DUMMYFUNCTION("IMPORTRANGE(""https://docs.google.com/spreadsheets/d/1XL5vhW3sbDhbH9Cz0tuDiY8C3ctxq1tqvaCgkFb8cCA/edit?usp=sharing"",""อุบลราชธานี!J159"")"),"")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IFERROR(__xludf.DUMMYFUNCTION("IMPORTRANGE(""https://docs.google.com/spreadsheets/d/1XL5vhW3sbDhbH9Cz0tuDiY8C3ctxq1tqvaCgkFb8cCA/edit?usp=sharing"",""อุบลราชธานี!J161"")"),0)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IFERROR(__xludf.DUMMYFUNCTION("IMPORTRANGE(""https://docs.google.com/spreadsheets/d/1XL5vhW3sbDhbH9Cz0tuDiY8C3ctxq1tqvaCgkFb8cCA/edit?usp=sharing"",""อุบลราชธานี!J162"")"),0)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IFERROR(__xludf.DUMMYFUNCTION("IMPORTRANGE(""https://docs.google.com/spreadsheets/d/1XL5vhW3sbDhbH9Cz0tuDiY8C3ctxq1tqvaCgkFb8cCA/edit?usp=sharing"",""อุบลราชธานี!J163"")"),0)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IFERROR(__xludf.DUMMYFUNCTION("IMPORTRANGE(""https://docs.google.com/spreadsheets/d/1XL5vhW3sbDhbH9Cz0tuDiY8C3ctxq1tqvaCgkFb8cCA/edit?usp=sharing"",""อุบลราชธานี!I164"")"),0)</f>
        <v>0</v>
      </c>
      <c r="J244" s="191">
        <f ca="1">IFERROR(__xludf.DUMMYFUNCTION("IMPORTRANGE(""https://docs.google.com/spreadsheets/d/1XL5vhW3sbDhbH9Cz0tuDiY8C3ctxq1tqvaCgkFb8cCA/edit?usp=sharing"",""อุบลราชธานี!J164"")"),0)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IFERROR(__xludf.DUMMYFUNCTION("IMPORTRANGE(""https://docs.google.com/spreadsheets/d/1XL5vhW3sbDhbH9Cz0tuDiY8C3ctxq1tqvaCgkFb8cCA/edit?usp=sharing"",""อุบลราชธานี!J165"")"),0)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IFERROR(__xludf.DUMMYFUNCTION("IMPORTRANGE(""https://docs.google.com/spreadsheets/d/1XL5vhW3sbDhbH9Cz0tuDiY8C3ctxq1tqvaCgkFb8cCA/edit?usp=sharing"",""อุบลราชธานี!J166"")"),0)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IFERROR(__xludf.DUMMYFUNCTION("IMPORTRANGE(""https://docs.google.com/spreadsheets/d/1XL5vhW3sbDhbH9Cz0tuDiY8C3ctxq1tqvaCgkFb8cCA/edit?usp=sharing"",""อุบลราชธานี!I169"")"),25)</f>
        <v>25</v>
      </c>
      <c r="J249" s="308">
        <f ca="1">IFERROR(__xludf.DUMMYFUNCTION("IMPORTRANGE(""https://docs.google.com/spreadsheets/d/1XL5vhW3sbDhbH9Cz0tuDiY8C3ctxq1tqvaCgkFb8cCA/edit?usp=sharing"",""อุบลราชธานี!J169"")"),25)</f>
        <v>25</v>
      </c>
      <c r="K249" s="309">
        <f ca="1">IF(I249&gt;0,J249*100/I249,0)</f>
        <v>100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89000</v>
      </c>
      <c r="M250" s="155">
        <f t="shared" ca="1" si="77"/>
        <v>42500</v>
      </c>
      <c r="N250" s="155">
        <f t="shared" ca="1" si="77"/>
        <v>38816</v>
      </c>
      <c r="O250" s="154">
        <f t="shared" ref="O250:O252" ca="1" si="78">IF(L250&gt;0,N250*100/L250,0)</f>
        <v>43.613483146067416</v>
      </c>
      <c r="P250" s="154">
        <f t="shared" ref="P250:P252" ca="1" si="79">IF(M250&gt;0,N250*100/M250,0)</f>
        <v>91.33176470588235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89000</v>
      </c>
      <c r="M252" s="160">
        <f t="shared" ca="1" si="81"/>
        <v>42500</v>
      </c>
      <c r="N252" s="160">
        <f t="shared" ca="1" si="81"/>
        <v>38816</v>
      </c>
      <c r="O252" s="159">
        <f t="shared" ca="1" si="78"/>
        <v>43.613483146067416</v>
      </c>
      <c r="P252" s="159">
        <f t="shared" ca="1" si="79"/>
        <v>91.33176470588235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89000</v>
      </c>
      <c r="M254" s="172">
        <f ca="1">IFERROR(__xludf.DUMMYFUNCTION("IMPORTRANGE(""https://docs.google.com/spreadsheets/d/1Yj_ptqi66GCucihVvJfMjLAmec39IyEx_6qawtMGysU/edit?usp=sharing"",""สบก!CB57"")"),42500)</f>
        <v>42500</v>
      </c>
      <c r="N254" s="172">
        <f ca="1">IFERROR(__xludf.DUMMYFUNCTION("IMPORTRANGE(""https://docs.google.com/spreadsheets/d/1Yj_ptqi66GCucihVvJfMjLAmec39IyEx_6qawtMGysU/edit?usp=sharing"",""สบก!CC57"")"),38816)</f>
        <v>38816</v>
      </c>
      <c r="O254" s="171">
        <f ca="1">IF(L254&gt;0,N254*100/L254,0)</f>
        <v>43.613483146067416</v>
      </c>
      <c r="P254" s="171">
        <f ca="1">IF(M254&gt;0,N254*100/M254,0)</f>
        <v>91.33176470588235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IFERROR(__xludf.DUMMYFUNCTION("IMPORTRANGE(""https://docs.google.com/spreadsheets/d/1Yj_ptqi66GCucihVvJfMjLAmec39IyEx_6qawtMGysU/edit?usp=sharing"",""สบก!BX57"")"),0)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IFERROR(__xludf.DUMMYFUNCTION("IMPORTRANGE(""https://docs.google.com/spreadsheets/d/1Yj_ptqi66GCucihVvJfMjLAmec39IyEx_6qawtMGysU/edit?usp=sharing"",""สบก!BY57"")"),89000)</f>
        <v>89000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IFERROR(__xludf.DUMMYFUNCTION("IMPORTRANGE(""https://docs.google.com/spreadsheets/d/1Yj_ptqi66GCucihVvJfMjLAmec39IyEx_6qawtMGysU/edit?usp=sharing"",""สบก!BZ57"")"),0)</f>
        <v>0</v>
      </c>
      <c r="M258" s="101"/>
      <c r="N258" s="91">
        <f ca="1">IFERROR(__xludf.DUMMYFUNCTION("IMPORTRANGE(""https://docs.google.com/spreadsheets/d/1Yj_ptqi66GCucihVvJfMjLAmec39IyEx_6qawtMGysU/edit?usp=sharing"",""สบก!CD57"")"),0)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IFERROR(__xludf.DUMMYFUNCTION("IMPORTRANGE(""https://docs.google.com/spreadsheets/d/1XL5vhW3sbDhbH9Cz0tuDiY8C3ctxq1tqvaCgkFb8cCA/edit?usp=sharing"",""อุบลราชธานี!J175"")"),0)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IFERROR(__xludf.DUMMYFUNCTION("IMPORTRANGE(""https://docs.google.com/spreadsheets/d/1XL5vhW3sbDhbH9Cz0tuDiY8C3ctxq1tqvaCgkFb8cCA/edit?usp=sharing"",""อุบลราชธานี!J176"")"),1)</f>
        <v>1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IFERROR(__xludf.DUMMYFUNCTION("IMPORTRANGE(""https://docs.google.com/spreadsheets/d/1XL5vhW3sbDhbH9Cz0tuDiY8C3ctxq1tqvaCgkFb8cCA/edit?usp=sharing"",""อุบลราชธานี!J177"")"),1)</f>
        <v>1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IFERROR(__xludf.DUMMYFUNCTION("IMPORTRANGE(""https://docs.google.com/spreadsheets/d/1XL5vhW3sbDhbH9Cz0tuDiY8C3ctxq1tqvaCgkFb8cCA/edit?usp=sharing"",""อุบลราชธานี!J178"")"),1)</f>
        <v>1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IFERROR(__xludf.DUMMYFUNCTION("IMPORTRANGE(""https://docs.google.com/spreadsheets/d/1XL5vhW3sbDhbH9Cz0tuDiY8C3ctxq1tqvaCgkFb8cCA/edit?usp=sharing"",""อุบลราชธานี!I179"")"),1)</f>
        <v>1</v>
      </c>
      <c r="J264" s="192">
        <f ca="1">IFERROR(__xludf.DUMMYFUNCTION("IMPORTRANGE(""https://docs.google.com/spreadsheets/d/1XL5vhW3sbDhbH9Cz0tuDiY8C3ctxq1tqvaCgkFb8cCA/edit?usp=sharing"",""อุบลราชธานี!J179"")"),1)</f>
        <v>1</v>
      </c>
      <c r="K264" s="168">
        <f t="shared" ref="K264:K267" ca="1" si="82">IF(I264&gt;0,J264*100/I264,0)</f>
        <v>100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IFERROR(__xludf.DUMMYFUNCTION("IMPORTRANGE(""https://docs.google.com/spreadsheets/d/1XL5vhW3sbDhbH9Cz0tuDiY8C3ctxq1tqvaCgkFb8cCA/edit?usp=sharing"",""อุบลราชธานี!I180"")"),25)</f>
        <v>25</v>
      </c>
      <c r="J265" s="192">
        <f ca="1">IFERROR(__xludf.DUMMYFUNCTION("IMPORTRANGE(""https://docs.google.com/spreadsheets/d/1XL5vhW3sbDhbH9Cz0tuDiY8C3ctxq1tqvaCgkFb8cCA/edit?usp=sharing"",""อุบลราชธานี!J180"")"),25)</f>
        <v>25</v>
      </c>
      <c r="K265" s="168">
        <f t="shared" ca="1" si="82"/>
        <v>100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IFERROR(__xludf.DUMMYFUNCTION("IMPORTRANGE(""https://docs.google.com/spreadsheets/d/1XL5vhW3sbDhbH9Cz0tuDiY8C3ctxq1tqvaCgkFb8cCA/edit?usp=sharing"",""อุบลราชธานี!I181"")"),25)</f>
        <v>25</v>
      </c>
      <c r="J266" s="192">
        <f ca="1">IFERROR(__xludf.DUMMYFUNCTION("IMPORTRANGE(""https://docs.google.com/spreadsheets/d/1XL5vhW3sbDhbH9Cz0tuDiY8C3ctxq1tqvaCgkFb8cCA/edit?usp=sharing"",""อุบลราชธานี!J181"")"),0)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IFERROR(__xludf.DUMMYFUNCTION("IMPORTRANGE(""https://docs.google.com/spreadsheets/d/1XL5vhW3sbDhbH9Cz0tuDiY8C3ctxq1tqvaCgkFb8cCA/edit?usp=sharing"",""อุบลราชธานี!I182"")"),1)</f>
        <v>1</v>
      </c>
      <c r="J267" s="192">
        <f ca="1">IFERROR(__xludf.DUMMYFUNCTION("IMPORTRANGE(""https://docs.google.com/spreadsheets/d/1XL5vhW3sbDhbH9Cz0tuDiY8C3ctxq1tqvaCgkFb8cCA/edit?usp=sharing"",""อุบลราชธานี!J182"")"),0)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IFERROR(__xludf.DUMMYFUNCTION("IMPORTRANGE(""https://docs.google.com/spreadsheets/d/1XL5vhW3sbDhbH9Cz0tuDiY8C3ctxq1tqvaCgkFb8cCA/edit?usp=sharing"",""อุบลราชธานี!J183"")"),0)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IFERROR(__xludf.DUMMYFUNCTION("IMPORTRANGE(""https://docs.google.com/spreadsheets/d/1XL5vhW3sbDhbH9Cz0tuDiY8C3ctxq1tqvaCgkFb8cCA/edit?usp=sharing"",""อุบลราชธานี!J184"")"),0)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IFERROR(__xludf.DUMMYFUNCTION("IMPORTRANGE(""https://docs.google.com/spreadsheets/d/1XL5vhW3sbDhbH9Cz0tuDiY8C3ctxq1tqvaCgkFb8cCA/edit?usp=sharing"",""อุบลราชธานี!I185"")"),20)</f>
        <v>20</v>
      </c>
      <c r="J270" s="308">
        <f ca="1">IFERROR(__xludf.DUMMYFUNCTION("IMPORTRANGE(""https://docs.google.com/spreadsheets/d/1XL5vhW3sbDhbH9Cz0tuDiY8C3ctxq1tqvaCgkFb8cCA/edit?usp=sharing"",""อุบลราชธานี!J185"")"),0)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183600</v>
      </c>
      <c r="M271" s="155">
        <f t="shared" ca="1" si="83"/>
        <v>93000</v>
      </c>
      <c r="N271" s="155">
        <f t="shared" ca="1" si="83"/>
        <v>33430</v>
      </c>
      <c r="O271" s="154">
        <f t="shared" ref="O271:O273" ca="1" si="84">IF(L271&gt;0,N271*100/L271,0)</f>
        <v>18.208061002178649</v>
      </c>
      <c r="P271" s="154">
        <f t="shared" ref="P271:P273" ca="1" si="85">IF(M271&gt;0,N271*100/M271,0)</f>
        <v>35.946236559139784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183600</v>
      </c>
      <c r="M273" s="160">
        <f t="shared" ca="1" si="87"/>
        <v>93000</v>
      </c>
      <c r="N273" s="160">
        <f t="shared" ca="1" si="87"/>
        <v>33430</v>
      </c>
      <c r="O273" s="159">
        <f t="shared" ca="1" si="84"/>
        <v>18.208061002178649</v>
      </c>
      <c r="P273" s="159">
        <f t="shared" ca="1" si="85"/>
        <v>35.946236559139784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183600</v>
      </c>
      <c r="M275" s="172">
        <f ca="1">IFERROR(__xludf.DUMMYFUNCTION("IMPORTRANGE(""https://docs.google.com/spreadsheets/d/1Yj_ptqi66GCucihVvJfMjLAmec39IyEx_6qawtMGysU/edit?usp=sharing"",""สบก!CK57"")"),93000)</f>
        <v>93000</v>
      </c>
      <c r="N275" s="172">
        <f ca="1">IFERROR(__xludf.DUMMYFUNCTION("IMPORTRANGE(""https://docs.google.com/spreadsheets/d/1Yj_ptqi66GCucihVvJfMjLAmec39IyEx_6qawtMGysU/edit?usp=sharing"",""สบก!CL57"")"),33430)</f>
        <v>33430</v>
      </c>
      <c r="O275" s="171">
        <f ca="1">IF(L275&gt;0,N275*100/L275,0)</f>
        <v>18.208061002178649</v>
      </c>
      <c r="P275" s="171">
        <f ca="1">IF(M275&gt;0,N275*100/M275,0)</f>
        <v>35.946236559139784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IFERROR(__xludf.DUMMYFUNCTION("IMPORTRANGE(""https://docs.google.com/spreadsheets/d/1Yj_ptqi66GCucihVvJfMjLAmec39IyEx_6qawtMGysU/edit?usp=sharing"",""สบก!CG57"")"),0)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IFERROR(__xludf.DUMMYFUNCTION("IMPORTRANGE(""https://docs.google.com/spreadsheets/d/1Yj_ptqi66GCucihVvJfMjLAmec39IyEx_6qawtMGysU/edit?usp=sharing"",""สบก!CH57"")"),183600)</f>
        <v>183600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IFERROR(__xludf.DUMMYFUNCTION("IMPORTRANGE(""https://docs.google.com/spreadsheets/d/1Yj_ptqi66GCucihVvJfMjLAmec39IyEx_6qawtMGysU/edit?usp=sharing"",""สบก!CI57"")"),0)</f>
        <v>0</v>
      </c>
      <c r="M279" s="101"/>
      <c r="N279" s="91">
        <f ca="1">IFERROR(__xludf.DUMMYFUNCTION("IMPORTRANGE(""https://docs.google.com/spreadsheets/d/1Yj_ptqi66GCucihVvJfMjLAmec39IyEx_6qawtMGysU/edit?usp=sharing"",""สบก!CM57"")"),0)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IFERROR(__xludf.DUMMYFUNCTION("IMPORTRANGE(""https://docs.google.com/spreadsheets/d/1XL5vhW3sbDhbH9Cz0tuDiY8C3ctxq1tqvaCgkFb8cCA/edit?usp=sharing"",""อุบลราชธานี!J191"")"),0)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IFERROR(__xludf.DUMMYFUNCTION("IMPORTRANGE(""https://docs.google.com/spreadsheets/d/1XL5vhW3sbDhbH9Cz0tuDiY8C3ctxq1tqvaCgkFb8cCA/edit?usp=sharing"",""อุบลราชธานี!J192"")"),1)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IFERROR(__xludf.DUMMYFUNCTION("IMPORTRANGE(""https://docs.google.com/spreadsheets/d/1XL5vhW3sbDhbH9Cz0tuDiY8C3ctxq1tqvaCgkFb8cCA/edit?usp=sharing"",""อุบลราชธานี!J193"")"),1)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IFERROR(__xludf.DUMMYFUNCTION("IMPORTRANGE(""https://docs.google.com/spreadsheets/d/1XL5vhW3sbDhbH9Cz0tuDiY8C3ctxq1tqvaCgkFb8cCA/edit?usp=sharing"",""อุบลราชธานี!J194"")"),0)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IFERROR(__xludf.DUMMYFUNCTION("IMPORTRANGE(""https://docs.google.com/spreadsheets/d/1XL5vhW3sbDhbH9Cz0tuDiY8C3ctxq1tqvaCgkFb8cCA/edit?usp=sharing"",""อุบลราชธานี!I195"")"),20)</f>
        <v>20</v>
      </c>
      <c r="J285" s="192">
        <f ca="1">IFERROR(__xludf.DUMMYFUNCTION("IMPORTRANGE(""https://docs.google.com/spreadsheets/d/1XL5vhW3sbDhbH9Cz0tuDiY8C3ctxq1tqvaCgkFb8cCA/edit?usp=sharing"",""อุบลราชธานี!J195"")"),0)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IFERROR(__xludf.DUMMYFUNCTION("IMPORTRANGE(""https://docs.google.com/spreadsheets/d/1XL5vhW3sbDhbH9Cz0tuDiY8C3ctxq1tqvaCgkFb8cCA/edit?usp=sharing"",""อุบลราชธานี!J196"")"),0)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IFERROR(__xludf.DUMMYFUNCTION("IMPORTRANGE(""https://docs.google.com/spreadsheets/d/1XL5vhW3sbDhbH9Cz0tuDiY8C3ctxq1tqvaCgkFb8cCA/edit?usp=sharing"",""อุบลราชธานี!J197"")"),0)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IFERROR(__xludf.DUMMYFUNCTION("IMPORTRANGE(""https://docs.google.com/spreadsheets/d/1XL5vhW3sbDhbH9Cz0tuDiY8C3ctxq1tqvaCgkFb8cCA/edit?usp=sharing"",""อุบลราชธานี!I199"")"),0)</f>
        <v>0</v>
      </c>
      <c r="J289" s="308">
        <f ca="1">IFERROR(__xludf.DUMMYFUNCTION("IMPORTRANGE(""https://docs.google.com/spreadsheets/d/1XL5vhW3sbDhbH9Cz0tuDiY8C3ctxq1tqvaCgkFb8cCA/edit?usp=sharing"",""อุบลราชธานี!J199"")"),0)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IFERROR(__xludf.DUMMYFUNCTION("IMPORTRANGE(""https://docs.google.com/spreadsheets/d/1Yj_ptqi66GCucihVvJfMjLAmec39IyEx_6qawtMGysU/edit?usp=sharing"",""สบก!CT57"")"),0)</f>
        <v>0</v>
      </c>
      <c r="N294" s="172">
        <f ca="1">IFERROR(__xludf.DUMMYFUNCTION("IMPORTRANGE(""https://docs.google.com/spreadsheets/d/1Yj_ptqi66GCucihVvJfMjLAmec39IyEx_6qawtMGysU/edit?usp=sharing"",""สบก!CU57"")"),0)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IFERROR(__xludf.DUMMYFUNCTION("IMPORTRANGE(""https://docs.google.com/spreadsheets/d/1Yj_ptqi66GCucihVvJfMjLAmec39IyEx_6qawtMGysU/edit?usp=sharing"",""สบก!CP57"")"),0)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IFERROR(__xludf.DUMMYFUNCTION("IMPORTRANGE(""https://docs.google.com/spreadsheets/d/1Yj_ptqi66GCucihVvJfMjLAmec39IyEx_6qawtMGysU/edit?usp=sharing"",""สบก!CQ57"")"),0)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IFERROR(__xludf.DUMMYFUNCTION("IMPORTRANGE(""https://docs.google.com/spreadsheets/d/1Yj_ptqi66GCucihVvJfMjLAmec39IyEx_6qawtMGysU/edit?usp=sharing"",""สบก!CR57"")"),0)</f>
        <v>0</v>
      </c>
      <c r="M298" s="101"/>
      <c r="N298" s="91">
        <f ca="1">IFERROR(__xludf.DUMMYFUNCTION("IMPORTRANGE(""https://docs.google.com/spreadsheets/d/1Yj_ptqi66GCucihVvJfMjLAmec39IyEx_6qawtMGysU/edit?usp=sharing"",""สบก!CV57"")"),0)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IFERROR(__xludf.DUMMYFUNCTION("IMPORTRANGE(""https://docs.google.com/spreadsheets/d/1XL5vhW3sbDhbH9Cz0tuDiY8C3ctxq1tqvaCgkFb8cCA/edit?usp=sharing"",""อุบลราชธานี!J205"")"),0)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IFERROR(__xludf.DUMMYFUNCTION("IMPORTRANGE(""https://docs.google.com/spreadsheets/d/1XL5vhW3sbDhbH9Cz0tuDiY8C3ctxq1tqvaCgkFb8cCA/edit?usp=sharing"",""อุบลราชธานี!J206"")"),0)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IFERROR(__xludf.DUMMYFUNCTION("IMPORTRANGE(""https://docs.google.com/spreadsheets/d/1XL5vhW3sbDhbH9Cz0tuDiY8C3ctxq1tqvaCgkFb8cCA/edit?usp=sharing"",""อุบลราชธานี!J207"")"),0)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IFERROR(__xludf.DUMMYFUNCTION("IMPORTRANGE(""https://docs.google.com/spreadsheets/d/1XL5vhW3sbDhbH9Cz0tuDiY8C3ctxq1tqvaCgkFb8cCA/edit?usp=sharing"",""อุบลราชธานี!J208"")"),0)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IFERROR(__xludf.DUMMYFUNCTION("IMPORTRANGE(""https://docs.google.com/spreadsheets/d/1XL5vhW3sbDhbH9Cz0tuDiY8C3ctxq1tqvaCgkFb8cCA/edit?usp=sharing"",""อุบลราชธานี!I209"")"),0)</f>
        <v>0</v>
      </c>
      <c r="J304" s="191">
        <f ca="1">IFERROR(__xludf.DUMMYFUNCTION("IMPORTRANGE(""https://docs.google.com/spreadsheets/d/1XL5vhW3sbDhbH9Cz0tuDiY8C3ctxq1tqvaCgkFb8cCA/edit?usp=sharing"",""อุบลราชธานี!J209"")"),0)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IFERROR(__xludf.DUMMYFUNCTION("IMPORTRANGE(""https://docs.google.com/spreadsheets/d/1XL5vhW3sbDhbH9Cz0tuDiY8C3ctxq1tqvaCgkFb8cCA/edit?usp=sharing"",""อุบลราชธานี!I211"")"),0)</f>
        <v>0</v>
      </c>
      <c r="J306" s="191">
        <f ca="1">IFERROR(__xludf.DUMMYFUNCTION("IMPORTRANGE(""https://docs.google.com/spreadsheets/d/1XL5vhW3sbDhbH9Cz0tuDiY8C3ctxq1tqvaCgkFb8cCA/edit?usp=sharing"",""อุบลราชธานี!J211"")"),0)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IFERROR(__xludf.DUMMYFUNCTION("IMPORTRANGE(""https://docs.google.com/spreadsheets/d/1XL5vhW3sbDhbH9Cz0tuDiY8C3ctxq1tqvaCgkFb8cCA/edit?usp=sharing"",""อุบลราชธานี!J212"")"),0)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IFERROR(__xludf.DUMMYFUNCTION("IMPORTRANGE(""https://docs.google.com/spreadsheets/d/1XL5vhW3sbDhbH9Cz0tuDiY8C3ctxq1tqvaCgkFb8cCA/edit?usp=sharing"",""อุบลราชธานี!J213"")"),0)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IFERROR(__xludf.DUMMYFUNCTION("IMPORTRANGE(""https://docs.google.com/spreadsheets/d/1XL5vhW3sbDhbH9Cz0tuDiY8C3ctxq1tqvaCgkFb8cCA/edit?usp=sharing"",""อุบลราชธานี!I214"")"),0)</f>
        <v>0</v>
      </c>
      <c r="J309" s="325">
        <f ca="1">IFERROR(__xludf.DUMMYFUNCTION("IMPORTRANGE(""https://docs.google.com/spreadsheets/d/1XL5vhW3sbDhbH9Cz0tuDiY8C3ctxq1tqvaCgkFb8cCA/edit?usp=sharing"",""อุบลราชธานี!J214"")"),0)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IFERROR(__xludf.DUMMYFUNCTION("IMPORTRANGE(""https://docs.google.com/spreadsheets/d/1Yj_ptqi66GCucihVvJfMjLAmec39IyEx_6qawtMGysU/edit?usp=sharing"",""สบก!DC57"")"),0)</f>
        <v>0</v>
      </c>
      <c r="N314" s="172">
        <f ca="1">IFERROR(__xludf.DUMMYFUNCTION("IMPORTRANGE(""https://docs.google.com/spreadsheets/d/1Yj_ptqi66GCucihVvJfMjLAmec39IyEx_6qawtMGysU/edit?usp=sharing"",""สบก!DD57"")"),0)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IFERROR(__xludf.DUMMYFUNCTION("IMPORTRANGE(""https://docs.google.com/spreadsheets/d/1Yj_ptqi66GCucihVvJfMjLAmec39IyEx_6qawtMGysU/edit?usp=sharing"",""สบก!CY57"")"),0)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IFERROR(__xludf.DUMMYFUNCTION("IMPORTRANGE(""https://docs.google.com/spreadsheets/d/1Yj_ptqi66GCucihVvJfMjLAmec39IyEx_6qawtMGysU/edit?usp=sharing"",""สบก!CZ57"")"),0)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IFERROR(__xludf.DUMMYFUNCTION("IMPORTRANGE(""https://docs.google.com/spreadsheets/d/1Yj_ptqi66GCucihVvJfMjLAmec39IyEx_6qawtMGysU/edit?usp=sharing"",""สบก!DA57"")"),0)</f>
        <v>0</v>
      </c>
      <c r="M318" s="101"/>
      <c r="N318" s="91">
        <f ca="1">IFERROR(__xludf.DUMMYFUNCTION("IMPORTRANGE(""https://docs.google.com/spreadsheets/d/1Yj_ptqi66GCucihVvJfMjLAmec39IyEx_6qawtMGysU/edit?usp=sharing"",""สบก!DE57"")"),0)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IFERROR(__xludf.DUMMYFUNCTION("IMPORTRANGE(""https://docs.google.com/spreadsheets/d/1XL5vhW3sbDhbH9Cz0tuDiY8C3ctxq1tqvaCgkFb8cCA/edit?usp=sharing"",""อุบลราชธานี!J220"")"),0)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IFERROR(__xludf.DUMMYFUNCTION("IMPORTRANGE(""https://docs.google.com/spreadsheets/d/1XL5vhW3sbDhbH9Cz0tuDiY8C3ctxq1tqvaCgkFb8cCA/edit?usp=sharing"",""อุบลราชธานี!J221"")"),0)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IFERROR(__xludf.DUMMYFUNCTION("IMPORTRANGE(""https://docs.google.com/spreadsheets/d/1XL5vhW3sbDhbH9Cz0tuDiY8C3ctxq1tqvaCgkFb8cCA/edit?usp=sharing"",""อุบลราชธานี!J222"")"),0)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IFERROR(__xludf.DUMMYFUNCTION("IMPORTRANGE(""https://docs.google.com/spreadsheets/d/1XL5vhW3sbDhbH9Cz0tuDiY8C3ctxq1tqvaCgkFb8cCA/edit?usp=sharing"",""อุบลราชธานี!J223"")"),0)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IFERROR(__xludf.DUMMYFUNCTION("IMPORTRANGE(""https://docs.google.com/spreadsheets/d/1XL5vhW3sbDhbH9Cz0tuDiY8C3ctxq1tqvaCgkFb8cCA/edit?usp=sharing"",""อุบลราชธานี!I224"")"),0)</f>
        <v>0</v>
      </c>
      <c r="J324" s="191">
        <f ca="1">IFERROR(__xludf.DUMMYFUNCTION("IMPORTRANGE(""https://docs.google.com/spreadsheets/d/1XL5vhW3sbDhbH9Cz0tuDiY8C3ctxq1tqvaCgkFb8cCA/edit?usp=sharing"",""อุบลราชธานี!J224"")"),0)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IFERROR(__xludf.DUMMYFUNCTION("IMPORTRANGE(""https://docs.google.com/spreadsheets/d/1XL5vhW3sbDhbH9Cz0tuDiY8C3ctxq1tqvaCgkFb8cCA/edit?usp=sharing"",""อุบลราชธานี!J225"")"),0)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IFERROR(__xludf.DUMMYFUNCTION("IMPORTRANGE(""https://docs.google.com/spreadsheets/d/1XL5vhW3sbDhbH9Cz0tuDiY8C3ctxq1tqvaCgkFb8cCA/edit?usp=sharing"",""อุบลราชธานี!J226"")"),0)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IFERROR(__xludf.DUMMYFUNCTION("IMPORTRANGE(""https://docs.google.com/spreadsheets/d/1XL5vhW3sbDhbH9Cz0tuDiY8C3ctxq1tqvaCgkFb8cCA/edit?usp=sharing"",""อุบลราชธานี!I228"")"),820)</f>
        <v>820</v>
      </c>
      <c r="J328" s="330">
        <f ca="1">IFERROR(__xludf.DUMMYFUNCTION("IMPORTRANGE(""https://docs.google.com/spreadsheets/d/1XL5vhW3sbDhbH9Cz0tuDiY8C3ctxq1tqvaCgkFb8cCA/edit?usp=sharing"",""อุบลราชธานี!J228"")"),65)</f>
        <v>65</v>
      </c>
      <c r="K328" s="309">
        <f ca="1">IF(I328&gt;0,J328*100/I328,0)</f>
        <v>7.9268292682926829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1589650</v>
      </c>
      <c r="M329" s="155">
        <f t="shared" ca="1" si="98"/>
        <v>904190</v>
      </c>
      <c r="N329" s="155">
        <f t="shared" ca="1" si="98"/>
        <v>528424</v>
      </c>
      <c r="O329" s="154">
        <f t="shared" ref="O329:O331" ca="1" si="99">IF(L329&gt;0,N329*100/L329,0)</f>
        <v>33.241531154656684</v>
      </c>
      <c r="P329" s="154">
        <f t="shared" ref="P329:P331" ca="1" si="100">IF(M329&gt;0,N329*100/M329,0)</f>
        <v>58.441699200389301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1589650</v>
      </c>
      <c r="M331" s="160">
        <f t="shared" ca="1" si="102"/>
        <v>904190</v>
      </c>
      <c r="N331" s="160">
        <f t="shared" ca="1" si="102"/>
        <v>528424</v>
      </c>
      <c r="O331" s="159">
        <f t="shared" ca="1" si="99"/>
        <v>33.241531154656684</v>
      </c>
      <c r="P331" s="159">
        <f t="shared" ca="1" si="100"/>
        <v>58.441699200389301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1589650</v>
      </c>
      <c r="M333" s="172">
        <f ca="1">IFERROR(__xludf.DUMMYFUNCTION("IMPORTRANGE(""https://docs.google.com/spreadsheets/d/1Yj_ptqi66GCucihVvJfMjLAmec39IyEx_6qawtMGysU/edit?usp=sharing"",""สบก!DL57"")"),904190)</f>
        <v>904190</v>
      </c>
      <c r="N333" s="172">
        <f ca="1">IFERROR(__xludf.DUMMYFUNCTION("IMPORTRANGE(""https://docs.google.com/spreadsheets/d/1Yj_ptqi66GCucihVvJfMjLAmec39IyEx_6qawtMGysU/edit?usp=sharing"",""สบก!DM57"")"),528424)</f>
        <v>528424</v>
      </c>
      <c r="O333" s="171">
        <f ca="1">IF(L333&gt;0,N333*100/L333,0)</f>
        <v>33.241531154656684</v>
      </c>
      <c r="P333" s="171">
        <f ca="1">IF(M333&gt;0,N333*100/M333,0)</f>
        <v>58.441699200389301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IFERROR(__xludf.DUMMYFUNCTION("IMPORTRANGE(""https://docs.google.com/spreadsheets/d/1Yj_ptqi66GCucihVvJfMjLAmec39IyEx_6qawtMGysU/edit?usp=sharing"",""สบก!DH57"")"),500400)</f>
        <v>500400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IFERROR(__xludf.DUMMYFUNCTION("IMPORTRANGE(""https://docs.google.com/spreadsheets/d/1Yj_ptqi66GCucihVvJfMjLAmec39IyEx_6qawtMGysU/edit?usp=sharing"",""สบก!DI57"")"),1089250)</f>
        <v>1089250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IFERROR(__xludf.DUMMYFUNCTION("IMPORTRANGE(""https://docs.google.com/spreadsheets/d/1Yj_ptqi66GCucihVvJfMjLAmec39IyEx_6qawtMGysU/edit?usp=sharing"",""สบก!DJ57"")"),0)</f>
        <v>0</v>
      </c>
      <c r="M337" s="101"/>
      <c r="N337" s="91">
        <f ca="1">IFERROR(__xludf.DUMMYFUNCTION("IMPORTRANGE(""https://docs.google.com/spreadsheets/d/1Yj_ptqi66GCucihVvJfMjLAmec39IyEx_6qawtMGysU/edit?usp=sharing"",""สบก!DN57"")"),0)</f>
        <v>0</v>
      </c>
      <c r="O337" s="101">
        <f ca="1">IF(L337&gt;0,N337*100/L337,0)</f>
        <v>0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IFERROR(__xludf.DUMMYFUNCTION("IMPORTRANGE(""https://docs.google.com/spreadsheets/d/1XL5vhW3sbDhbH9Cz0tuDiY8C3ctxq1tqvaCgkFb8cCA/edit?usp=sharing"",""อุบลราชธานี!I234"")"),0)</f>
        <v>0</v>
      </c>
      <c r="J339" s="191">
        <f ca="1">IFERROR(__xludf.DUMMYFUNCTION("IMPORTRANGE(""https://docs.google.com/spreadsheets/d/1XL5vhW3sbDhbH9Cz0tuDiY8C3ctxq1tqvaCgkFb8cCA/edit?usp=sharing"",""อุบลราชธานี!J234"")"),235)</f>
        <v>235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IFERROR(__xludf.DUMMYFUNCTION("IMPORTRANGE(""https://docs.google.com/spreadsheets/d/1XL5vhW3sbDhbH9Cz0tuDiY8C3ctxq1tqvaCgkFb8cCA/edit?usp=sharing"",""อุบลราชธานี!I235"")"),6640)</f>
        <v>6640</v>
      </c>
      <c r="J340" s="191">
        <f ca="1">IFERROR(__xludf.DUMMYFUNCTION("IMPORTRANGE(""https://docs.google.com/spreadsheets/d/1XL5vhW3sbDhbH9Cz0tuDiY8C3ctxq1tqvaCgkFb8cCA/edit?usp=sharing"",""อุบลราชธานี!J235"")"),1633.69)</f>
        <v>1633.69</v>
      </c>
      <c r="K340" s="333">
        <f t="shared" ca="1" si="103"/>
        <v>24.603765060240963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IFERROR(__xludf.DUMMYFUNCTION("IMPORTRANGE(""https://docs.google.com/spreadsheets/d/1XL5vhW3sbDhbH9Cz0tuDiY8C3ctxq1tqvaCgkFb8cCA/edit?usp=sharing"",""อุบลราชธานี!I236"")"),820)</f>
        <v>820</v>
      </c>
      <c r="J341" s="191">
        <f ca="1">IFERROR(__xludf.DUMMYFUNCTION("IMPORTRANGE(""https://docs.google.com/spreadsheets/d/1XL5vhW3sbDhbH9Cz0tuDiY8C3ctxq1tqvaCgkFb8cCA/edit?usp=sharing"",""อุบลราชธานี!J236"")"),147)</f>
        <v>147</v>
      </c>
      <c r="K341" s="333">
        <f t="shared" ca="1" si="103"/>
        <v>17.926829268292682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IFERROR(__xludf.DUMMYFUNCTION("IMPORTRANGE(""https://docs.google.com/spreadsheets/d/1XL5vhW3sbDhbH9Cz0tuDiY8C3ctxq1tqvaCgkFb8cCA/edit?usp=sharing"",""อุบลราชธานี!I237"")"),0)</f>
        <v>0</v>
      </c>
      <c r="J342" s="191">
        <f ca="1">IFERROR(__xludf.DUMMYFUNCTION("IMPORTRANGE(""https://docs.google.com/spreadsheets/d/1XL5vhW3sbDhbH9Cz0tuDiY8C3ctxq1tqvaCgkFb8cCA/edit?usp=sharing"",""อุบลราชธานี!J237"")"),1612.21)</f>
        <v>1612.21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IFERROR(__xludf.DUMMYFUNCTION("IMPORTRANGE(""https://docs.google.com/spreadsheets/d/1XL5vhW3sbDhbH9Cz0tuDiY8C3ctxq1tqvaCgkFb8cCA/edit?usp=sharing"",""อุบลราชธานี!I238"")"),820)</f>
        <v>820</v>
      </c>
      <c r="J343" s="191">
        <f ca="1">IFERROR(__xludf.DUMMYFUNCTION("IMPORTRANGE(""https://docs.google.com/spreadsheets/d/1XL5vhW3sbDhbH9Cz0tuDiY8C3ctxq1tqvaCgkFb8cCA/edit?usp=sharing"",""อุบลราชธานี!J238"")"),2)</f>
        <v>2</v>
      </c>
      <c r="K343" s="333">
        <f t="shared" ca="1" si="103"/>
        <v>0.24390243902439024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IFERROR(__xludf.DUMMYFUNCTION("IMPORTRANGE(""https://docs.google.com/spreadsheets/d/1XL5vhW3sbDhbH9Cz0tuDiY8C3ctxq1tqvaCgkFb8cCA/edit?usp=sharing"",""อุบลราชธานี!I239"")"),0)</f>
        <v>0</v>
      </c>
      <c r="J344" s="191">
        <f ca="1">IFERROR(__xludf.DUMMYFUNCTION("IMPORTRANGE(""https://docs.google.com/spreadsheets/d/1XL5vhW3sbDhbH9Cz0tuDiY8C3ctxq1tqvaCgkFb8cCA/edit?usp=sharing"",""อุบลราชธานี!J239"")"),1.24)</f>
        <v>1.24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IFERROR(__xludf.DUMMYFUNCTION("IMPORTRANGE(""https://docs.google.com/spreadsheets/d/1XL5vhW3sbDhbH9Cz0tuDiY8C3ctxq1tqvaCgkFb8cCA/edit?usp=sharing"",""อุบลราชธานี!I240"")"),820)</f>
        <v>820</v>
      </c>
      <c r="J345" s="191">
        <f ca="1">IFERROR(__xludf.DUMMYFUNCTION("IMPORTRANGE(""https://docs.google.com/spreadsheets/d/1XL5vhW3sbDhbH9Cz0tuDiY8C3ctxq1tqvaCgkFb8cCA/edit?usp=sharing"",""อุบลราชธานี!J240"")"),65)</f>
        <v>65</v>
      </c>
      <c r="K345" s="333">
        <f t="shared" ca="1" si="103"/>
        <v>7.9268292682926829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IFERROR(__xludf.DUMMYFUNCTION("IMPORTRANGE(""https://docs.google.com/spreadsheets/d/1XL5vhW3sbDhbH9Cz0tuDiY8C3ctxq1tqvaCgkFb8cCA/edit?usp=sharing"",""อุบลราชธานี!I241"")"),0)</f>
        <v>0</v>
      </c>
      <c r="J346" s="191">
        <f ca="1">IFERROR(__xludf.DUMMYFUNCTION("IMPORTRANGE(""https://docs.google.com/spreadsheets/d/1XL5vhW3sbDhbH9Cz0tuDiY8C3ctxq1tqvaCgkFb8cCA/edit?usp=sharing"",""อุบลราชธานี!J241"")"),916.68)</f>
        <v>916.68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IFERROR(__xludf.DUMMYFUNCTION("IMPORTRANGE(""https://docs.google.com/spreadsheets/d/1XL5vhW3sbDhbH9Cz0tuDiY8C3ctxq1tqvaCgkFb8cCA/edit?usp=sharing"",""อุบลราชธานี!L242"")"),3376245)</f>
        <v>3376245</v>
      </c>
      <c r="M347" s="347"/>
      <c r="N347" s="347">
        <f ca="1">IFERROR(__xludf.DUMMYFUNCTION("IMPORTRANGE(""https://docs.google.com/spreadsheets/d/1XL5vhW3sbDhbH9Cz0tuDiY8C3ctxq1tqvaCgkFb8cCA/edit?usp=sharing"",""อุบลราชธานี!M242"")"),461353.3)</f>
        <v>461353.3</v>
      </c>
      <c r="O347" s="347">
        <f ca="1">+IF(L347&gt;0,N347*100/L347,0)</f>
        <v>13.664686656329739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IFERROR(__xludf.DUMMYFUNCTION("IMPORTRANGE(""https://docs.google.com/spreadsheets/d/1XL5vhW3sbDhbH9Cz0tuDiY8C3ctxq1tqvaCgkFb8cCA/edit?usp=sharing"",""อุบลราชธานี!I244"")"),300)</f>
        <v>300</v>
      </c>
      <c r="J349" s="360">
        <f ca="1">IFERROR(__xludf.DUMMYFUNCTION("IMPORTRANGE(""https://docs.google.com/spreadsheets/d/1XL5vhW3sbDhbH9Cz0tuDiY8C3ctxq1tqvaCgkFb8cCA/edit?usp=sharing"",""อุบลราชธานี!J244"")"),0)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IFERROR(__xludf.DUMMYFUNCTION("IMPORTRANGE(""https://docs.google.com/spreadsheets/d/1XL5vhW3sbDhbH9Cz0tuDiY8C3ctxq1tqvaCgkFb8cCA/edit?usp=sharing"",""อุบลราชธานี!L244"")"),550180)</f>
        <v>550180</v>
      </c>
      <c r="M349" s="362"/>
      <c r="N349" s="362">
        <f ca="1">IFERROR(__xludf.DUMMYFUNCTION("IMPORTRANGE(""https://docs.google.com/spreadsheets/d/1XL5vhW3sbDhbH9Cz0tuDiY8C3ctxq1tqvaCgkFb8cCA/edit?usp=sharing"",""อุบลราชธานี!M244"")"),139666)</f>
        <v>139666</v>
      </c>
      <c r="O349" s="362">
        <f ca="1">+IF(L349&gt;0,N349*100/L349,0)</f>
        <v>25.38551019666291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IFERROR(__xludf.DUMMYFUNCTION("IMPORTRANGE(""https://docs.google.com/spreadsheets/d/1XL5vhW3sbDhbH9Cz0tuDiY8C3ctxq1tqvaCgkFb8cCA/edit?usp=sharing"",""อุบลราชธานี!I245"")"),90)</f>
        <v>90</v>
      </c>
      <c r="J350" s="360">
        <f ca="1">IFERROR(__xludf.DUMMYFUNCTION("IMPORTRANGE(""https://docs.google.com/spreadsheets/d/1XL5vhW3sbDhbH9Cz0tuDiY8C3ctxq1tqvaCgkFb8cCA/edit?usp=sharing"",""อุบลราชธานี!J245"")"),0)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IFERROR(__xludf.DUMMYFUNCTION("IMPORTRANGE(""https://docs.google.com/spreadsheets/d/1XL5vhW3sbDhbH9Cz0tuDiY8C3ctxq1tqvaCgkFb8cCA/edit?usp=sharing"",""อุบลราชธานี!L246"")"),0)</f>
        <v>0</v>
      </c>
      <c r="M351" s="169"/>
      <c r="N351" s="169">
        <f ca="1">IFERROR(__xludf.DUMMYFUNCTION("IMPORTRANGE(""https://docs.google.com/spreadsheets/d/1XL5vhW3sbDhbH9Cz0tuDiY8C3ctxq1tqvaCgkFb8cCA/edit?usp=sharing"",""อุบลราชธานี!M246"")"),0)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IFERROR(__xludf.DUMMYFUNCTION("IMPORTRANGE(""https://docs.google.com/spreadsheets/d/1XL5vhW3sbDhbH9Cz0tuDiY8C3ctxq1tqvaCgkFb8cCA/edit?usp=sharing"",""อุบลราชธานี!L247"")"),550180)</f>
        <v>550180</v>
      </c>
      <c r="M352" s="169"/>
      <c r="N352" s="169">
        <f ca="1">IFERROR(__xludf.DUMMYFUNCTION("IMPORTRANGE(""https://docs.google.com/spreadsheets/d/1XL5vhW3sbDhbH9Cz0tuDiY8C3ctxq1tqvaCgkFb8cCA/edit?usp=sharing"",""อุบลราชธานี!M247"")"),139666)</f>
        <v>139666</v>
      </c>
      <c r="O352" s="169">
        <f t="shared" ca="1" si="105"/>
        <v>25.38551019666291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IFERROR(__xludf.DUMMYFUNCTION("IMPORTRANGE(""https://docs.google.com/spreadsheets/d/1XL5vhW3sbDhbH9Cz0tuDiY8C3ctxq1tqvaCgkFb8cCA/edit?usp=sharing"",""อุบลราชธานี!L248"")"),0)</f>
        <v>0</v>
      </c>
      <c r="M353" s="171"/>
      <c r="N353" s="171">
        <f ca="1">IFERROR(__xludf.DUMMYFUNCTION("IMPORTRANGE(""https://docs.google.com/spreadsheets/d/1XL5vhW3sbDhbH9Cz0tuDiY8C3ctxq1tqvaCgkFb8cCA/edit?usp=sharing"",""อุบลราชธานี!M248"")"),0)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IFERROR(__xludf.DUMMYFUNCTION("IMPORTRANGE(""https://docs.google.com/spreadsheets/d/1XL5vhW3sbDhbH9Cz0tuDiY8C3ctxq1tqvaCgkFb8cCA/edit?usp=sharing"",""อุบลราชธานี!L249"")"),550180)</f>
        <v>550180</v>
      </c>
      <c r="M354" s="171"/>
      <c r="N354" s="171">
        <f ca="1">IFERROR(__xludf.DUMMYFUNCTION("IMPORTRANGE(""https://docs.google.com/spreadsheets/d/1XL5vhW3sbDhbH9Cz0tuDiY8C3ctxq1tqvaCgkFb8cCA/edit?usp=sharing"",""อุบลราชธานี!M249"")"),139666)</f>
        <v>139666</v>
      </c>
      <c r="O354" s="171">
        <f t="shared" ca="1" si="105"/>
        <v>25.38551019666291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IFERROR(__xludf.DUMMYFUNCTION("IMPORTRANGE(""https://docs.google.com/spreadsheets/d/1XL5vhW3sbDhbH9Cz0tuDiY8C3ctxq1tqvaCgkFb8cCA/edit?usp=sharing"",""อุบลราชธานี!M250"")"),107400)</f>
        <v>107400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IFERROR(__xludf.DUMMYFUNCTION("IMPORTRANGE(""https://docs.google.com/spreadsheets/d/1XL5vhW3sbDhbH9Cz0tuDiY8C3ctxq1tqvaCgkFb8cCA/edit?usp=sharing"",""อุบลราชธานี!M251"")"),0)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IFERROR(__xludf.DUMMYFUNCTION("IMPORTRANGE(""https://docs.google.com/spreadsheets/d/1XL5vhW3sbDhbH9Cz0tuDiY8C3ctxq1tqvaCgkFb8cCA/edit?usp=sharing"",""อุบลราชธานี!M252"")"),32266)</f>
        <v>32266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IFERROR(__xludf.DUMMYFUNCTION("IMPORTRANGE(""https://docs.google.com/spreadsheets/d/1XL5vhW3sbDhbH9Cz0tuDiY8C3ctxq1tqvaCgkFb8cCA/edit?usp=sharing"",""อุบลราชธานี!M253"")"),0)</f>
        <v>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IFERROR(__xludf.DUMMYFUNCTION("IMPORTRANGE(""https://docs.google.com/spreadsheets/d/1XL5vhW3sbDhbH9Cz0tuDiY8C3ctxq1tqvaCgkFb8cCA/edit?usp=sharing"",""อุบลราชธานี!J255"")"),0)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IFERROR(__xludf.DUMMYFUNCTION("IMPORTRANGE(""https://docs.google.com/spreadsheets/d/1XL5vhW3sbDhbH9Cz0tuDiY8C3ctxq1tqvaCgkFb8cCA/edit?usp=sharing"",""อุบลราชธานี!J256"")"),1)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IFERROR(__xludf.DUMMYFUNCTION("IMPORTRANGE(""https://docs.google.com/spreadsheets/d/1XL5vhW3sbDhbH9Cz0tuDiY8C3ctxq1tqvaCgkFb8cCA/edit?usp=sharing"",""อุบลราชธานี!J257"")"),1)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IFERROR(__xludf.DUMMYFUNCTION("IMPORTRANGE(""https://docs.google.com/spreadsheets/d/1XL5vhW3sbDhbH9Cz0tuDiY8C3ctxq1tqvaCgkFb8cCA/edit?usp=sharing"",""อุบลราชธานี!J258"")"),1)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IFERROR(__xludf.DUMMYFUNCTION("IMPORTRANGE(""https://docs.google.com/spreadsheets/d/1XL5vhW3sbDhbH9Cz0tuDiY8C3ctxq1tqvaCgkFb8cCA/edit?usp=sharing"",""อุบลราชธานี!J166"")"),0)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IFERROR(__xludf.DUMMYFUNCTION("IMPORTRANGE(""https://docs.google.com/spreadsheets/d/1XL5vhW3sbDhbH9Cz0tuDiY8C3ctxq1tqvaCgkFb8cCA/edit?usp=sharing"",""อุบลราชธานี!J166"")"),0)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IFERROR(__xludf.DUMMYFUNCTION("IMPORTRANGE(""https://docs.google.com/spreadsheets/d/1XL5vhW3sbDhbH9Cz0tuDiY8C3ctxq1tqvaCgkFb8cCA/edit?usp=sharing"",""อุบลราชธานี!J166"")"),0)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IFERROR(__xludf.DUMMYFUNCTION("IMPORTRANGE(""https://docs.google.com/spreadsheets/d/1XL5vhW3sbDhbH9Cz0tuDiY8C3ctxq1tqvaCgkFb8cCA/edit?usp=sharing"",""อุบลราชธานี!J166"")"),0)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IFERROR(__xludf.DUMMYFUNCTION("IMPORTRANGE(""https://docs.google.com/spreadsheets/d/1XL5vhW3sbDhbH9Cz0tuDiY8C3ctxq1tqvaCgkFb8cCA/edit?usp=sharing"",""อุบลราชธานี!I263"")"),90)</f>
        <v>90</v>
      </c>
      <c r="J368" s="191">
        <f ca="1">IFERROR(__xludf.DUMMYFUNCTION("IMPORTRANGE(""https://docs.google.com/spreadsheets/d/1XL5vhW3sbDhbH9Cz0tuDiY8C3ctxq1tqvaCgkFb8cCA/edit?usp=sharing"",""อุบลราชธานี!J263"")"),0)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IFERROR(__xludf.DUMMYFUNCTION("IMPORTRANGE(""https://docs.google.com/spreadsheets/d/1XL5vhW3sbDhbH9Cz0tuDiY8C3ctxq1tqvaCgkFb8cCA/edit?usp=sharing"",""อุบลราชธานี!I164"")"),0)</f>
        <v>0</v>
      </c>
      <c r="J369" s="191">
        <f ca="1">IFERROR(__xludf.DUMMYFUNCTION("IMPORTRANGE(""https://docs.google.com/spreadsheets/d/1XL5vhW3sbDhbH9Cz0tuDiY8C3ctxq1tqvaCgkFb8cCA/edit?usp=sharing"",""อุบลราชธานี!J164"")"),0)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IFERROR(__xludf.DUMMYFUNCTION("IMPORTRANGE(""https://docs.google.com/spreadsheets/d/1XL5vhW3sbDhbH9Cz0tuDiY8C3ctxq1tqvaCgkFb8cCA/edit?usp=sharing"",""อุบลราชธานี!I265"")"),90)</f>
        <v>90</v>
      </c>
      <c r="J370" s="191">
        <f ca="1">IFERROR(__xludf.DUMMYFUNCTION("IMPORTRANGE(""https://docs.google.com/spreadsheets/d/1XL5vhW3sbDhbH9Cz0tuDiY8C3ctxq1tqvaCgkFb8cCA/edit?usp=sharing"",""อุบลราชธานี!J265"")"),90)</f>
        <v>90</v>
      </c>
      <c r="K370" s="168">
        <f t="shared" ca="1" si="106"/>
        <v>100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IFERROR(__xludf.DUMMYFUNCTION("IMPORTRANGE(""https://docs.google.com/spreadsheets/d/1XL5vhW3sbDhbH9Cz0tuDiY8C3ctxq1tqvaCgkFb8cCA/edit?usp=sharing"",""อุบลราชธานี!I164"")"),0)</f>
        <v>0</v>
      </c>
      <c r="J371" s="192">
        <f ca="1">IFERROR(__xludf.DUMMYFUNCTION("IMPORTRANGE(""https://docs.google.com/spreadsheets/d/1XL5vhW3sbDhbH9Cz0tuDiY8C3ctxq1tqvaCgkFb8cCA/edit?usp=sharing"",""อุบลราชธานี!J164"")"),0)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IFERROR(__xludf.DUMMYFUNCTION("IMPORTRANGE(""https://docs.google.com/spreadsheets/d/1XL5vhW3sbDhbH9Cz0tuDiY8C3ctxq1tqvaCgkFb8cCA/edit?usp=sharing"",""อุบลราชธานี!I267"")"),90)</f>
        <v>90</v>
      </c>
      <c r="J372" s="192">
        <f ca="1">IFERROR(__xludf.DUMMYFUNCTION("IMPORTRANGE(""https://docs.google.com/spreadsheets/d/1XL5vhW3sbDhbH9Cz0tuDiY8C3ctxq1tqvaCgkFb8cCA/edit?usp=sharing"",""อุบลราชธานี!J267"")"),0)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IFERROR(__xludf.DUMMYFUNCTION("IMPORTRANGE(""https://docs.google.com/spreadsheets/d/1XL5vhW3sbDhbH9Cz0tuDiY8C3ctxq1tqvaCgkFb8cCA/edit?usp=sharing"",""อุบลราชธานี!I164"")"),0)</f>
        <v>0</v>
      </c>
      <c r="J373" s="191">
        <f ca="1">IFERROR(__xludf.DUMMYFUNCTION("IMPORTRANGE(""https://docs.google.com/spreadsheets/d/1XL5vhW3sbDhbH9Cz0tuDiY8C3ctxq1tqvaCgkFb8cCA/edit?usp=sharing"",""อุบลราชธานี!J164"")"),0)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IFERROR(__xludf.DUMMYFUNCTION("IMPORTRANGE(""https://docs.google.com/spreadsheets/d/1XL5vhW3sbDhbH9Cz0tuDiY8C3ctxq1tqvaCgkFb8cCA/edit?usp=sharing"",""อุบลราชธานี!I164"")"),0)</f>
        <v>0</v>
      </c>
      <c r="J374" s="191">
        <f ca="1">IFERROR(__xludf.DUMMYFUNCTION("IMPORTRANGE(""https://docs.google.com/spreadsheets/d/1XL5vhW3sbDhbH9Cz0tuDiY8C3ctxq1tqvaCgkFb8cCA/edit?usp=sharing"",""อุบลราชธานี!J164"")"),0)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IFERROR(__xludf.DUMMYFUNCTION("IMPORTRANGE(""https://docs.google.com/spreadsheets/d/1XL5vhW3sbDhbH9Cz0tuDiY8C3ctxq1tqvaCgkFb8cCA/edit?usp=sharing"",""อุบลราชธานี!I270"")"),300)</f>
        <v>300</v>
      </c>
      <c r="J375" s="191">
        <f ca="1">IFERROR(__xludf.DUMMYFUNCTION("IMPORTRANGE(""https://docs.google.com/spreadsheets/d/1XL5vhW3sbDhbH9Cz0tuDiY8C3ctxq1tqvaCgkFb8cCA/edit?usp=sharing"",""อุบลราชธานี!J270"")"),0)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IFERROR(__xludf.DUMMYFUNCTION("IMPORTRANGE(""https://docs.google.com/spreadsheets/d/1XL5vhW3sbDhbH9Cz0tuDiY8C3ctxq1tqvaCgkFb8cCA/edit?usp=sharing"",""อุบลราชธานี!I271"")"),100)</f>
        <v>100</v>
      </c>
      <c r="J376" s="192">
        <f ca="1">IFERROR(__xludf.DUMMYFUNCTION("IMPORTRANGE(""https://docs.google.com/spreadsheets/d/1XL5vhW3sbDhbH9Cz0tuDiY8C3ctxq1tqvaCgkFb8cCA/edit?usp=sharing"",""อุบลราชธานี!J271"")"),0)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IFERROR(__xludf.DUMMYFUNCTION("IMPORTRANGE(""https://docs.google.com/spreadsheets/d/1XL5vhW3sbDhbH9Cz0tuDiY8C3ctxq1tqvaCgkFb8cCA/edit?usp=sharing"",""อุบลราชธานี!I272"")"),200)</f>
        <v>200</v>
      </c>
      <c r="J377" s="191">
        <f ca="1">IFERROR(__xludf.DUMMYFUNCTION("IMPORTRANGE(""https://docs.google.com/spreadsheets/d/1XL5vhW3sbDhbH9Cz0tuDiY8C3ctxq1tqvaCgkFb8cCA/edit?usp=sharing"",""อุบลราชธานี!J272"")"),0)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IFERROR(__xludf.DUMMYFUNCTION("IMPORTRANGE(""https://docs.google.com/spreadsheets/d/1XL5vhW3sbDhbH9Cz0tuDiY8C3ctxq1tqvaCgkFb8cCA/edit?usp=sharing"",""อุบลราชธานี!J273"")"),0)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IFERROR(__xludf.DUMMYFUNCTION("IMPORTRANGE(""https://docs.google.com/spreadsheets/d/1XL5vhW3sbDhbH9Cz0tuDiY8C3ctxq1tqvaCgkFb8cCA/edit?usp=sharing"",""อุบลราชธานี!J274"")"),0)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IFERROR(__xludf.DUMMYFUNCTION("IMPORTRANGE(""https://docs.google.com/spreadsheets/d/1XL5vhW3sbDhbH9Cz0tuDiY8C3ctxq1tqvaCgkFb8cCA/edit?usp=sharing"",""อุบลราชธานี!I275"")"),1000)</f>
        <v>1000</v>
      </c>
      <c r="J380" s="360">
        <f ca="1">IFERROR(__xludf.DUMMYFUNCTION("IMPORTRANGE(""https://docs.google.com/spreadsheets/d/1XL5vhW3sbDhbH9Cz0tuDiY8C3ctxq1tqvaCgkFb8cCA/edit?usp=sharing"",""อุบลราชธานี!J275"")"),0)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IFERROR(__xludf.DUMMYFUNCTION("IMPORTRANGE(""https://docs.google.com/spreadsheets/d/1XL5vhW3sbDhbH9Cz0tuDiY8C3ctxq1tqvaCgkFb8cCA/edit?usp=sharing"",""อุบลราชธานี!L275"")"),1028520)</f>
        <v>1028520</v>
      </c>
      <c r="M380" s="362"/>
      <c r="N380" s="362">
        <f ca="1">IFERROR(__xludf.DUMMYFUNCTION("IMPORTRANGE(""https://docs.google.com/spreadsheets/d/1XL5vhW3sbDhbH9Cz0tuDiY8C3ctxq1tqvaCgkFb8cCA/edit?usp=sharing"",""อุบลราชธานี!M275"")"),36250)</f>
        <v>36250</v>
      </c>
      <c r="O380" s="362">
        <f ca="1">+IF(L380&gt;0,N380*100/L380,0)</f>
        <v>3.5244817796445376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IFERROR(__xludf.DUMMYFUNCTION("IMPORTRANGE(""https://docs.google.com/spreadsheets/d/1XL5vhW3sbDhbH9Cz0tuDiY8C3ctxq1tqvaCgkFb8cCA/edit?usp=sharing"",""อุบลราชธานี!I276"")"),100)</f>
        <v>100</v>
      </c>
      <c r="J381" s="360">
        <f ca="1">IFERROR(__xludf.DUMMYFUNCTION("IMPORTRANGE(""https://docs.google.com/spreadsheets/d/1XL5vhW3sbDhbH9Cz0tuDiY8C3ctxq1tqvaCgkFb8cCA/edit?usp=sharing"",""อุบลราชธานี!J276"")"),0)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IFERROR(__xludf.DUMMYFUNCTION("IMPORTRANGE(""https://docs.google.com/spreadsheets/d/1XL5vhW3sbDhbH9Cz0tuDiY8C3ctxq1tqvaCgkFb8cCA/edit?usp=sharing"",""อุบลราชธานี!L277"")"),0)</f>
        <v>0</v>
      </c>
      <c r="M382" s="169"/>
      <c r="N382" s="169">
        <f ca="1">IFERROR(__xludf.DUMMYFUNCTION("IMPORTRANGE(""https://docs.google.com/spreadsheets/d/1XL5vhW3sbDhbH9Cz0tuDiY8C3ctxq1tqvaCgkFb8cCA/edit?usp=sharing"",""อุบลราชธานี!M277"")"),0)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IFERROR(__xludf.DUMMYFUNCTION("IMPORTRANGE(""https://docs.google.com/spreadsheets/d/1XL5vhW3sbDhbH9Cz0tuDiY8C3ctxq1tqvaCgkFb8cCA/edit?usp=sharing"",""อุบลราชธานี!L278"")"),1028520)</f>
        <v>1028520</v>
      </c>
      <c r="M383" s="169"/>
      <c r="N383" s="169">
        <f ca="1">IFERROR(__xludf.DUMMYFUNCTION("IMPORTRANGE(""https://docs.google.com/spreadsheets/d/1XL5vhW3sbDhbH9Cz0tuDiY8C3ctxq1tqvaCgkFb8cCA/edit?usp=sharing"",""อุบลราชธานี!M278"")"),36250)</f>
        <v>36250</v>
      </c>
      <c r="O383" s="169">
        <f t="shared" ca="1" si="109"/>
        <v>3.5244817796445376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IFERROR(__xludf.DUMMYFUNCTION("IMPORTRANGE(""https://docs.google.com/spreadsheets/d/1XL5vhW3sbDhbH9Cz0tuDiY8C3ctxq1tqvaCgkFb8cCA/edit?usp=sharing"",""อุบลราชธานี!L279"")"),0)</f>
        <v>0</v>
      </c>
      <c r="M384" s="171"/>
      <c r="N384" s="171">
        <f ca="1">IFERROR(__xludf.DUMMYFUNCTION("IMPORTRANGE(""https://docs.google.com/spreadsheets/d/1XL5vhW3sbDhbH9Cz0tuDiY8C3ctxq1tqvaCgkFb8cCA/edit?usp=sharing"",""อุบลราชธานี!M279"")"),0)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IFERROR(__xludf.DUMMYFUNCTION("IMPORTRANGE(""https://docs.google.com/spreadsheets/d/1XL5vhW3sbDhbH9Cz0tuDiY8C3ctxq1tqvaCgkFb8cCA/edit?usp=sharing"",""อุบลราชธานี!L280"")"),1028520)</f>
        <v>1028520</v>
      </c>
      <c r="M385" s="171"/>
      <c r="N385" s="171">
        <f ca="1">IFERROR(__xludf.DUMMYFUNCTION("IMPORTRANGE(""https://docs.google.com/spreadsheets/d/1XL5vhW3sbDhbH9Cz0tuDiY8C3ctxq1tqvaCgkFb8cCA/edit?usp=sharing"",""อุบลราชธานี!M280"")"),36250)</f>
        <v>36250</v>
      </c>
      <c r="O385" s="171">
        <f t="shared" ca="1" si="109"/>
        <v>3.5244817796445376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IFERROR(__xludf.DUMMYFUNCTION("IMPORTRANGE(""https://docs.google.com/spreadsheets/d/1XL5vhW3sbDhbH9Cz0tuDiY8C3ctxq1tqvaCgkFb8cCA/edit?usp=sharing"",""อุบลราชธานี!M281"")"),0)</f>
        <v>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IFERROR(__xludf.DUMMYFUNCTION("IMPORTRANGE(""https://docs.google.com/spreadsheets/d/1XL5vhW3sbDhbH9Cz0tuDiY8C3ctxq1tqvaCgkFb8cCA/edit?usp=sharing"",""อุบลราชธานี!M282"")"),0)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IFERROR(__xludf.DUMMYFUNCTION("IMPORTRANGE(""https://docs.google.com/spreadsheets/d/1XL5vhW3sbDhbH9Cz0tuDiY8C3ctxq1tqvaCgkFb8cCA/edit?usp=sharing"",""อุบลราชธานี!M283"")"),33000)</f>
        <v>33000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IFERROR(__xludf.DUMMYFUNCTION("IMPORTRANGE(""https://docs.google.com/spreadsheets/d/1XL5vhW3sbDhbH9Cz0tuDiY8C3ctxq1tqvaCgkFb8cCA/edit?usp=sharing"",""อุบลราชธานี!M284"")"),3250)</f>
        <v>3250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IFERROR(__xludf.DUMMYFUNCTION("IMPORTRANGE(""https://docs.google.com/spreadsheets/d/1XL5vhW3sbDhbH9Cz0tuDiY8C3ctxq1tqvaCgkFb8cCA/edit?usp=sharing"",""อุบลราชธานี!J286"")"),0)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IFERROR(__xludf.DUMMYFUNCTION("IMPORTRANGE(""https://docs.google.com/spreadsheets/d/1XL5vhW3sbDhbH9Cz0tuDiY8C3ctxq1tqvaCgkFb8cCA/edit?usp=sharing"",""อุบลราชธานี!J287"")"),1)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IFERROR(__xludf.DUMMYFUNCTION("IMPORTRANGE(""https://docs.google.com/spreadsheets/d/1XL5vhW3sbDhbH9Cz0tuDiY8C3ctxq1tqvaCgkFb8cCA/edit?usp=sharing"",""อุบลราชธานี!J288"")"),1)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IFERROR(__xludf.DUMMYFUNCTION("IMPORTRANGE(""https://docs.google.com/spreadsheets/d/1XL5vhW3sbDhbH9Cz0tuDiY8C3ctxq1tqvaCgkFb8cCA/edit?usp=sharing"",""อุบลราชธานี!J289"")"),0)</f>
        <v>0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IFERROR(__xludf.DUMMYFUNCTION("IMPORTRANGE(""https://docs.google.com/spreadsheets/d/1XL5vhW3sbDhbH9Cz0tuDiY8C3ctxq1tqvaCgkFb8cCA/edit?usp=sharing"",""อุบลราชธานี!I291"")"),100)</f>
        <v>100</v>
      </c>
      <c r="J396" s="192">
        <f ca="1">IFERROR(__xludf.DUMMYFUNCTION("IMPORTRANGE(""https://docs.google.com/spreadsheets/d/1XL5vhW3sbDhbH9Cz0tuDiY8C3ctxq1tqvaCgkFb8cCA/edit?usp=sharing"",""อุบลราชธานี!J291"")"),0)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IFERROR(__xludf.DUMMYFUNCTION("IMPORTRANGE(""https://docs.google.com/spreadsheets/d/1XL5vhW3sbDhbH9Cz0tuDiY8C3ctxq1tqvaCgkFb8cCA/edit?usp=sharing"",""อุบลราชธานี!I292"")"),1000)</f>
        <v>1000</v>
      </c>
      <c r="J397" s="192">
        <f ca="1">IFERROR(__xludf.DUMMYFUNCTION("IMPORTRANGE(""https://docs.google.com/spreadsheets/d/1XL5vhW3sbDhbH9Cz0tuDiY8C3ctxq1tqvaCgkFb8cCA/edit?usp=sharing"",""อุบลราชธานี!J292"")"),0)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IFERROR(__xludf.DUMMYFUNCTION("IMPORTRANGE(""https://docs.google.com/spreadsheets/d/1XL5vhW3sbDhbH9Cz0tuDiY8C3ctxq1tqvaCgkFb8cCA/edit?usp=sharing"",""อุบลราชธานี!I293"")"),100)</f>
        <v>100</v>
      </c>
      <c r="J398" s="192">
        <f ca="1">IFERROR(__xludf.DUMMYFUNCTION("IMPORTRANGE(""https://docs.google.com/spreadsheets/d/1XL5vhW3sbDhbH9Cz0tuDiY8C3ctxq1tqvaCgkFb8cCA/edit?usp=sharing"",""อุบลราชธานี!J293"")"),0)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IFERROR(__xludf.DUMMYFUNCTION("IMPORTRANGE(""https://docs.google.com/spreadsheets/d/1XL5vhW3sbDhbH9Cz0tuDiY8C3ctxq1tqvaCgkFb8cCA/edit?usp=sharing"",""อุบลราชธานี!J294"")"),0)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IFERROR(__xludf.DUMMYFUNCTION("IMPORTRANGE(""https://docs.google.com/spreadsheets/d/1XL5vhW3sbDhbH9Cz0tuDiY8C3ctxq1tqvaCgkFb8cCA/edit?usp=sharing"",""อุบลราชธานี!J295"")"),0)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IFERROR(__xludf.DUMMYFUNCTION("IMPORTRANGE(""https://docs.google.com/spreadsheets/d/1XL5vhW3sbDhbH9Cz0tuDiY8C3ctxq1tqvaCgkFb8cCA/edit?usp=sharing"",""อุบลราชธานี!I296"")"),213)</f>
        <v>213</v>
      </c>
      <c r="J401" s="360">
        <f ca="1">IFERROR(__xludf.DUMMYFUNCTION("IMPORTRANGE(""https://docs.google.com/spreadsheets/d/1XL5vhW3sbDhbH9Cz0tuDiY8C3ctxq1tqvaCgkFb8cCA/edit?usp=sharing"",""อุบลราชธานี!J296"")"),0)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IFERROR(__xludf.DUMMYFUNCTION("IMPORTRANGE(""https://docs.google.com/spreadsheets/d/1XL5vhW3sbDhbH9Cz0tuDiY8C3ctxq1tqvaCgkFb8cCA/edit?usp=sharing"",""อุบลราชธานี!L296"")"),233280)</f>
        <v>233280</v>
      </c>
      <c r="M401" s="362"/>
      <c r="N401" s="362">
        <f ca="1">IFERROR(__xludf.DUMMYFUNCTION("IMPORTRANGE(""https://docs.google.com/spreadsheets/d/1XL5vhW3sbDhbH9Cz0tuDiY8C3ctxq1tqvaCgkFb8cCA/edit?usp=sharing"",""อุบลราชธานี!M296"")"),0)</f>
        <v>0</v>
      </c>
      <c r="O401" s="362">
        <f ca="1">+IF(L401&gt;0,N401*100/L401,0)</f>
        <v>0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IFERROR(__xludf.DUMMYFUNCTION("IMPORTRANGE(""https://docs.google.com/spreadsheets/d/1XL5vhW3sbDhbH9Cz0tuDiY8C3ctxq1tqvaCgkFb8cCA/edit?usp=sharing"",""อุบลราชธานี!I297"")"),71)</f>
        <v>71</v>
      </c>
      <c r="J402" s="360">
        <f ca="1">IFERROR(__xludf.DUMMYFUNCTION("IMPORTRANGE(""https://docs.google.com/spreadsheets/d/1XL5vhW3sbDhbH9Cz0tuDiY8C3ctxq1tqvaCgkFb8cCA/edit?usp=sharing"",""อุบลราชธานี!J297"")"),0)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IFERROR(__xludf.DUMMYFUNCTION("IMPORTRANGE(""https://docs.google.com/spreadsheets/d/1XL5vhW3sbDhbH9Cz0tuDiY8C3ctxq1tqvaCgkFb8cCA/edit?usp=sharing"",""อุบลราชธานี!L298"")"),0)</f>
        <v>0</v>
      </c>
      <c r="M403" s="169"/>
      <c r="N403" s="171">
        <f ca="1">IFERROR(__xludf.DUMMYFUNCTION("IMPORTRANGE(""https://docs.google.com/spreadsheets/d/1XL5vhW3sbDhbH9Cz0tuDiY8C3ctxq1tqvaCgkFb8cCA/edit?usp=sharing"",""อุบลราชธานี!M298"")"),0)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IFERROR(__xludf.DUMMYFUNCTION("IMPORTRANGE(""https://docs.google.com/spreadsheets/d/1XL5vhW3sbDhbH9Cz0tuDiY8C3ctxq1tqvaCgkFb8cCA/edit?usp=sharing"",""อุบลราชธานี!L299"")"),233280)</f>
        <v>233280</v>
      </c>
      <c r="M404" s="169"/>
      <c r="N404" s="171">
        <f ca="1">IFERROR(__xludf.DUMMYFUNCTION("IMPORTRANGE(""https://docs.google.com/spreadsheets/d/1XL5vhW3sbDhbH9Cz0tuDiY8C3ctxq1tqvaCgkFb8cCA/edit?usp=sharing"",""อุบลราชธานี!M299"")"),0)</f>
        <v>0</v>
      </c>
      <c r="O404" s="171">
        <f t="shared" ca="1" si="112"/>
        <v>0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IFERROR(__xludf.DUMMYFUNCTION("IMPORTRANGE(""https://docs.google.com/spreadsheets/d/1XL5vhW3sbDhbH9Cz0tuDiY8C3ctxq1tqvaCgkFb8cCA/edit?usp=sharing"",""อุบลราชธานี!L300"")"),0)</f>
        <v>0</v>
      </c>
      <c r="M405" s="171"/>
      <c r="N405" s="171">
        <f ca="1">IFERROR(__xludf.DUMMYFUNCTION("IMPORTRANGE(""https://docs.google.com/spreadsheets/d/1XL5vhW3sbDhbH9Cz0tuDiY8C3ctxq1tqvaCgkFb8cCA/edit?usp=sharing"",""อุบลราชธานี!M300"")"),0)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IFERROR(__xludf.DUMMYFUNCTION("IMPORTRANGE(""https://docs.google.com/spreadsheets/d/1XL5vhW3sbDhbH9Cz0tuDiY8C3ctxq1tqvaCgkFb8cCA/edit?usp=sharing"",""อุบลราชธานี!L301"")"),233280)</f>
        <v>233280</v>
      </c>
      <c r="M406" s="171"/>
      <c r="N406" s="171">
        <f ca="1">IFERROR(__xludf.DUMMYFUNCTION("IMPORTRANGE(""https://docs.google.com/spreadsheets/d/1XL5vhW3sbDhbH9Cz0tuDiY8C3ctxq1tqvaCgkFb8cCA/edit?usp=sharing"",""อุบลราชธานี!M301"")"),0)</f>
        <v>0</v>
      </c>
      <c r="O406" s="171">
        <f t="shared" ca="1" si="112"/>
        <v>0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IFERROR(__xludf.DUMMYFUNCTION("IMPORTRANGE(""https://docs.google.com/spreadsheets/d/1XL5vhW3sbDhbH9Cz0tuDiY8C3ctxq1tqvaCgkFb8cCA/edit?usp=sharing"",""อุบลราชธานี!M302"")"),0)</f>
        <v>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IFERROR(__xludf.DUMMYFUNCTION("IMPORTRANGE(""https://docs.google.com/spreadsheets/d/1XL5vhW3sbDhbH9Cz0tuDiY8C3ctxq1tqvaCgkFb8cCA/edit?usp=sharing"",""อุบลราชธานี!M303"")"),0)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IFERROR(__xludf.DUMMYFUNCTION("IMPORTRANGE(""https://docs.google.com/spreadsheets/d/1XL5vhW3sbDhbH9Cz0tuDiY8C3ctxq1tqvaCgkFb8cCA/edit?usp=sharing"",""อุบลราชธานี!M304"")"),0)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IFERROR(__xludf.DUMMYFUNCTION("IMPORTRANGE(""https://docs.google.com/spreadsheets/d/1XL5vhW3sbDhbH9Cz0tuDiY8C3ctxq1tqvaCgkFb8cCA/edit?usp=sharing"",""อุบลราชธานี!M305"")"),0)</f>
        <v>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IFERROR(__xludf.DUMMYFUNCTION("IMPORTRANGE(""https://docs.google.com/spreadsheets/d/1XL5vhW3sbDhbH9Cz0tuDiY8C3ctxq1tqvaCgkFb8cCA/edit?usp=sharing"",""อุบลราชธานี!J307"")"),0)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IFERROR(__xludf.DUMMYFUNCTION("IMPORTRANGE(""https://docs.google.com/spreadsheets/d/1XL5vhW3sbDhbH9Cz0tuDiY8C3ctxq1tqvaCgkFb8cCA/edit?usp=sharing"",""อุบลราชธานี!J308"")"),1)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IFERROR(__xludf.DUMMYFUNCTION("IMPORTRANGE(""https://docs.google.com/spreadsheets/d/1XL5vhW3sbDhbH9Cz0tuDiY8C3ctxq1tqvaCgkFb8cCA/edit?usp=sharing"",""อุบลราชธานี!J309"")"),1)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IFERROR(__xludf.DUMMYFUNCTION("IMPORTRANGE(""https://docs.google.com/spreadsheets/d/1XL5vhW3sbDhbH9Cz0tuDiY8C3ctxq1tqvaCgkFb8cCA/edit?usp=sharing"",""อุบลราชธานี!J310"")"),0)</f>
        <v>0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IFERROR(__xludf.DUMMYFUNCTION("IMPORTRANGE(""https://docs.google.com/spreadsheets/d/1XL5vhW3sbDhbH9Cz0tuDiY8C3ctxq1tqvaCgkFb8cCA/edit?usp=sharing"",""อุบลราชธานี!I311"")"),71)</f>
        <v>71</v>
      </c>
      <c r="J416" s="203">
        <f ca="1">IFERROR(__xludf.DUMMYFUNCTION("IMPORTRANGE(""https://docs.google.com/spreadsheets/d/1XL5vhW3sbDhbH9Cz0tuDiY8C3ctxq1tqvaCgkFb8cCA/edit?usp=sharing"",""อุบลราชธานี!J311"")"),0)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IFERROR(__xludf.DUMMYFUNCTION("IMPORTRANGE(""https://docs.google.com/spreadsheets/d/1XL5vhW3sbDhbH9Cz0tuDiY8C3ctxq1tqvaCgkFb8cCA/edit?usp=sharing"",""อุบลราชธานี!I312"")"),13)</f>
        <v>13</v>
      </c>
      <c r="J417" s="379">
        <f ca="1">IFERROR(__xludf.DUMMYFUNCTION("IMPORTRANGE(""https://docs.google.com/spreadsheets/d/1XL5vhW3sbDhbH9Cz0tuDiY8C3ctxq1tqvaCgkFb8cCA/edit?usp=sharing"",""อุบลราชธานี!J312"")"),0)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IFERROR(__xludf.DUMMYFUNCTION("IMPORTRANGE(""https://docs.google.com/spreadsheets/d/1XL5vhW3sbDhbH9Cz0tuDiY8C3ctxq1tqvaCgkFb8cCA/edit?usp=sharing"",""อุบลราชธานี!I313"")"),39)</f>
        <v>39</v>
      </c>
      <c r="J418" s="380">
        <f ca="1">IFERROR(__xludf.DUMMYFUNCTION("IMPORTRANGE(""https://docs.google.com/spreadsheets/d/1XL5vhW3sbDhbH9Cz0tuDiY8C3ctxq1tqvaCgkFb8cCA/edit?usp=sharing"",""อุบลราชธานี!J313"")"),0)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IFERROR(__xludf.DUMMYFUNCTION("IMPORTRANGE(""https://docs.google.com/spreadsheets/d/1XL5vhW3sbDhbH9Cz0tuDiY8C3ctxq1tqvaCgkFb8cCA/edit?usp=sharing"",""อุบลราชธานี!I314"")"),13)</f>
        <v>13</v>
      </c>
      <c r="J419" s="275">
        <f ca="1">IFERROR(__xludf.DUMMYFUNCTION("IMPORTRANGE(""https://docs.google.com/spreadsheets/d/1XL5vhW3sbDhbH9Cz0tuDiY8C3ctxq1tqvaCgkFb8cCA/edit?usp=sharing"",""อุบลราชธานี!J314"")"),0)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IFERROR(__xludf.DUMMYFUNCTION("IMPORTRANGE(""https://docs.google.com/spreadsheets/d/1XL5vhW3sbDhbH9Cz0tuDiY8C3ctxq1tqvaCgkFb8cCA/edit?usp=sharing"",""อุบลราชธานี!I315"")"),13)</f>
        <v>13</v>
      </c>
      <c r="J420" s="275">
        <f ca="1">IFERROR(__xludf.DUMMYFUNCTION("IMPORTRANGE(""https://docs.google.com/spreadsheets/d/1XL5vhW3sbDhbH9Cz0tuDiY8C3ctxq1tqvaCgkFb8cCA/edit?usp=sharing"",""อุบลราชธานี!J315"")"),0)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IFERROR(__xludf.DUMMYFUNCTION("IMPORTRANGE(""https://docs.google.com/spreadsheets/d/1XL5vhW3sbDhbH9Cz0tuDiY8C3ctxq1tqvaCgkFb8cCA/edit?usp=sharing"",""อุบลราชธานี!I316"")"),48)</f>
        <v>48</v>
      </c>
      <c r="J421" s="379">
        <f ca="1">IFERROR(__xludf.DUMMYFUNCTION("IMPORTRANGE(""https://docs.google.com/spreadsheets/d/1XL5vhW3sbDhbH9Cz0tuDiY8C3ctxq1tqvaCgkFb8cCA/edit?usp=sharing"",""อุบลราชธานี!J316"")"),0)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IFERROR(__xludf.DUMMYFUNCTION("IMPORTRANGE(""https://docs.google.com/spreadsheets/d/1XL5vhW3sbDhbH9Cz0tuDiY8C3ctxq1tqvaCgkFb8cCA/edit?usp=sharing"",""อุบลราชธานี!I317"")"),144)</f>
        <v>144</v>
      </c>
      <c r="J422" s="380">
        <f ca="1">IFERROR(__xludf.DUMMYFUNCTION("IMPORTRANGE(""https://docs.google.com/spreadsheets/d/1XL5vhW3sbDhbH9Cz0tuDiY8C3ctxq1tqvaCgkFb8cCA/edit?usp=sharing"",""อุบลราชธานี!J317"")"),0)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IFERROR(__xludf.DUMMYFUNCTION("IMPORTRANGE(""https://docs.google.com/spreadsheets/d/1XL5vhW3sbDhbH9Cz0tuDiY8C3ctxq1tqvaCgkFb8cCA/edit?usp=sharing"",""อุบลราชธานี!I318"")"),48)</f>
        <v>48</v>
      </c>
      <c r="J423" s="275">
        <f ca="1">IFERROR(__xludf.DUMMYFUNCTION("IMPORTRANGE(""https://docs.google.com/spreadsheets/d/1XL5vhW3sbDhbH9Cz0tuDiY8C3ctxq1tqvaCgkFb8cCA/edit?usp=sharing"",""อุบลราชธานี!J318"")"),0)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IFERROR(__xludf.DUMMYFUNCTION("IMPORTRANGE(""https://docs.google.com/spreadsheets/d/1XL5vhW3sbDhbH9Cz0tuDiY8C3ctxq1tqvaCgkFb8cCA/edit?usp=sharing"",""อุบลราชธานี!I319"")"),48)</f>
        <v>48</v>
      </c>
      <c r="J424" s="275">
        <f ca="1">IFERROR(__xludf.DUMMYFUNCTION("IMPORTRANGE(""https://docs.google.com/spreadsheets/d/1XL5vhW3sbDhbH9Cz0tuDiY8C3ctxq1tqvaCgkFb8cCA/edit?usp=sharing"",""อุบลราชธานี!J319"")"),0)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IFERROR(__xludf.DUMMYFUNCTION("IMPORTRANGE(""https://docs.google.com/spreadsheets/d/1XL5vhW3sbDhbH9Cz0tuDiY8C3ctxq1tqvaCgkFb8cCA/edit?usp=sharing"",""อุบลราชธานี!I320"")"),48)</f>
        <v>48</v>
      </c>
      <c r="J425" s="275">
        <f ca="1">IFERROR(__xludf.DUMMYFUNCTION("IMPORTRANGE(""https://docs.google.com/spreadsheets/d/1XL5vhW3sbDhbH9Cz0tuDiY8C3ctxq1tqvaCgkFb8cCA/edit?usp=sharing"",""อุบลราชธานี!J320"")"),0)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IFERROR(__xludf.DUMMYFUNCTION("IMPORTRANGE(""https://docs.google.com/spreadsheets/d/1XL5vhW3sbDhbH9Cz0tuDiY8C3ctxq1tqvaCgkFb8cCA/edit?usp=sharing"",""อุบลราชธานี!I321"")"),10)</f>
        <v>10</v>
      </c>
      <c r="J426" s="379">
        <f ca="1">IFERROR(__xludf.DUMMYFUNCTION("IMPORTRANGE(""https://docs.google.com/spreadsheets/d/1XL5vhW3sbDhbH9Cz0tuDiY8C3ctxq1tqvaCgkFb8cCA/edit?usp=sharing"",""อุบลราชธานี!J321"")"),0)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IFERROR(__xludf.DUMMYFUNCTION("IMPORTRANGE(""https://docs.google.com/spreadsheets/d/1XL5vhW3sbDhbH9Cz0tuDiY8C3ctxq1tqvaCgkFb8cCA/edit?usp=sharing"",""อุบลราชธานี!I322"")"),30)</f>
        <v>30</v>
      </c>
      <c r="J427" s="380">
        <f ca="1">IFERROR(__xludf.DUMMYFUNCTION("IMPORTRANGE(""https://docs.google.com/spreadsheets/d/1XL5vhW3sbDhbH9Cz0tuDiY8C3ctxq1tqvaCgkFb8cCA/edit?usp=sharing"",""อุบลราชธานี!J322"")"),0)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IFERROR(__xludf.DUMMYFUNCTION("IMPORTRANGE(""https://docs.google.com/spreadsheets/d/1XL5vhW3sbDhbH9Cz0tuDiY8C3ctxq1tqvaCgkFb8cCA/edit?usp=sharing"",""อุบลราชธานี!I323"")"),10)</f>
        <v>10</v>
      </c>
      <c r="J428" s="275">
        <f ca="1">IFERROR(__xludf.DUMMYFUNCTION("IMPORTRANGE(""https://docs.google.com/spreadsheets/d/1XL5vhW3sbDhbH9Cz0tuDiY8C3ctxq1tqvaCgkFb8cCA/edit?usp=sharing"",""อุบลราชธานี!J323"")"),0)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IFERROR(__xludf.DUMMYFUNCTION("IMPORTRANGE(""https://docs.google.com/spreadsheets/d/1XL5vhW3sbDhbH9Cz0tuDiY8C3ctxq1tqvaCgkFb8cCA/edit?usp=sharing"",""อุบลราชธานี!I324"")"),10)</f>
        <v>10</v>
      </c>
      <c r="J429" s="275">
        <f ca="1">IFERROR(__xludf.DUMMYFUNCTION("IMPORTRANGE(""https://docs.google.com/spreadsheets/d/1XL5vhW3sbDhbH9Cz0tuDiY8C3ctxq1tqvaCgkFb8cCA/edit?usp=sharing"",""อุบลราชธานี!J324"")"),0)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IFERROR(__xludf.DUMMYFUNCTION("IMPORTRANGE(""https://docs.google.com/spreadsheets/d/1XL5vhW3sbDhbH9Cz0tuDiY8C3ctxq1tqvaCgkFb8cCA/edit?usp=sharing"",""อุบลราชธานี!I325"")"),61)</f>
        <v>61</v>
      </c>
      <c r="J430" s="379">
        <f ca="1">IFERROR(__xludf.DUMMYFUNCTION("IMPORTRANGE(""https://docs.google.com/spreadsheets/d/1XL5vhW3sbDhbH9Cz0tuDiY8C3ctxq1tqvaCgkFb8cCA/edit?usp=sharing"",""อุบลราชธานี!J325"")"),0)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IFERROR(__xludf.DUMMYFUNCTION("IMPORTRANGE(""https://docs.google.com/spreadsheets/d/1XL5vhW3sbDhbH9Cz0tuDiY8C3ctxq1tqvaCgkFb8cCA/edit?usp=sharing"",""อุบลราชธานี!I326"")"),13)</f>
        <v>13</v>
      </c>
      <c r="J431" s="275">
        <f ca="1">IFERROR(__xludf.DUMMYFUNCTION("IMPORTRANGE(""https://docs.google.com/spreadsheets/d/1XL5vhW3sbDhbH9Cz0tuDiY8C3ctxq1tqvaCgkFb8cCA/edit?usp=sharing"",""อุบลราชธานี!J326"")"),0)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IFERROR(__xludf.DUMMYFUNCTION("IMPORTRANGE(""https://docs.google.com/spreadsheets/d/1XL5vhW3sbDhbH9Cz0tuDiY8C3ctxq1tqvaCgkFb8cCA/edit?usp=sharing"",""อุบลราชธานี!I327"")"),48)</f>
        <v>48</v>
      </c>
      <c r="J432" s="275">
        <f ca="1">IFERROR(__xludf.DUMMYFUNCTION("IMPORTRANGE(""https://docs.google.com/spreadsheets/d/1XL5vhW3sbDhbH9Cz0tuDiY8C3ctxq1tqvaCgkFb8cCA/edit?usp=sharing"",""อุบลราชธานี!J327"")"),0)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IFERROR(__xludf.DUMMYFUNCTION("IMPORTRANGE(""https://docs.google.com/spreadsheets/d/1XL5vhW3sbDhbH9Cz0tuDiY8C3ctxq1tqvaCgkFb8cCA/edit?usp=sharing"",""อุบลราชธานี!J328"")"),0)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IFERROR(__xludf.DUMMYFUNCTION("IMPORTRANGE(""https://docs.google.com/spreadsheets/d/1XL5vhW3sbDhbH9Cz0tuDiY8C3ctxq1tqvaCgkFb8cCA/edit?usp=sharing"",""อุบลราชธานี!J329"")"),0)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IFERROR(__xludf.DUMMYFUNCTION("IMPORTRANGE(""https://docs.google.com/spreadsheets/d/1XL5vhW3sbDhbH9Cz0tuDiY8C3ctxq1tqvaCgkFb8cCA/edit?usp=sharing"",""อุบลราชธานี!I330"")"),40)</f>
        <v>40</v>
      </c>
      <c r="J435" s="393">
        <f ca="1">IFERROR(__xludf.DUMMYFUNCTION("IMPORTRANGE(""https://docs.google.com/spreadsheets/d/1XL5vhW3sbDhbH9Cz0tuDiY8C3ctxq1tqvaCgkFb8cCA/edit?usp=sharing"",""อุบลราชธานี!J330"")"),0)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IFERROR(__xludf.DUMMYFUNCTION("IMPORTRANGE(""https://docs.google.com/spreadsheets/d/1XL5vhW3sbDhbH9Cz0tuDiY8C3ctxq1tqvaCgkFb8cCA/edit?usp=sharing"",""อุบลราชธานี!L330"")"),139000)</f>
        <v>139000</v>
      </c>
      <c r="M435" s="395"/>
      <c r="N435" s="395">
        <f ca="1">IFERROR(__xludf.DUMMYFUNCTION("IMPORTRANGE(""https://docs.google.com/spreadsheets/d/1XL5vhW3sbDhbH9Cz0tuDiY8C3ctxq1tqvaCgkFb8cCA/edit?usp=sharing"",""อุบลราชธานี!M330"")"),44099)</f>
        <v>44099</v>
      </c>
      <c r="O435" s="395">
        <f t="shared" ref="O435:O439" ca="1" si="114">+IF(L435&gt;0,N435*100/L435,0)</f>
        <v>31.72589928057554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IFERROR(__xludf.DUMMYFUNCTION("IMPORTRANGE(""https://docs.google.com/spreadsheets/d/1XL5vhW3sbDhbH9Cz0tuDiY8C3ctxq1tqvaCgkFb8cCA/edit?usp=sharing"",""อุบลราชธานี!L331"")"),0)</f>
        <v>0</v>
      </c>
      <c r="M436" s="169"/>
      <c r="N436" s="171">
        <f ca="1">IFERROR(__xludf.DUMMYFUNCTION("IMPORTRANGE(""https://docs.google.com/spreadsheets/d/1XL5vhW3sbDhbH9Cz0tuDiY8C3ctxq1tqvaCgkFb8cCA/edit?usp=sharing"",""อุบลราชธานี!M331"")"),0)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IFERROR(__xludf.DUMMYFUNCTION("IMPORTRANGE(""https://docs.google.com/spreadsheets/d/1XL5vhW3sbDhbH9Cz0tuDiY8C3ctxq1tqvaCgkFb8cCA/edit?usp=sharing"",""อุบลราชธานี!L332"")"),139000)</f>
        <v>139000</v>
      </c>
      <c r="M437" s="169"/>
      <c r="N437" s="171">
        <f ca="1">IFERROR(__xludf.DUMMYFUNCTION("IMPORTRANGE(""https://docs.google.com/spreadsheets/d/1XL5vhW3sbDhbH9Cz0tuDiY8C3ctxq1tqvaCgkFb8cCA/edit?usp=sharing"",""อุบลราชธานี!M332"")"),44099)</f>
        <v>44099</v>
      </c>
      <c r="O437" s="171">
        <f t="shared" ca="1" si="114"/>
        <v>31.72589928057554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IFERROR(__xludf.DUMMYFUNCTION("IMPORTRANGE(""https://docs.google.com/spreadsheets/d/1XL5vhW3sbDhbH9Cz0tuDiY8C3ctxq1tqvaCgkFb8cCA/edit?usp=sharing"",""อุบลราชธานี!L333"")"),0)</f>
        <v>0</v>
      </c>
      <c r="M438" s="171"/>
      <c r="N438" s="171">
        <f ca="1">IFERROR(__xludf.DUMMYFUNCTION("IMPORTRANGE(""https://docs.google.com/spreadsheets/d/1XL5vhW3sbDhbH9Cz0tuDiY8C3ctxq1tqvaCgkFb8cCA/edit?usp=sharing"",""อุบลราชธานี!M333"")"),0)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IFERROR(__xludf.DUMMYFUNCTION("IMPORTRANGE(""https://docs.google.com/spreadsheets/d/1XL5vhW3sbDhbH9Cz0tuDiY8C3ctxq1tqvaCgkFb8cCA/edit?usp=sharing"",""อุบลราชธานี!L334"")"),139000)</f>
        <v>139000</v>
      </c>
      <c r="M439" s="171"/>
      <c r="N439" s="171">
        <f ca="1">IFERROR(__xludf.DUMMYFUNCTION("IMPORTRANGE(""https://docs.google.com/spreadsheets/d/1XL5vhW3sbDhbH9Cz0tuDiY8C3ctxq1tqvaCgkFb8cCA/edit?usp=sharing"",""อุบลราชธานี!M334"")"),44099)</f>
        <v>44099</v>
      </c>
      <c r="O439" s="171">
        <f t="shared" ca="1" si="114"/>
        <v>31.72589928057554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IFERROR(__xludf.DUMMYFUNCTION("IMPORTRANGE(""https://docs.google.com/spreadsheets/d/1XL5vhW3sbDhbH9Cz0tuDiY8C3ctxq1tqvaCgkFb8cCA/edit?usp=sharing"",""อุบลราชธานี!M335"")"),36409)</f>
        <v>36409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IFERROR(__xludf.DUMMYFUNCTION("IMPORTRANGE(""https://docs.google.com/spreadsheets/d/1XL5vhW3sbDhbH9Cz0tuDiY8C3ctxq1tqvaCgkFb8cCA/edit?usp=sharing"",""อุบลราชธานี!M336"")"),0)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IFERROR(__xludf.DUMMYFUNCTION("IMPORTRANGE(""https://docs.google.com/spreadsheets/d/1XL5vhW3sbDhbH9Cz0tuDiY8C3ctxq1tqvaCgkFb8cCA/edit?usp=sharing"",""อุบลราชธานี!M337"")"),0)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IFERROR(__xludf.DUMMYFUNCTION("IMPORTRANGE(""https://docs.google.com/spreadsheets/d/1XL5vhW3sbDhbH9Cz0tuDiY8C3ctxq1tqvaCgkFb8cCA/edit?usp=sharing"",""อุบลราชธานี!M338"")"),7690)</f>
        <v>7690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IFERROR(__xludf.DUMMYFUNCTION("IMPORTRANGE(""https://docs.google.com/spreadsheets/d/1XL5vhW3sbDhbH9Cz0tuDiY8C3ctxq1tqvaCgkFb8cCA/edit?usp=sharing"",""อุบลราชธานี!J340"")"),0)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IFERROR(__xludf.DUMMYFUNCTION("IMPORTRANGE(""https://docs.google.com/spreadsheets/d/1XL5vhW3sbDhbH9Cz0tuDiY8C3ctxq1tqvaCgkFb8cCA/edit?usp=sharing"",""อุบลราชธานี!J341"")"),1)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IFERROR(__xludf.DUMMYFUNCTION("IMPORTRANGE(""https://docs.google.com/spreadsheets/d/1XL5vhW3sbDhbH9Cz0tuDiY8C3ctxq1tqvaCgkFb8cCA/edit?usp=sharing"",""อุบลราชธานี!J342"")"),1)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IFERROR(__xludf.DUMMYFUNCTION("IMPORTRANGE(""https://docs.google.com/spreadsheets/d/1XL5vhW3sbDhbH9Cz0tuDiY8C3ctxq1tqvaCgkFb8cCA/edit?usp=sharing"",""อุบลราชธานี!J343"")"),1)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IFERROR(__xludf.DUMMYFUNCTION("IMPORTRANGE(""https://docs.google.com/spreadsheets/d/1XL5vhW3sbDhbH9Cz0tuDiY8C3ctxq1tqvaCgkFb8cCA/edit?usp=sharing"",""อุบลราชธานี!I344"")"),40)</f>
        <v>40</v>
      </c>
      <c r="J449" s="203">
        <f ca="1">IFERROR(__xludf.DUMMYFUNCTION("IMPORTRANGE(""https://docs.google.com/spreadsheets/d/1XL5vhW3sbDhbH9Cz0tuDiY8C3ctxq1tqvaCgkFb8cCA/edit?usp=sharing"",""อุบลราชธานี!J344"")"),0)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IFERROR(__xludf.DUMMYFUNCTION("IMPORTRANGE(""https://docs.google.com/spreadsheets/d/1XL5vhW3sbDhbH9Cz0tuDiY8C3ctxq1tqvaCgkFb8cCA/edit?usp=sharing"",""อุบลราชธานี!I345"")"),40)</f>
        <v>40</v>
      </c>
      <c r="J450" s="192">
        <f ca="1">IFERROR(__xludf.DUMMYFUNCTION("IMPORTRANGE(""https://docs.google.com/spreadsheets/d/1XL5vhW3sbDhbH9Cz0tuDiY8C3ctxq1tqvaCgkFb8cCA/edit?usp=sharing"",""อุบลราชธานี!J345"")"),0)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IFERROR(__xludf.DUMMYFUNCTION("IMPORTRANGE(""https://docs.google.com/spreadsheets/d/1XL5vhW3sbDhbH9Cz0tuDiY8C3ctxq1tqvaCgkFb8cCA/edit?usp=sharing"",""อุบลราชธานี!I346"")"),0)</f>
        <v>0</v>
      </c>
      <c r="J451" s="191">
        <f ca="1">IFERROR(__xludf.DUMMYFUNCTION("IMPORTRANGE(""https://docs.google.com/spreadsheets/d/1XL5vhW3sbDhbH9Cz0tuDiY8C3ctxq1tqvaCgkFb8cCA/edit?usp=sharing"",""อุบลราชธานี!J346"")"),0)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IFERROR(__xludf.DUMMYFUNCTION("IMPORTRANGE(""https://docs.google.com/spreadsheets/d/1XL5vhW3sbDhbH9Cz0tuDiY8C3ctxq1tqvaCgkFb8cCA/edit?usp=sharing"",""อุบลราชธานี!I347"")"),0)</f>
        <v>0</v>
      </c>
      <c r="J452" s="191">
        <f ca="1">IFERROR(__xludf.DUMMYFUNCTION("IMPORTRANGE(""https://docs.google.com/spreadsheets/d/1XL5vhW3sbDhbH9Cz0tuDiY8C3ctxq1tqvaCgkFb8cCA/edit?usp=sharing"",""อุบลราชธานี!J347"")"),0)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IFERROR(__xludf.DUMMYFUNCTION("IMPORTRANGE(""https://docs.google.com/spreadsheets/d/1XL5vhW3sbDhbH9Cz0tuDiY8C3ctxq1tqvaCgkFb8cCA/edit?usp=sharing"",""อุบลราชธานี!J348"")"),0)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IFERROR(__xludf.DUMMYFUNCTION("IMPORTRANGE(""https://docs.google.com/spreadsheets/d/1XL5vhW3sbDhbH9Cz0tuDiY8C3ctxq1tqvaCgkFb8cCA/edit?usp=sharing"",""อุบลราชธานี!J349"")"),0)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IFERROR(__xludf.DUMMYFUNCTION("IMPORTRANGE(""https://docs.google.com/spreadsheets/d/1XL5vhW3sbDhbH9Cz0tuDiY8C3ctxq1tqvaCgkFb8cCA/edit?usp=sharing"",""อุบลราชธานี!I350"")"),42047)</f>
        <v>42047</v>
      </c>
      <c r="J455" s="360">
        <f ca="1">IFERROR(__xludf.DUMMYFUNCTION("IMPORTRANGE(""https://docs.google.com/spreadsheets/d/1XL5vhW3sbDhbH9Cz0tuDiY8C3ctxq1tqvaCgkFb8cCA/edit?usp=sharing"",""อุบลราชธานี!J350"")"),0)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IFERROR(__xludf.DUMMYFUNCTION("IMPORTRANGE(""https://docs.google.com/spreadsheets/d/1XL5vhW3sbDhbH9Cz0tuDiY8C3ctxq1tqvaCgkFb8cCA/edit?usp=sharing"",""อุบลราชธานี!L350"")"),519375)</f>
        <v>519375</v>
      </c>
      <c r="M455" s="362"/>
      <c r="N455" s="362">
        <f ca="1">IFERROR(__xludf.DUMMYFUNCTION("IMPORTRANGE(""https://docs.google.com/spreadsheets/d/1XL5vhW3sbDhbH9Cz0tuDiY8C3ctxq1tqvaCgkFb8cCA/edit?usp=sharing"",""อุบลราชธานี!M350"")"),36334)</f>
        <v>36334</v>
      </c>
      <c r="O455" s="362">
        <f t="shared" ref="O455:O459" ca="1" si="116">+IF(L455&gt;0,N455*100/L455,0)</f>
        <v>6.9957160048134774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IFERROR(__xludf.DUMMYFUNCTION("IMPORTRANGE(""https://docs.google.com/spreadsheets/d/1XL5vhW3sbDhbH9Cz0tuDiY8C3ctxq1tqvaCgkFb8cCA/edit?usp=sharing"",""อุบลราชธานี!L351"")"),0)</f>
        <v>0</v>
      </c>
      <c r="M456" s="169"/>
      <c r="N456" s="171">
        <f ca="1">IFERROR(__xludf.DUMMYFUNCTION("IMPORTRANGE(""https://docs.google.com/spreadsheets/d/1XL5vhW3sbDhbH9Cz0tuDiY8C3ctxq1tqvaCgkFb8cCA/edit?usp=sharing"",""อุบลราชธานี!M351"")"),0)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IFERROR(__xludf.DUMMYFUNCTION("IMPORTRANGE(""https://docs.google.com/spreadsheets/d/1XL5vhW3sbDhbH9Cz0tuDiY8C3ctxq1tqvaCgkFb8cCA/edit?usp=sharing"",""อุบลราชธานี!L352"")"),519375)</f>
        <v>519375</v>
      </c>
      <c r="M457" s="169"/>
      <c r="N457" s="171">
        <f ca="1">IFERROR(__xludf.DUMMYFUNCTION("IMPORTRANGE(""https://docs.google.com/spreadsheets/d/1XL5vhW3sbDhbH9Cz0tuDiY8C3ctxq1tqvaCgkFb8cCA/edit?usp=sharing"",""อุบลราชธานี!M352"")"),36334)</f>
        <v>36334</v>
      </c>
      <c r="O457" s="171">
        <f t="shared" ca="1" si="116"/>
        <v>6.9957160048134774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IFERROR(__xludf.DUMMYFUNCTION("IMPORTRANGE(""https://docs.google.com/spreadsheets/d/1XL5vhW3sbDhbH9Cz0tuDiY8C3ctxq1tqvaCgkFb8cCA/edit?usp=sharing"",""อุบลราชธานี!L353"")"),0)</f>
        <v>0</v>
      </c>
      <c r="M458" s="171"/>
      <c r="N458" s="171">
        <f ca="1">IFERROR(__xludf.DUMMYFUNCTION("IMPORTRANGE(""https://docs.google.com/spreadsheets/d/1XL5vhW3sbDhbH9Cz0tuDiY8C3ctxq1tqvaCgkFb8cCA/edit?usp=sharing"",""อุบลราชธานี!M353"")"),0)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IFERROR(__xludf.DUMMYFUNCTION("IMPORTRANGE(""https://docs.google.com/spreadsheets/d/1XL5vhW3sbDhbH9Cz0tuDiY8C3ctxq1tqvaCgkFb8cCA/edit?usp=sharing"",""อุบลราชธานี!L354"")"),519375)</f>
        <v>519375</v>
      </c>
      <c r="M459" s="171"/>
      <c r="N459" s="171">
        <f ca="1">IFERROR(__xludf.DUMMYFUNCTION("IMPORTRANGE(""https://docs.google.com/spreadsheets/d/1XL5vhW3sbDhbH9Cz0tuDiY8C3ctxq1tqvaCgkFb8cCA/edit?usp=sharing"",""อุบลราชธานี!M354"")"),36334)</f>
        <v>36334</v>
      </c>
      <c r="O459" s="171">
        <f t="shared" ca="1" si="116"/>
        <v>6.9957160048134774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IFERROR(__xludf.DUMMYFUNCTION("IMPORTRANGE(""https://docs.google.com/spreadsheets/d/1XL5vhW3sbDhbH9Cz0tuDiY8C3ctxq1tqvaCgkFb8cCA/edit?usp=sharing"",""อุบลราชธานี!M355"")"),0)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IFERROR(__xludf.DUMMYFUNCTION("IMPORTRANGE(""https://docs.google.com/spreadsheets/d/1XL5vhW3sbDhbH9Cz0tuDiY8C3ctxq1tqvaCgkFb8cCA/edit?usp=sharing"",""อุบลราชธานี!M356"")"),0)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IFERROR(__xludf.DUMMYFUNCTION("IMPORTRANGE(""https://docs.google.com/spreadsheets/d/1XL5vhW3sbDhbH9Cz0tuDiY8C3ctxq1tqvaCgkFb8cCA/edit?usp=sharing"",""อุบลราชธานี!M357"")"),36334)</f>
        <v>36334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IFERROR(__xludf.DUMMYFUNCTION("IMPORTRANGE(""https://docs.google.com/spreadsheets/d/1XL5vhW3sbDhbH9Cz0tuDiY8C3ctxq1tqvaCgkFb8cCA/edit?usp=sharing"",""อุบลราชธานี!M358"")"),0)</f>
        <v>0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IFERROR(__xludf.DUMMYFUNCTION("IMPORTRANGE(""https://docs.google.com/spreadsheets/d/1XL5vhW3sbDhbH9Cz0tuDiY8C3ctxq1tqvaCgkFb8cCA/edit?usp=sharing"",""อุบลราชธานี!I359"")"),42047)</f>
        <v>42047</v>
      </c>
      <c r="J464" s="264">
        <f ca="1">IFERROR(__xludf.DUMMYFUNCTION("IMPORTRANGE(""https://docs.google.com/spreadsheets/d/1XL5vhW3sbDhbH9Cz0tuDiY8C3ctxq1tqvaCgkFb8cCA/edit?usp=sharing"",""อุบลราชธานี!J359"")"),0)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IFERROR(__xludf.DUMMYFUNCTION("IMPORTRANGE(""https://docs.google.com/spreadsheets/d/1XL5vhW3sbDhbH9Cz0tuDiY8C3ctxq1tqvaCgkFb8cCA/edit?usp=sharing"",""อุบลราชธานี!I360"")"),42047)</f>
        <v>42047</v>
      </c>
      <c r="J465" s="401">
        <f ca="1">IFERROR(__xludf.DUMMYFUNCTION("IMPORTRANGE(""https://docs.google.com/spreadsheets/d/1XL5vhW3sbDhbH9Cz0tuDiY8C3ctxq1tqvaCgkFb8cCA/edit?usp=sharing"",""อุบลราชธานี!J360"")"),0)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IFERROR(__xludf.DUMMYFUNCTION("IMPORTRANGE(""https://docs.google.com/spreadsheets/d/1XL5vhW3sbDhbH9Cz0tuDiY8C3ctxq1tqvaCgkFb8cCA/edit?usp=sharing"",""อุบลราชธานี!I361"")"),5816)</f>
        <v>5816</v>
      </c>
      <c r="J466" s="401">
        <f ca="1">IFERROR(__xludf.DUMMYFUNCTION("IMPORTRANGE(""https://docs.google.com/spreadsheets/d/1XL5vhW3sbDhbH9Cz0tuDiY8C3ctxq1tqvaCgkFb8cCA/edit?usp=sharing"",""อุบลราชธานี!J361"")"),0)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IFERROR(__xludf.DUMMYFUNCTION("IMPORTRANGE(""https://docs.google.com/spreadsheets/d/1XL5vhW3sbDhbH9Cz0tuDiY8C3ctxq1tqvaCgkFb8cCA/edit?usp=sharing"",""อุบลราชธานี!I362"")"),0)</f>
        <v>0</v>
      </c>
      <c r="J467" s="192">
        <f ca="1">IFERROR(__xludf.DUMMYFUNCTION("IMPORTRANGE(""https://docs.google.com/spreadsheets/d/1XL5vhW3sbDhbH9Cz0tuDiY8C3ctxq1tqvaCgkFb8cCA/edit?usp=sharing"",""อุบลราชธานี!J362"")"),0)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IFERROR(__xludf.DUMMYFUNCTION("IMPORTRANGE(""https://docs.google.com/spreadsheets/d/1XL5vhW3sbDhbH9Cz0tuDiY8C3ctxq1tqvaCgkFb8cCA/edit?usp=sharing"",""อุบลราชธานี!I363"")"),0)</f>
        <v>0</v>
      </c>
      <c r="J468" s="192">
        <f ca="1">IFERROR(__xludf.DUMMYFUNCTION("IMPORTRANGE(""https://docs.google.com/spreadsheets/d/1XL5vhW3sbDhbH9Cz0tuDiY8C3ctxq1tqvaCgkFb8cCA/edit?usp=sharing"",""อุบลราชธานี!J363"")"),0)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IFERROR(__xludf.DUMMYFUNCTION("IMPORTRANGE(""https://docs.google.com/spreadsheets/d/1XL5vhW3sbDhbH9Cz0tuDiY8C3ctxq1tqvaCgkFb8cCA/edit?usp=sharing"",""อุบลราชธานี!I364"")"),0)</f>
        <v>0</v>
      </c>
      <c r="J469" s="192">
        <f ca="1">IFERROR(__xludf.DUMMYFUNCTION("IMPORTRANGE(""https://docs.google.com/spreadsheets/d/1XL5vhW3sbDhbH9Cz0tuDiY8C3ctxq1tqvaCgkFb8cCA/edit?usp=sharing"",""อุบลราชธานี!J364"")"),0)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IFERROR(__xludf.DUMMYFUNCTION("IMPORTRANGE(""https://docs.google.com/spreadsheets/d/1XL5vhW3sbDhbH9Cz0tuDiY8C3ctxq1tqvaCgkFb8cCA/edit?usp=sharing"",""อุบลราชธานี!I365"")"),0)</f>
        <v>0</v>
      </c>
      <c r="J470" s="192">
        <f ca="1">IFERROR(__xludf.DUMMYFUNCTION("IMPORTRANGE(""https://docs.google.com/spreadsheets/d/1XL5vhW3sbDhbH9Cz0tuDiY8C3ctxq1tqvaCgkFb8cCA/edit?usp=sharing"",""อุบลราชธานี!J365"")"),0)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IFERROR(__xludf.DUMMYFUNCTION("IMPORTRANGE(""https://docs.google.com/spreadsheets/d/1XL5vhW3sbDhbH9Cz0tuDiY8C3ctxq1tqvaCgkFb8cCA/edit?usp=sharing"",""อุบลราชธานี!I366"")"),0)</f>
        <v>0</v>
      </c>
      <c r="J471" s="192">
        <f ca="1">IFERROR(__xludf.DUMMYFUNCTION("IMPORTRANGE(""https://docs.google.com/spreadsheets/d/1XL5vhW3sbDhbH9Cz0tuDiY8C3ctxq1tqvaCgkFb8cCA/edit?usp=sharing"",""อุบลราชธานี!J366"")"),0)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IFERROR(__xludf.DUMMYFUNCTION("IMPORTRANGE(""https://docs.google.com/spreadsheets/d/1XL5vhW3sbDhbH9Cz0tuDiY8C3ctxq1tqvaCgkFb8cCA/edit?usp=sharing"",""อุบลราชธานี!I367"")"),0)</f>
        <v>0</v>
      </c>
      <c r="J472" s="192">
        <f ca="1">IFERROR(__xludf.DUMMYFUNCTION("IMPORTRANGE(""https://docs.google.com/spreadsheets/d/1XL5vhW3sbDhbH9Cz0tuDiY8C3ctxq1tqvaCgkFb8cCA/edit?usp=sharing"",""อุบลราชธานี!J367"")"),0)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IFERROR(__xludf.DUMMYFUNCTION("IMPORTRANGE(""https://docs.google.com/spreadsheets/d/1XL5vhW3sbDhbH9Cz0tuDiY8C3ctxq1tqvaCgkFb8cCA/edit?usp=sharing"",""อุบลราชธานี!I368"")"),42047)</f>
        <v>42047</v>
      </c>
      <c r="J473" s="401">
        <f ca="1">IFERROR(__xludf.DUMMYFUNCTION("IMPORTRANGE(""https://docs.google.com/spreadsheets/d/1XL5vhW3sbDhbH9Cz0tuDiY8C3ctxq1tqvaCgkFb8cCA/edit?usp=sharing"",""อุบลราชธานี!J368"")"),0)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IFERROR(__xludf.DUMMYFUNCTION("IMPORTRANGE(""https://docs.google.com/spreadsheets/d/1XL5vhW3sbDhbH9Cz0tuDiY8C3ctxq1tqvaCgkFb8cCA/edit?usp=sharing"",""อุบลราชธานี!I369"")"),5816)</f>
        <v>5816</v>
      </c>
      <c r="J474" s="401">
        <f ca="1">IFERROR(__xludf.DUMMYFUNCTION("IMPORTRANGE(""https://docs.google.com/spreadsheets/d/1XL5vhW3sbDhbH9Cz0tuDiY8C3ctxq1tqvaCgkFb8cCA/edit?usp=sharing"",""อุบลราชธานี!J369"")"),0)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IFERROR(__xludf.DUMMYFUNCTION("IMPORTRANGE(""https://docs.google.com/spreadsheets/d/1XL5vhW3sbDhbH9Cz0tuDiY8C3ctxq1tqvaCgkFb8cCA/edit?usp=sharing"",""อุบลราชธานี!I370"")"),0)</f>
        <v>0</v>
      </c>
      <c r="J475" s="192">
        <f ca="1">IFERROR(__xludf.DUMMYFUNCTION("IMPORTRANGE(""https://docs.google.com/spreadsheets/d/1XL5vhW3sbDhbH9Cz0tuDiY8C3ctxq1tqvaCgkFb8cCA/edit?usp=sharing"",""อุบลราชธานี!J370"")"),0)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IFERROR(__xludf.DUMMYFUNCTION("IMPORTRANGE(""https://docs.google.com/spreadsheets/d/1XL5vhW3sbDhbH9Cz0tuDiY8C3ctxq1tqvaCgkFb8cCA/edit?usp=sharing"",""อุบลราชธานี!I371"")"),0)</f>
        <v>0</v>
      </c>
      <c r="J476" s="192">
        <f ca="1">IFERROR(__xludf.DUMMYFUNCTION("IMPORTRANGE(""https://docs.google.com/spreadsheets/d/1XL5vhW3sbDhbH9Cz0tuDiY8C3ctxq1tqvaCgkFb8cCA/edit?usp=sharing"",""อุบลราชธานี!J371"")"),0)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IFERROR(__xludf.DUMMYFUNCTION("IMPORTRANGE(""https://docs.google.com/spreadsheets/d/1XL5vhW3sbDhbH9Cz0tuDiY8C3ctxq1tqvaCgkFb8cCA/edit?usp=sharing"",""อุบลราชธานี!I372"")"),0)</f>
        <v>0</v>
      </c>
      <c r="J477" s="192">
        <f ca="1">IFERROR(__xludf.DUMMYFUNCTION("IMPORTRANGE(""https://docs.google.com/spreadsheets/d/1XL5vhW3sbDhbH9Cz0tuDiY8C3ctxq1tqvaCgkFb8cCA/edit?usp=sharing"",""อุบลราชธานี!J372"")"),0)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IFERROR(__xludf.DUMMYFUNCTION("IMPORTRANGE(""https://docs.google.com/spreadsheets/d/1XL5vhW3sbDhbH9Cz0tuDiY8C3ctxq1tqvaCgkFb8cCA/edit?usp=sharing"",""อุบลราชธานี!I373"")"),0)</f>
        <v>0</v>
      </c>
      <c r="J478" s="192">
        <f ca="1">IFERROR(__xludf.DUMMYFUNCTION("IMPORTRANGE(""https://docs.google.com/spreadsheets/d/1XL5vhW3sbDhbH9Cz0tuDiY8C3ctxq1tqvaCgkFb8cCA/edit?usp=sharing"",""อุบลราชธานี!J373"")"),0)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IFERROR(__xludf.DUMMYFUNCTION("IMPORTRANGE(""https://docs.google.com/spreadsheets/d/1XL5vhW3sbDhbH9Cz0tuDiY8C3ctxq1tqvaCgkFb8cCA/edit?usp=sharing"",""อุบลราชธานี!I374"")"),0)</f>
        <v>0</v>
      </c>
      <c r="J479" s="192">
        <f ca="1">IFERROR(__xludf.DUMMYFUNCTION("IMPORTRANGE(""https://docs.google.com/spreadsheets/d/1XL5vhW3sbDhbH9Cz0tuDiY8C3ctxq1tqvaCgkFb8cCA/edit?usp=sharing"",""อุบลราชธานี!J374"")"),0)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IFERROR(__xludf.DUMMYFUNCTION("IMPORTRANGE(""https://docs.google.com/spreadsheets/d/1XL5vhW3sbDhbH9Cz0tuDiY8C3ctxq1tqvaCgkFb8cCA/edit?usp=sharing"",""อุบลราชธานี!I375"")"),0)</f>
        <v>0</v>
      </c>
      <c r="J480" s="192">
        <f ca="1">IFERROR(__xludf.DUMMYFUNCTION("IMPORTRANGE(""https://docs.google.com/spreadsheets/d/1XL5vhW3sbDhbH9Cz0tuDiY8C3ctxq1tqvaCgkFb8cCA/edit?usp=sharing"",""อุบลราชธานี!J375"")"),0)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IFERROR(__xludf.DUMMYFUNCTION("IMPORTRANGE(""https://docs.google.com/spreadsheets/d/1XL5vhW3sbDhbH9Cz0tuDiY8C3ctxq1tqvaCgkFb8cCA/edit?usp=sharing"",""อุบลราชธานี!I376"")"),42047)</f>
        <v>42047</v>
      </c>
      <c r="J481" s="401">
        <f ca="1">IFERROR(__xludf.DUMMYFUNCTION("IMPORTRANGE(""https://docs.google.com/spreadsheets/d/1XL5vhW3sbDhbH9Cz0tuDiY8C3ctxq1tqvaCgkFb8cCA/edit?usp=sharing"",""อุบลราชธานี!J376"")"),0)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IFERROR(__xludf.DUMMYFUNCTION("IMPORTRANGE(""https://docs.google.com/spreadsheets/d/1XL5vhW3sbDhbH9Cz0tuDiY8C3ctxq1tqvaCgkFb8cCA/edit?usp=sharing"",""อุบลราชธานี!I377"")"),5816)</f>
        <v>5816</v>
      </c>
      <c r="J482" s="401">
        <f ca="1">IFERROR(__xludf.DUMMYFUNCTION("IMPORTRANGE(""https://docs.google.com/spreadsheets/d/1XL5vhW3sbDhbH9Cz0tuDiY8C3ctxq1tqvaCgkFb8cCA/edit?usp=sharing"",""อุบลราชธานี!J377"")"),0)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IFERROR(__xludf.DUMMYFUNCTION("IMPORTRANGE(""https://docs.google.com/spreadsheets/d/1XL5vhW3sbDhbH9Cz0tuDiY8C3ctxq1tqvaCgkFb8cCA/edit?usp=sharing"",""อุบลราชธานี!I378"")"),0)</f>
        <v>0</v>
      </c>
      <c r="J483" s="192">
        <f ca="1">IFERROR(__xludf.DUMMYFUNCTION("IMPORTRANGE(""https://docs.google.com/spreadsheets/d/1XL5vhW3sbDhbH9Cz0tuDiY8C3ctxq1tqvaCgkFb8cCA/edit?usp=sharing"",""อุบลราชธานี!J378"")"),0)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IFERROR(__xludf.DUMMYFUNCTION("IMPORTRANGE(""https://docs.google.com/spreadsheets/d/1XL5vhW3sbDhbH9Cz0tuDiY8C3ctxq1tqvaCgkFb8cCA/edit?usp=sharing"",""อุบลราชธานี!I379"")"),0)</f>
        <v>0</v>
      </c>
      <c r="J484" s="192">
        <f ca="1">IFERROR(__xludf.DUMMYFUNCTION("IMPORTRANGE(""https://docs.google.com/spreadsheets/d/1XL5vhW3sbDhbH9Cz0tuDiY8C3ctxq1tqvaCgkFb8cCA/edit?usp=sharing"",""อุบลราชธานี!J379"")"),0)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IFERROR(__xludf.DUMMYFUNCTION("IMPORTRANGE(""https://docs.google.com/spreadsheets/d/1XL5vhW3sbDhbH9Cz0tuDiY8C3ctxq1tqvaCgkFb8cCA/edit?usp=sharing"",""อุบลราชธานี!I380"")"),0)</f>
        <v>0</v>
      </c>
      <c r="J485" s="192">
        <f ca="1">IFERROR(__xludf.DUMMYFUNCTION("IMPORTRANGE(""https://docs.google.com/spreadsheets/d/1XL5vhW3sbDhbH9Cz0tuDiY8C3ctxq1tqvaCgkFb8cCA/edit?usp=sharing"",""อุบลราชธานี!J380"")"),0)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IFERROR(__xludf.DUMMYFUNCTION("IMPORTRANGE(""https://docs.google.com/spreadsheets/d/1XL5vhW3sbDhbH9Cz0tuDiY8C3ctxq1tqvaCgkFb8cCA/edit?usp=sharing"",""อุบลราชธานี!I381"")"),0)</f>
        <v>0</v>
      </c>
      <c r="J486" s="192">
        <f ca="1">IFERROR(__xludf.DUMMYFUNCTION("IMPORTRANGE(""https://docs.google.com/spreadsheets/d/1XL5vhW3sbDhbH9Cz0tuDiY8C3ctxq1tqvaCgkFb8cCA/edit?usp=sharing"",""อุบลราชธานี!J381"")"),0)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IFERROR(__xludf.DUMMYFUNCTION("IMPORTRANGE(""https://docs.google.com/spreadsheets/d/1XL5vhW3sbDhbH9Cz0tuDiY8C3ctxq1tqvaCgkFb8cCA/edit?usp=sharing"",""อุบลราชธานี!I382"")"),0)</f>
        <v>0</v>
      </c>
      <c r="J487" s="401">
        <f ca="1">IFERROR(__xludf.DUMMYFUNCTION("IMPORTRANGE(""https://docs.google.com/spreadsheets/d/1XL5vhW3sbDhbH9Cz0tuDiY8C3ctxq1tqvaCgkFb8cCA/edit?usp=sharing"",""อุบลราชธานี!J382"")"),0)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IFERROR(__xludf.DUMMYFUNCTION("IMPORTRANGE(""https://docs.google.com/spreadsheets/d/1XL5vhW3sbDhbH9Cz0tuDiY8C3ctxq1tqvaCgkFb8cCA/edit?usp=sharing"",""อุบลราชธานี!I383"")"),0)</f>
        <v>0</v>
      </c>
      <c r="J488" s="401">
        <f ca="1">IFERROR(__xludf.DUMMYFUNCTION("IMPORTRANGE(""https://docs.google.com/spreadsheets/d/1XL5vhW3sbDhbH9Cz0tuDiY8C3ctxq1tqvaCgkFb8cCA/edit?usp=sharing"",""อุบลราชธานี!J383"")"),0)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IFERROR(__xludf.DUMMYFUNCTION("IMPORTRANGE(""https://docs.google.com/spreadsheets/d/1XL5vhW3sbDhbH9Cz0tuDiY8C3ctxq1tqvaCgkFb8cCA/edit?usp=sharing"",""อุบลราชธานี!I384"")"),0)</f>
        <v>0</v>
      </c>
      <c r="J489" s="192">
        <f ca="1">IFERROR(__xludf.DUMMYFUNCTION("IMPORTRANGE(""https://docs.google.com/spreadsheets/d/1XL5vhW3sbDhbH9Cz0tuDiY8C3ctxq1tqvaCgkFb8cCA/edit?usp=sharing"",""อุบลราชธานี!J384"")"),0)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IFERROR(__xludf.DUMMYFUNCTION("IMPORTRANGE(""https://docs.google.com/spreadsheets/d/1XL5vhW3sbDhbH9Cz0tuDiY8C3ctxq1tqvaCgkFb8cCA/edit?usp=sharing"",""อุบลราชธานี!I385"")"),0)</f>
        <v>0</v>
      </c>
      <c r="J490" s="192">
        <f ca="1">IFERROR(__xludf.DUMMYFUNCTION("IMPORTRANGE(""https://docs.google.com/spreadsheets/d/1XL5vhW3sbDhbH9Cz0tuDiY8C3ctxq1tqvaCgkFb8cCA/edit?usp=sharing"",""อุบลราชธานี!J385"")"),0)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IFERROR(__xludf.DUMMYFUNCTION("IMPORTRANGE(""https://docs.google.com/spreadsheets/d/1XL5vhW3sbDhbH9Cz0tuDiY8C3ctxq1tqvaCgkFb8cCA/edit?usp=sharing"",""อุบลราชธานี!I386"")"),0)</f>
        <v>0</v>
      </c>
      <c r="J491" s="192">
        <f ca="1">IFERROR(__xludf.DUMMYFUNCTION("IMPORTRANGE(""https://docs.google.com/spreadsheets/d/1XL5vhW3sbDhbH9Cz0tuDiY8C3ctxq1tqvaCgkFb8cCA/edit?usp=sharing"",""อุบลราชธานี!J386"")"),0)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IFERROR(__xludf.DUMMYFUNCTION("IMPORTRANGE(""https://docs.google.com/spreadsheets/d/1XL5vhW3sbDhbH9Cz0tuDiY8C3ctxq1tqvaCgkFb8cCA/edit?usp=sharing"",""อุบลราชธานี!I387"")"),0)</f>
        <v>0</v>
      </c>
      <c r="J492" s="192">
        <f ca="1">IFERROR(__xludf.DUMMYFUNCTION("IMPORTRANGE(""https://docs.google.com/spreadsheets/d/1XL5vhW3sbDhbH9Cz0tuDiY8C3ctxq1tqvaCgkFb8cCA/edit?usp=sharing"",""อุบลราชธานี!J387"")"),0)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IFERROR(__xludf.DUMMYFUNCTION("IMPORTRANGE(""https://docs.google.com/spreadsheets/d/1XL5vhW3sbDhbH9Cz0tuDiY8C3ctxq1tqvaCgkFb8cCA/edit?usp=sharing"",""อุบลราชธานี!I388"")"),0)</f>
        <v>0</v>
      </c>
      <c r="J493" s="192">
        <f ca="1">IFERROR(__xludf.DUMMYFUNCTION("IMPORTRANGE(""https://docs.google.com/spreadsheets/d/1XL5vhW3sbDhbH9Cz0tuDiY8C3ctxq1tqvaCgkFb8cCA/edit?usp=sharing"",""อุบลราชธานี!J388"")"),0)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IFERROR(__xludf.DUMMYFUNCTION("IMPORTRANGE(""https://docs.google.com/spreadsheets/d/1XL5vhW3sbDhbH9Cz0tuDiY8C3ctxq1tqvaCgkFb8cCA/edit?usp=sharing"",""อุบลราชธานี!I389"")"),0)</f>
        <v>0</v>
      </c>
      <c r="J494" s="417">
        <f ca="1">IFERROR(__xludf.DUMMYFUNCTION("IMPORTRANGE(""https://docs.google.com/spreadsheets/d/1XL5vhW3sbDhbH9Cz0tuDiY8C3ctxq1tqvaCgkFb8cCA/edit?usp=sharing"",""อุบลราชธานี!J389"")"),0)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IFERROR(__xludf.DUMMYFUNCTION("IMPORTRANGE(""https://docs.google.com/spreadsheets/d/1XL5vhW3sbDhbH9Cz0tuDiY8C3ctxq1tqvaCgkFb8cCA/edit?usp=sharing"",""อุบลราชธานี!I390"")"),0)</f>
        <v>0</v>
      </c>
      <c r="J495" s="417">
        <f ca="1">IFERROR(__xludf.DUMMYFUNCTION("IMPORTRANGE(""https://docs.google.com/spreadsheets/d/1XL5vhW3sbDhbH9Cz0tuDiY8C3ctxq1tqvaCgkFb8cCA/edit?usp=sharing"",""อุบลราชธานี!J390"")"),0)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IFERROR(__xludf.DUMMYFUNCTION("IMPORTRANGE(""https://docs.google.com/spreadsheets/d/1XL5vhW3sbDhbH9Cz0tuDiY8C3ctxq1tqvaCgkFb8cCA/edit?usp=sharing"",""อุบลราชธานี!I391"")"),0)</f>
        <v>0</v>
      </c>
      <c r="J496" s="417">
        <f ca="1">IFERROR(__xludf.DUMMYFUNCTION("IMPORTRANGE(""https://docs.google.com/spreadsheets/d/1XL5vhW3sbDhbH9Cz0tuDiY8C3ctxq1tqvaCgkFb8cCA/edit?usp=sharing"",""อุบลราชธานี!J391"")"),0)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IFERROR(__xludf.DUMMYFUNCTION("IMPORTRANGE(""https://docs.google.com/spreadsheets/d/1XL5vhW3sbDhbH9Cz0tuDiY8C3ctxq1tqvaCgkFb8cCA/edit?usp=sharing"",""อุบลราชธานี!I392"")"),2175)</f>
        <v>2175</v>
      </c>
      <c r="J497" s="424">
        <f ca="1">IFERROR(__xludf.DUMMYFUNCTION("IMPORTRANGE(""https://docs.google.com/spreadsheets/d/1XL5vhW3sbDhbH9Cz0tuDiY8C3ctxq1tqvaCgkFb8cCA/edit?usp=sharing"",""อุบลราชธานี!J392"")"),0)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IFERROR(__xludf.DUMMYFUNCTION("IMPORTRANGE(""https://docs.google.com/spreadsheets/d/1XL5vhW3sbDhbH9Cz0tuDiY8C3ctxq1tqvaCgkFb8cCA/edit?usp=sharing"",""อุบลราชธานี!I393"")"),2175)</f>
        <v>2175</v>
      </c>
      <c r="J498" s="401">
        <f ca="1">IFERROR(__xludf.DUMMYFUNCTION("IMPORTRANGE(""https://docs.google.com/spreadsheets/d/1XL5vhW3sbDhbH9Cz0tuDiY8C3ctxq1tqvaCgkFb8cCA/edit?usp=sharing"",""อุบลราชธานี!J393"")"),0)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IFERROR(__xludf.DUMMYFUNCTION("IMPORTRANGE(""https://docs.google.com/spreadsheets/d/1XL5vhW3sbDhbH9Cz0tuDiY8C3ctxq1tqvaCgkFb8cCA/edit?usp=sharing"",""อุบลราชธานี!I394"")"),375)</f>
        <v>375</v>
      </c>
      <c r="J499" s="401">
        <f ca="1">IFERROR(__xludf.DUMMYFUNCTION("IMPORTRANGE(""https://docs.google.com/spreadsheets/d/1XL5vhW3sbDhbH9Cz0tuDiY8C3ctxq1tqvaCgkFb8cCA/edit?usp=sharing"",""อุบลราชธานี!J394"")"),0)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IFERROR(__xludf.DUMMYFUNCTION("IMPORTRANGE(""https://docs.google.com/spreadsheets/d/1XL5vhW3sbDhbH9Cz0tuDiY8C3ctxq1tqvaCgkFb8cCA/edit?usp=sharing"",""อุบลราชธานี!I395"")"),0)</f>
        <v>0</v>
      </c>
      <c r="J500" s="167">
        <f ca="1">IFERROR(__xludf.DUMMYFUNCTION("IMPORTRANGE(""https://docs.google.com/spreadsheets/d/1XL5vhW3sbDhbH9Cz0tuDiY8C3ctxq1tqvaCgkFb8cCA/edit?usp=sharing"",""อุบลราชธานี!J395"")"),0)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IFERROR(__xludf.DUMMYFUNCTION("IMPORTRANGE(""https://docs.google.com/spreadsheets/d/1XL5vhW3sbDhbH9Cz0tuDiY8C3ctxq1tqvaCgkFb8cCA/edit?usp=sharing"",""อุบลราชธานี!I396"")"),0)</f>
        <v>0</v>
      </c>
      <c r="J501" s="167">
        <f ca="1">IFERROR(__xludf.DUMMYFUNCTION("IMPORTRANGE(""https://docs.google.com/spreadsheets/d/1XL5vhW3sbDhbH9Cz0tuDiY8C3ctxq1tqvaCgkFb8cCA/edit?usp=sharing"",""อุบลราชธานี!J396"")"),0)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IFERROR(__xludf.DUMMYFUNCTION("IMPORTRANGE(""https://docs.google.com/spreadsheets/d/1XL5vhW3sbDhbH9Cz0tuDiY8C3ctxq1tqvaCgkFb8cCA/edit?usp=sharing"",""อุบลราชธานี!I397"")"),0)</f>
        <v>0</v>
      </c>
      <c r="J502" s="192">
        <f ca="1">IFERROR(__xludf.DUMMYFUNCTION("IMPORTRANGE(""https://docs.google.com/spreadsheets/d/1XL5vhW3sbDhbH9Cz0tuDiY8C3ctxq1tqvaCgkFb8cCA/edit?usp=sharing"",""อุบลราชธานี!J397"")"),0)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IFERROR(__xludf.DUMMYFUNCTION("IMPORTRANGE(""https://docs.google.com/spreadsheets/d/1XL5vhW3sbDhbH9Cz0tuDiY8C3ctxq1tqvaCgkFb8cCA/edit?usp=sharing"",""อุบลราชธานี!I398"")"),0)</f>
        <v>0</v>
      </c>
      <c r="J503" s="192">
        <f ca="1">IFERROR(__xludf.DUMMYFUNCTION("IMPORTRANGE(""https://docs.google.com/spreadsheets/d/1XL5vhW3sbDhbH9Cz0tuDiY8C3ctxq1tqvaCgkFb8cCA/edit?usp=sharing"",""อุบลราชธานี!J398"")"),0)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IFERROR(__xludf.DUMMYFUNCTION("IMPORTRANGE(""https://docs.google.com/spreadsheets/d/1XL5vhW3sbDhbH9Cz0tuDiY8C3ctxq1tqvaCgkFb8cCA/edit?usp=sharing"",""อุบลราชธานี!I399"")"),0)</f>
        <v>0</v>
      </c>
      <c r="J504" s="192">
        <f ca="1">IFERROR(__xludf.DUMMYFUNCTION("IMPORTRANGE(""https://docs.google.com/spreadsheets/d/1XL5vhW3sbDhbH9Cz0tuDiY8C3ctxq1tqvaCgkFb8cCA/edit?usp=sharing"",""อุบลราชธานี!J399"")"),0)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IFERROR(__xludf.DUMMYFUNCTION("IMPORTRANGE(""https://docs.google.com/spreadsheets/d/1XL5vhW3sbDhbH9Cz0tuDiY8C3ctxq1tqvaCgkFb8cCA/edit?usp=sharing"",""อุบลราชธานี!I400"")"),0)</f>
        <v>0</v>
      </c>
      <c r="J505" s="192">
        <f ca="1">IFERROR(__xludf.DUMMYFUNCTION("IMPORTRANGE(""https://docs.google.com/spreadsheets/d/1XL5vhW3sbDhbH9Cz0tuDiY8C3ctxq1tqvaCgkFb8cCA/edit?usp=sharing"",""อุบลราชธานี!J400"")"),0)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IFERROR(__xludf.DUMMYFUNCTION("IMPORTRANGE(""https://docs.google.com/spreadsheets/d/1XL5vhW3sbDhbH9Cz0tuDiY8C3ctxq1tqvaCgkFb8cCA/edit?usp=sharing"",""อุบลราชธานี!I401"")"),0)</f>
        <v>0</v>
      </c>
      <c r="J506" s="192">
        <f ca="1">IFERROR(__xludf.DUMMYFUNCTION("IMPORTRANGE(""https://docs.google.com/spreadsheets/d/1XL5vhW3sbDhbH9Cz0tuDiY8C3ctxq1tqvaCgkFb8cCA/edit?usp=sharing"",""อุบลราชธานี!J401"")"),0)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IFERROR(__xludf.DUMMYFUNCTION("IMPORTRANGE(""https://docs.google.com/spreadsheets/d/1XL5vhW3sbDhbH9Cz0tuDiY8C3ctxq1tqvaCgkFb8cCA/edit?usp=sharing"",""อุบลราชธานี!I402"")"),0)</f>
        <v>0</v>
      </c>
      <c r="J507" s="192">
        <f ca="1">IFERROR(__xludf.DUMMYFUNCTION("IMPORTRANGE(""https://docs.google.com/spreadsheets/d/1XL5vhW3sbDhbH9Cz0tuDiY8C3ctxq1tqvaCgkFb8cCA/edit?usp=sharing"",""อุบลราชธานี!J402"")"),0)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IFERROR(__xludf.DUMMYFUNCTION("IMPORTRANGE(""https://docs.google.com/spreadsheets/d/1XL5vhW3sbDhbH9Cz0tuDiY8C3ctxq1tqvaCgkFb8cCA/edit?usp=sharing"",""อุบลราชธานี!I403"")"),0)</f>
        <v>0</v>
      </c>
      <c r="J508" s="167">
        <f ca="1">IFERROR(__xludf.DUMMYFUNCTION("IMPORTRANGE(""https://docs.google.com/spreadsheets/d/1XL5vhW3sbDhbH9Cz0tuDiY8C3ctxq1tqvaCgkFb8cCA/edit?usp=sharing"",""อุบลราชธานี!J403"")"),0)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IFERROR(__xludf.DUMMYFUNCTION("IMPORTRANGE(""https://docs.google.com/spreadsheets/d/1XL5vhW3sbDhbH9Cz0tuDiY8C3ctxq1tqvaCgkFb8cCA/edit?usp=sharing"",""อุบลราชธานี!I404"")"),0)</f>
        <v>0</v>
      </c>
      <c r="J509" s="167">
        <f ca="1">IFERROR(__xludf.DUMMYFUNCTION("IMPORTRANGE(""https://docs.google.com/spreadsheets/d/1XL5vhW3sbDhbH9Cz0tuDiY8C3ctxq1tqvaCgkFb8cCA/edit?usp=sharing"",""อุบลราชธานี!J404"")"),0)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IFERROR(__xludf.DUMMYFUNCTION("IMPORTRANGE(""https://docs.google.com/spreadsheets/d/1XL5vhW3sbDhbH9Cz0tuDiY8C3ctxq1tqvaCgkFb8cCA/edit?usp=sharing"",""อุบลราชธานี!I405"")"),0)</f>
        <v>0</v>
      </c>
      <c r="J510" s="192">
        <f ca="1">IFERROR(__xludf.DUMMYFUNCTION("IMPORTRANGE(""https://docs.google.com/spreadsheets/d/1XL5vhW3sbDhbH9Cz0tuDiY8C3ctxq1tqvaCgkFb8cCA/edit?usp=sharing"",""อุบลราชธานี!J405"")"),0)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IFERROR(__xludf.DUMMYFUNCTION("IMPORTRANGE(""https://docs.google.com/spreadsheets/d/1XL5vhW3sbDhbH9Cz0tuDiY8C3ctxq1tqvaCgkFb8cCA/edit?usp=sharing"",""อุบลราชธานี!I406"")"),0)</f>
        <v>0</v>
      </c>
      <c r="J511" s="192">
        <f ca="1">IFERROR(__xludf.DUMMYFUNCTION("IMPORTRANGE(""https://docs.google.com/spreadsheets/d/1XL5vhW3sbDhbH9Cz0tuDiY8C3ctxq1tqvaCgkFb8cCA/edit?usp=sharing"",""อุบลราชธานี!J406"")"),0)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IFERROR(__xludf.DUMMYFUNCTION("IMPORTRANGE(""https://docs.google.com/spreadsheets/d/1XL5vhW3sbDhbH9Cz0tuDiY8C3ctxq1tqvaCgkFb8cCA/edit?usp=sharing"",""อุบลราชธานี!I407"")"),0)</f>
        <v>0</v>
      </c>
      <c r="J512" s="192">
        <f ca="1">IFERROR(__xludf.DUMMYFUNCTION("IMPORTRANGE(""https://docs.google.com/spreadsheets/d/1XL5vhW3sbDhbH9Cz0tuDiY8C3ctxq1tqvaCgkFb8cCA/edit?usp=sharing"",""อุบลราชธานี!J407"")"),0)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IFERROR(__xludf.DUMMYFUNCTION("IMPORTRANGE(""https://docs.google.com/spreadsheets/d/1XL5vhW3sbDhbH9Cz0tuDiY8C3ctxq1tqvaCgkFb8cCA/edit?usp=sharing"",""อุบลราชธานี!I408"")"),0)</f>
        <v>0</v>
      </c>
      <c r="J513" s="192">
        <f ca="1">IFERROR(__xludf.DUMMYFUNCTION("IMPORTRANGE(""https://docs.google.com/spreadsheets/d/1XL5vhW3sbDhbH9Cz0tuDiY8C3ctxq1tqvaCgkFb8cCA/edit?usp=sharing"",""อุบลราชธานี!J408"")"),0)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IFERROR(__xludf.DUMMYFUNCTION("IMPORTRANGE(""https://docs.google.com/spreadsheets/d/1XL5vhW3sbDhbH9Cz0tuDiY8C3ctxq1tqvaCgkFb8cCA/edit?usp=sharing"",""อุบลราชธานี!I409"")"),0)</f>
        <v>0</v>
      </c>
      <c r="J514" s="192">
        <f ca="1">IFERROR(__xludf.DUMMYFUNCTION("IMPORTRANGE(""https://docs.google.com/spreadsheets/d/1XL5vhW3sbDhbH9Cz0tuDiY8C3ctxq1tqvaCgkFb8cCA/edit?usp=sharing"",""อุบลราชธานี!J409"")"),0)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IFERROR(__xludf.DUMMYFUNCTION("IMPORTRANGE(""https://docs.google.com/spreadsheets/d/1XL5vhW3sbDhbH9Cz0tuDiY8C3ctxq1tqvaCgkFb8cCA/edit?usp=sharing"",""อุบลราชธานี!I410"")"),0)</f>
        <v>0</v>
      </c>
      <c r="J515" s="192">
        <f ca="1">IFERROR(__xludf.DUMMYFUNCTION("IMPORTRANGE(""https://docs.google.com/spreadsheets/d/1XL5vhW3sbDhbH9Cz0tuDiY8C3ctxq1tqvaCgkFb8cCA/edit?usp=sharing"",""อุบลราชธานี!J410"")"),0)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IFERROR(__xludf.DUMMYFUNCTION("IMPORTRANGE(""https://docs.google.com/spreadsheets/d/1XL5vhW3sbDhbH9Cz0tuDiY8C3ctxq1tqvaCgkFb8cCA/edit?usp=sharing"",""อุบลราชธานี!I411"")"),0)</f>
        <v>0</v>
      </c>
      <c r="J516" s="264">
        <f ca="1">IFERROR(__xludf.DUMMYFUNCTION("IMPORTRANGE(""https://docs.google.com/spreadsheets/d/1XL5vhW3sbDhbH9Cz0tuDiY8C3ctxq1tqvaCgkFb8cCA/edit?usp=sharing"",""อุบลราชธานี!J411"")"),0)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IFERROR(__xludf.DUMMYFUNCTION("IMPORTRANGE(""https://docs.google.com/spreadsheets/d/1XL5vhW3sbDhbH9Cz0tuDiY8C3ctxq1tqvaCgkFb8cCA/edit?usp=sharing"",""อุบลราชธานี!I412"")"),0)</f>
        <v>0</v>
      </c>
      <c r="J517" s="277">
        <f ca="1">IFERROR(__xludf.DUMMYFUNCTION("IMPORTRANGE(""https://docs.google.com/spreadsheets/d/1XL5vhW3sbDhbH9Cz0tuDiY8C3ctxq1tqvaCgkFb8cCA/edit?usp=sharing"",""อุบลราชธานี!J412"")"),0)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IFERROR(__xludf.DUMMYFUNCTION("IMPORTRANGE(""https://docs.google.com/spreadsheets/d/1XL5vhW3sbDhbH9Cz0tuDiY8C3ctxq1tqvaCgkFb8cCA/edit?usp=sharing"",""อุบลราชธานี!I413"")"),0)</f>
        <v>0</v>
      </c>
      <c r="J518" s="277">
        <f ca="1">IFERROR(__xludf.DUMMYFUNCTION("IMPORTRANGE(""https://docs.google.com/spreadsheets/d/1XL5vhW3sbDhbH9Cz0tuDiY8C3ctxq1tqvaCgkFb8cCA/edit?usp=sharing"",""อุบลราชธานี!J413"")"),0)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IFERROR(__xludf.DUMMYFUNCTION("IMPORTRANGE(""https://docs.google.com/spreadsheets/d/1XL5vhW3sbDhbH9Cz0tuDiY8C3ctxq1tqvaCgkFb8cCA/edit?usp=sharing"",""อุบลราชธานี!I414"")"),0)</f>
        <v>0</v>
      </c>
      <c r="J519" s="191">
        <f ca="1">IFERROR(__xludf.DUMMYFUNCTION("IMPORTRANGE(""https://docs.google.com/spreadsheets/d/1XL5vhW3sbDhbH9Cz0tuDiY8C3ctxq1tqvaCgkFb8cCA/edit?usp=sharing"",""อุบลราชธานี!J414"")"),0)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IFERROR(__xludf.DUMMYFUNCTION("IMPORTRANGE(""https://docs.google.com/spreadsheets/d/1XL5vhW3sbDhbH9Cz0tuDiY8C3ctxq1tqvaCgkFb8cCA/edit?usp=sharing"",""อุบลราชธานี!I415"")"),0)</f>
        <v>0</v>
      </c>
      <c r="J520" s="191">
        <f ca="1">IFERROR(__xludf.DUMMYFUNCTION("IMPORTRANGE(""https://docs.google.com/spreadsheets/d/1XL5vhW3sbDhbH9Cz0tuDiY8C3ctxq1tqvaCgkFb8cCA/edit?usp=sharing"",""อุบลราชธานี!J415"")"),0)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IFERROR(__xludf.DUMMYFUNCTION("IMPORTRANGE(""https://docs.google.com/spreadsheets/d/1XL5vhW3sbDhbH9Cz0tuDiY8C3ctxq1tqvaCgkFb8cCA/edit?usp=sharing"",""อุบลราชธานี!I416"")"),0)</f>
        <v>0</v>
      </c>
      <c r="J521" s="191">
        <f ca="1">IFERROR(__xludf.DUMMYFUNCTION("IMPORTRANGE(""https://docs.google.com/spreadsheets/d/1XL5vhW3sbDhbH9Cz0tuDiY8C3ctxq1tqvaCgkFb8cCA/edit?usp=sharing"",""อุบลราชธานี!J416"")"),0)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IFERROR(__xludf.DUMMYFUNCTION("IMPORTRANGE(""https://docs.google.com/spreadsheets/d/1XL5vhW3sbDhbH9Cz0tuDiY8C3ctxq1tqvaCgkFb8cCA/edit?usp=sharing"",""อุบลราชธานี!I417"")"),0)</f>
        <v>0</v>
      </c>
      <c r="J522" s="191">
        <f ca="1">IFERROR(__xludf.DUMMYFUNCTION("IMPORTRANGE(""https://docs.google.com/spreadsheets/d/1XL5vhW3sbDhbH9Cz0tuDiY8C3ctxq1tqvaCgkFb8cCA/edit?usp=sharing"",""อุบลราชธานี!J417"")"),0)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IFERROR(__xludf.DUMMYFUNCTION("IMPORTRANGE(""https://docs.google.com/spreadsheets/d/1XL5vhW3sbDhbH9Cz0tuDiY8C3ctxq1tqvaCgkFb8cCA/edit?usp=sharing"",""อุบลราชธานี!I418"")"),0)</f>
        <v>0</v>
      </c>
      <c r="J523" s="191">
        <f ca="1">IFERROR(__xludf.DUMMYFUNCTION("IMPORTRANGE(""https://docs.google.com/spreadsheets/d/1XL5vhW3sbDhbH9Cz0tuDiY8C3ctxq1tqvaCgkFb8cCA/edit?usp=sharing"",""อุบลราชธานี!J418"")"),0)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IFERROR(__xludf.DUMMYFUNCTION("IMPORTRANGE(""https://docs.google.com/spreadsheets/d/1XL5vhW3sbDhbH9Cz0tuDiY8C3ctxq1tqvaCgkFb8cCA/edit?usp=sharing"",""อุบลราชธานี!I419"")"),0)</f>
        <v>0</v>
      </c>
      <c r="J524" s="191">
        <f ca="1">IFERROR(__xludf.DUMMYFUNCTION("IMPORTRANGE(""https://docs.google.com/spreadsheets/d/1XL5vhW3sbDhbH9Cz0tuDiY8C3ctxq1tqvaCgkFb8cCA/edit?usp=sharing"",""อุบลราชธานี!J419"")"),0)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IFERROR(__xludf.DUMMYFUNCTION("IMPORTRANGE(""https://docs.google.com/spreadsheets/d/1XL5vhW3sbDhbH9Cz0tuDiY8C3ctxq1tqvaCgkFb8cCA/edit?usp=sharing"",""อุบลราชธานี!I420"")"),0)</f>
        <v>0</v>
      </c>
      <c r="J525" s="277">
        <f ca="1">IFERROR(__xludf.DUMMYFUNCTION("IMPORTRANGE(""https://docs.google.com/spreadsheets/d/1XL5vhW3sbDhbH9Cz0tuDiY8C3ctxq1tqvaCgkFb8cCA/edit?usp=sharing"",""อุบลราชธานี!J420"")"),0)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IFERROR(__xludf.DUMMYFUNCTION("IMPORTRANGE(""https://docs.google.com/spreadsheets/d/1XL5vhW3sbDhbH9Cz0tuDiY8C3ctxq1tqvaCgkFb8cCA/edit?usp=sharing"",""อุบลราชธานี!I421"")"),0)</f>
        <v>0</v>
      </c>
      <c r="J526" s="277">
        <f ca="1">IFERROR(__xludf.DUMMYFUNCTION("IMPORTRANGE(""https://docs.google.com/spreadsheets/d/1XL5vhW3sbDhbH9Cz0tuDiY8C3ctxq1tqvaCgkFb8cCA/edit?usp=sharing"",""อุบลราชธานี!J421"")"),0)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IFERROR(__xludf.DUMMYFUNCTION("IMPORTRANGE(""https://docs.google.com/spreadsheets/d/1XL5vhW3sbDhbH9Cz0tuDiY8C3ctxq1tqvaCgkFb8cCA/edit?usp=sharing"",""อุบลราชธานี!I422"")"),0)</f>
        <v>0</v>
      </c>
      <c r="J527" s="192">
        <f ca="1">IFERROR(__xludf.DUMMYFUNCTION("IMPORTRANGE(""https://docs.google.com/spreadsheets/d/1XL5vhW3sbDhbH9Cz0tuDiY8C3ctxq1tqvaCgkFb8cCA/edit?usp=sharing"",""อุบลราชธานี!J422"")"),0)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IFERROR(__xludf.DUMMYFUNCTION("IMPORTRANGE(""https://docs.google.com/spreadsheets/d/1XL5vhW3sbDhbH9Cz0tuDiY8C3ctxq1tqvaCgkFb8cCA/edit?usp=sharing"",""อุบลราชธานี!I423"")"),0)</f>
        <v>0</v>
      </c>
      <c r="J528" s="192">
        <f ca="1">IFERROR(__xludf.DUMMYFUNCTION("IMPORTRANGE(""https://docs.google.com/spreadsheets/d/1XL5vhW3sbDhbH9Cz0tuDiY8C3ctxq1tqvaCgkFb8cCA/edit?usp=sharing"",""อุบลราชธานี!J423"")"),0)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IFERROR(__xludf.DUMMYFUNCTION("IMPORTRANGE(""https://docs.google.com/spreadsheets/d/1XL5vhW3sbDhbH9Cz0tuDiY8C3ctxq1tqvaCgkFb8cCA/edit?usp=sharing"",""อุบลราชธานี!I424"")"),0)</f>
        <v>0</v>
      </c>
      <c r="J529" s="192">
        <f ca="1">IFERROR(__xludf.DUMMYFUNCTION("IMPORTRANGE(""https://docs.google.com/spreadsheets/d/1XL5vhW3sbDhbH9Cz0tuDiY8C3ctxq1tqvaCgkFb8cCA/edit?usp=sharing"",""อุบลราชธานี!J424"")"),0)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IFERROR(__xludf.DUMMYFUNCTION("IMPORTRANGE(""https://docs.google.com/spreadsheets/d/1XL5vhW3sbDhbH9Cz0tuDiY8C3ctxq1tqvaCgkFb8cCA/edit?usp=sharing"",""อุบลราชธานี!I425"")"),0)</f>
        <v>0</v>
      </c>
      <c r="J530" s="192">
        <f ca="1">IFERROR(__xludf.DUMMYFUNCTION("IMPORTRANGE(""https://docs.google.com/spreadsheets/d/1XL5vhW3sbDhbH9Cz0tuDiY8C3ctxq1tqvaCgkFb8cCA/edit?usp=sharing"",""อุบลราชธานี!J425"")"),0)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IFERROR(__xludf.DUMMYFUNCTION("IMPORTRANGE(""https://docs.google.com/spreadsheets/d/1XL5vhW3sbDhbH9Cz0tuDiY8C3ctxq1tqvaCgkFb8cCA/edit?usp=sharing"",""อุบลราชธานี!I426"")"),0)</f>
        <v>0</v>
      </c>
      <c r="J531" s="192">
        <f ca="1">IFERROR(__xludf.DUMMYFUNCTION("IMPORTRANGE(""https://docs.google.com/spreadsheets/d/1XL5vhW3sbDhbH9Cz0tuDiY8C3ctxq1tqvaCgkFb8cCA/edit?usp=sharing"",""อุบลราชธานี!J426"")"),0)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IFERROR(__xludf.DUMMYFUNCTION("IMPORTRANGE(""https://docs.google.com/spreadsheets/d/1XL5vhW3sbDhbH9Cz0tuDiY8C3ctxq1tqvaCgkFb8cCA/edit?usp=sharing"",""อุบลราชธานี!I427"")"),0)</f>
        <v>0</v>
      </c>
      <c r="J532" s="445">
        <f ca="1">IFERROR(__xludf.DUMMYFUNCTION("IMPORTRANGE(""https://docs.google.com/spreadsheets/d/1XL5vhW3sbDhbH9Cz0tuDiY8C3ctxq1tqvaCgkFb8cCA/edit?usp=sharing"",""อุบลราชธานี!J427"")"),0)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IFERROR(__xludf.DUMMYFUNCTION("IMPORTRANGE(""https://docs.google.com/spreadsheets/d/1XL5vhW3sbDhbH9Cz0tuDiY8C3ctxq1tqvaCgkFb8cCA/edit?usp=sharing"",""อุบลราชธานี!I428"")"),24)</f>
        <v>24</v>
      </c>
      <c r="J533" s="393">
        <f ca="1">IFERROR(__xludf.DUMMYFUNCTION("IMPORTRANGE(""https://docs.google.com/spreadsheets/d/1XL5vhW3sbDhbH9Cz0tuDiY8C3ctxq1tqvaCgkFb8cCA/edit?usp=sharing"",""อุบลราชธานี!J428"")"),24)</f>
        <v>24</v>
      </c>
      <c r="K533" s="394">
        <f ca="1">IF(I533&gt;0,J533*100/I533,0)</f>
        <v>100</v>
      </c>
      <c r="L533" s="395">
        <f ca="1">IFERROR(__xludf.DUMMYFUNCTION("IMPORTRANGE(""https://docs.google.com/spreadsheets/d/1XL5vhW3sbDhbH9Cz0tuDiY8C3ctxq1tqvaCgkFb8cCA/edit?usp=sharing"",""อุบลราชธานี!L428"")"),36040)</f>
        <v>36040</v>
      </c>
      <c r="M533" s="395"/>
      <c r="N533" s="395">
        <f ca="1">IFERROR(__xludf.DUMMYFUNCTION("IMPORTRANGE(""https://docs.google.com/spreadsheets/d/1XL5vhW3sbDhbH9Cz0tuDiY8C3ctxq1tqvaCgkFb8cCA/edit?usp=sharing"",""อุบลราชธานี!M428"")"),27680)</f>
        <v>27680</v>
      </c>
      <c r="O533" s="395">
        <f t="shared" ref="O533:O537" ca="1" si="118">+IF(L533&gt;0,N533*100/L533,0)</f>
        <v>76.80355160932298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IFERROR(__xludf.DUMMYFUNCTION("IMPORTRANGE(""https://docs.google.com/spreadsheets/d/1XL5vhW3sbDhbH9Cz0tuDiY8C3ctxq1tqvaCgkFb8cCA/edit?usp=sharing"",""อุบลราชธานี!L429"")"),0)</f>
        <v>0</v>
      </c>
      <c r="M534" s="169"/>
      <c r="N534" s="171">
        <f ca="1">IFERROR(__xludf.DUMMYFUNCTION("IMPORTRANGE(""https://docs.google.com/spreadsheets/d/1XL5vhW3sbDhbH9Cz0tuDiY8C3ctxq1tqvaCgkFb8cCA/edit?usp=sharing"",""อุบลราชธานี!M429"")"),0)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IFERROR(__xludf.DUMMYFUNCTION("IMPORTRANGE(""https://docs.google.com/spreadsheets/d/1XL5vhW3sbDhbH9Cz0tuDiY8C3ctxq1tqvaCgkFb8cCA/edit?usp=sharing"",""อุบลราชธานี!L430"")"),36040)</f>
        <v>36040</v>
      </c>
      <c r="M535" s="169"/>
      <c r="N535" s="171">
        <f ca="1">IFERROR(__xludf.DUMMYFUNCTION("IMPORTRANGE(""https://docs.google.com/spreadsheets/d/1XL5vhW3sbDhbH9Cz0tuDiY8C3ctxq1tqvaCgkFb8cCA/edit?usp=sharing"",""อุบลราชธานี!M430"")"),27680)</f>
        <v>27680</v>
      </c>
      <c r="O535" s="171">
        <f t="shared" ca="1" si="118"/>
        <v>76.80355160932298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IFERROR(__xludf.DUMMYFUNCTION("IMPORTRANGE(""https://docs.google.com/spreadsheets/d/1XL5vhW3sbDhbH9Cz0tuDiY8C3ctxq1tqvaCgkFb8cCA/edit?usp=sharing"",""อุบลราชธานี!L431"")"),0)</f>
        <v>0</v>
      </c>
      <c r="M536" s="171"/>
      <c r="N536" s="171">
        <f ca="1">IFERROR(__xludf.DUMMYFUNCTION("IMPORTRANGE(""https://docs.google.com/spreadsheets/d/1XL5vhW3sbDhbH9Cz0tuDiY8C3ctxq1tqvaCgkFb8cCA/edit?usp=sharing"",""อุบลราชธานี!M431"")"),0)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IFERROR(__xludf.DUMMYFUNCTION("IMPORTRANGE(""https://docs.google.com/spreadsheets/d/1XL5vhW3sbDhbH9Cz0tuDiY8C3ctxq1tqvaCgkFb8cCA/edit?usp=sharing"",""อุบลราชธานี!L432"")"),36040)</f>
        <v>36040</v>
      </c>
      <c r="M537" s="171"/>
      <c r="N537" s="171">
        <f ca="1">IFERROR(__xludf.DUMMYFUNCTION("IMPORTRANGE(""https://docs.google.com/spreadsheets/d/1XL5vhW3sbDhbH9Cz0tuDiY8C3ctxq1tqvaCgkFb8cCA/edit?usp=sharing"",""อุบลราชธานี!M432"")"),27680)</f>
        <v>27680</v>
      </c>
      <c r="O537" s="171">
        <f t="shared" ca="1" si="118"/>
        <v>76.80355160932298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IFERROR(__xludf.DUMMYFUNCTION("IMPORTRANGE(""https://docs.google.com/spreadsheets/d/1XL5vhW3sbDhbH9Cz0tuDiY8C3ctxq1tqvaCgkFb8cCA/edit?usp=sharing"",""อุบลราชธานี!M433"")"),20780)</f>
        <v>20780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IFERROR(__xludf.DUMMYFUNCTION("IMPORTRANGE(""https://docs.google.com/spreadsheets/d/1XL5vhW3sbDhbH9Cz0tuDiY8C3ctxq1tqvaCgkFb8cCA/edit?usp=sharing"",""อุบลราชธานี!M434"")"),0)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IFERROR(__xludf.DUMMYFUNCTION("IMPORTRANGE(""https://docs.google.com/spreadsheets/d/1XL5vhW3sbDhbH9Cz0tuDiY8C3ctxq1tqvaCgkFb8cCA/edit?usp=sharing"",""อุบลราชธานี!M435"")"),0)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IFERROR(__xludf.DUMMYFUNCTION("IMPORTRANGE(""https://docs.google.com/spreadsheets/d/1XL5vhW3sbDhbH9Cz0tuDiY8C3ctxq1tqvaCgkFb8cCA/edit?usp=sharing"",""อุบลราชธานี!M436"")"),6900)</f>
        <v>6900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IFERROR(__xludf.DUMMYFUNCTION("IMPORTRANGE(""https://docs.google.com/spreadsheets/d/1XL5vhW3sbDhbH9Cz0tuDiY8C3ctxq1tqvaCgkFb8cCA/edit?usp=sharing"",""อุบลราชธานี!J438"")"),0)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IFERROR(__xludf.DUMMYFUNCTION("IMPORTRANGE(""https://docs.google.com/spreadsheets/d/1XL5vhW3sbDhbH9Cz0tuDiY8C3ctxq1tqvaCgkFb8cCA/edit?usp=sharing"",""อุบลราชธานี!J439"")"),1)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IFERROR(__xludf.DUMMYFUNCTION("IMPORTRANGE(""https://docs.google.com/spreadsheets/d/1XL5vhW3sbDhbH9Cz0tuDiY8C3ctxq1tqvaCgkFb8cCA/edit?usp=sharing"",""อุบลราชธานี!J440"")"),1)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IFERROR(__xludf.DUMMYFUNCTION("IMPORTRANGE(""https://docs.google.com/spreadsheets/d/1XL5vhW3sbDhbH9Cz0tuDiY8C3ctxq1tqvaCgkFb8cCA/edit?usp=sharing"",""อุบลราชธานี!J441"")"),1)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IFERROR(__xludf.DUMMYFUNCTION("IMPORTRANGE(""https://docs.google.com/spreadsheets/d/1XL5vhW3sbDhbH9Cz0tuDiY8C3ctxq1tqvaCgkFb8cCA/edit?usp=sharing"",""อุบลราชธานี!I442"")"),24)</f>
        <v>24</v>
      </c>
      <c r="J547" s="192">
        <f ca="1">IFERROR(__xludf.DUMMYFUNCTION("IMPORTRANGE(""https://docs.google.com/spreadsheets/d/1XL5vhW3sbDhbH9Cz0tuDiY8C3ctxq1tqvaCgkFb8cCA/edit?usp=sharing"",""อุบลราชธานี!J442"")"),24)</f>
        <v>24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IFERROR(__xludf.DUMMYFUNCTION("IMPORTRANGE(""https://docs.google.com/spreadsheets/d/1XL5vhW3sbDhbH9Cz0tuDiY8C3ctxq1tqvaCgkFb8cCA/edit?usp=sharing"",""อุบลราชธานี!J166"")"),0)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IFERROR(__xludf.DUMMYFUNCTION("IMPORTRANGE(""https://docs.google.com/spreadsheets/d/1XL5vhW3sbDhbH9Cz0tuDiY8C3ctxq1tqvaCgkFb8cCA/edit?usp=sharing"",""อุบลราชธานี!J444"")"),0)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IFERROR(__xludf.DUMMYFUNCTION("IMPORTRANGE(""https://docs.google.com/spreadsheets/d/1XL5vhW3sbDhbH9Cz0tuDiY8C3ctxq1tqvaCgkFb8cCA/edit?usp=sharing"",""อุบลราชธานี!J445"")"),0)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IFERROR(__xludf.DUMMYFUNCTION("IMPORTRANGE(""https://docs.google.com/spreadsheets/d/1XL5vhW3sbDhbH9Cz0tuDiY8C3ctxq1tqvaCgkFb8cCA/edit?usp=sharing"",""อุบลราชธานี!I446"")"),5000)</f>
        <v>5000</v>
      </c>
      <c r="J551" s="393">
        <f ca="1">IFERROR(__xludf.DUMMYFUNCTION("IMPORTRANGE(""https://docs.google.com/spreadsheets/d/1XL5vhW3sbDhbH9Cz0tuDiY8C3ctxq1tqvaCgkFb8cCA/edit?usp=sharing"",""อุบลราชธานี!J446"")"),1189)</f>
        <v>1189</v>
      </c>
      <c r="K551" s="394">
        <f ca="1">IF(I551&gt;0,J551*100/I551,0)</f>
        <v>23.78</v>
      </c>
      <c r="L551" s="395">
        <f ca="1">IFERROR(__xludf.DUMMYFUNCTION("IMPORTRANGE(""https://docs.google.com/spreadsheets/d/1XL5vhW3sbDhbH9Cz0tuDiY8C3ctxq1tqvaCgkFb8cCA/edit?usp=sharing"",""อุบลราชธานี!L446"")"),320000)</f>
        <v>320000</v>
      </c>
      <c r="M551" s="395"/>
      <c r="N551" s="395">
        <f ca="1">IFERROR(__xludf.DUMMYFUNCTION("IMPORTRANGE(""https://docs.google.com/spreadsheets/d/1XL5vhW3sbDhbH9Cz0tuDiY8C3ctxq1tqvaCgkFb8cCA/edit?usp=sharing"",""อุบลราชธานี!M446"")"),83298.3)</f>
        <v>83298.3</v>
      </c>
      <c r="O551" s="395">
        <f t="shared" ref="O551:O555" ca="1" si="120">+IF(L551&gt;0,N551*100/L551,0)</f>
        <v>26.030718749999998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IFERROR(__xludf.DUMMYFUNCTION("IMPORTRANGE(""https://docs.google.com/spreadsheets/d/1XL5vhW3sbDhbH9Cz0tuDiY8C3ctxq1tqvaCgkFb8cCA/edit?usp=sharing"",""อุบลราชธานี!L447"")"),0)</f>
        <v>0</v>
      </c>
      <c r="M552" s="169"/>
      <c r="N552" s="171">
        <f ca="1">IFERROR(__xludf.DUMMYFUNCTION("IMPORTRANGE(""https://docs.google.com/spreadsheets/d/1XL5vhW3sbDhbH9Cz0tuDiY8C3ctxq1tqvaCgkFb8cCA/edit?usp=sharing"",""อุบลราชธานี!M447"")"),0)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IFERROR(__xludf.DUMMYFUNCTION("IMPORTRANGE(""https://docs.google.com/spreadsheets/d/1XL5vhW3sbDhbH9Cz0tuDiY8C3ctxq1tqvaCgkFb8cCA/edit?usp=sharing"",""อุบลราชธานี!L448"")"),320000)</f>
        <v>320000</v>
      </c>
      <c r="M553" s="169"/>
      <c r="N553" s="171">
        <f ca="1">IFERROR(__xludf.DUMMYFUNCTION("IMPORTRANGE(""https://docs.google.com/spreadsheets/d/1XL5vhW3sbDhbH9Cz0tuDiY8C3ctxq1tqvaCgkFb8cCA/edit?usp=sharing"",""อุบลราชธานี!M448"")"),83298.3)</f>
        <v>83298.3</v>
      </c>
      <c r="O553" s="171">
        <f t="shared" ca="1" si="120"/>
        <v>26.030718749999998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IFERROR(__xludf.DUMMYFUNCTION("IMPORTRANGE(""https://docs.google.com/spreadsheets/d/1XL5vhW3sbDhbH9Cz0tuDiY8C3ctxq1tqvaCgkFb8cCA/edit?usp=sharing"",""อุบลราชธานี!L449"")"),0)</f>
        <v>0</v>
      </c>
      <c r="M554" s="171"/>
      <c r="N554" s="171">
        <f ca="1">IFERROR(__xludf.DUMMYFUNCTION("IMPORTRANGE(""https://docs.google.com/spreadsheets/d/1XL5vhW3sbDhbH9Cz0tuDiY8C3ctxq1tqvaCgkFb8cCA/edit?usp=sharing"",""อุบลราชธานี!M449"")"),0)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IFERROR(__xludf.DUMMYFUNCTION("IMPORTRANGE(""https://docs.google.com/spreadsheets/d/1XL5vhW3sbDhbH9Cz0tuDiY8C3ctxq1tqvaCgkFb8cCA/edit?usp=sharing"",""อุบลราชธานี!L450"")"),320000)</f>
        <v>320000</v>
      </c>
      <c r="M555" s="171"/>
      <c r="N555" s="171">
        <f ca="1">IFERROR(__xludf.DUMMYFUNCTION("IMPORTRANGE(""https://docs.google.com/spreadsheets/d/1XL5vhW3sbDhbH9Cz0tuDiY8C3ctxq1tqvaCgkFb8cCA/edit?usp=sharing"",""อุบลราชธานี!M450"")"),83298.3)</f>
        <v>83298.3</v>
      </c>
      <c r="O555" s="171">
        <f t="shared" ca="1" si="120"/>
        <v>26.030718749999998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IFERROR(__xludf.DUMMYFUNCTION("IMPORTRANGE(""https://docs.google.com/spreadsheets/d/1XL5vhW3sbDhbH9Cz0tuDiY8C3ctxq1tqvaCgkFb8cCA/edit?usp=sharing"",""อุบลราชธานี!M451"")"),0)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IFERROR(__xludf.DUMMYFUNCTION("IMPORTRANGE(""https://docs.google.com/spreadsheets/d/1XL5vhW3sbDhbH9Cz0tuDiY8C3ctxq1tqvaCgkFb8cCA/edit?usp=sharing"",""อุบลราชธานี!M452"")"),0)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IFERROR(__xludf.DUMMYFUNCTION("IMPORTRANGE(""https://docs.google.com/spreadsheets/d/1XL5vhW3sbDhbH9Cz0tuDiY8C3ctxq1tqvaCgkFb8cCA/edit?usp=sharing"",""อุบลราชธานี!M453"")"),18000)</f>
        <v>18000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IFERROR(__xludf.DUMMYFUNCTION("IMPORTRANGE(""https://docs.google.com/spreadsheets/d/1XL5vhW3sbDhbH9Cz0tuDiY8C3ctxq1tqvaCgkFb8cCA/edit?usp=sharing"",""อุบลราชธานี!M454"")"),65298.3)</f>
        <v>65298.3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IFERROR(__xludf.DUMMYFUNCTION("IMPORTRANGE(""https://docs.google.com/spreadsheets/d/1XL5vhW3sbDhbH9Cz0tuDiY8C3ctxq1tqvaCgkFb8cCA/edit?usp=sharing"",""อุบลราชธานี!I455"")"),5000)</f>
        <v>5000</v>
      </c>
      <c r="J560" s="167">
        <f ca="1">IFERROR(__xludf.DUMMYFUNCTION("IMPORTRANGE(""https://docs.google.com/spreadsheets/d/1XL5vhW3sbDhbH9Cz0tuDiY8C3ctxq1tqvaCgkFb8cCA/edit?usp=sharing"",""อุบลราชธานี!J455"")"),1189)</f>
        <v>1189</v>
      </c>
      <c r="K560" s="222">
        <f t="shared" ref="K560:K564" ca="1" si="121">IF(I560&gt;0,J560*100/I560,0)</f>
        <v>23.78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IFERROR(__xludf.DUMMYFUNCTION("IMPORTRANGE(""https://docs.google.com/spreadsheets/d/1XL5vhW3sbDhbH9Cz0tuDiY8C3ctxq1tqvaCgkFb8cCA/edit?usp=sharing"",""อุบลราชธานี!I456"")"),0)</f>
        <v>0</v>
      </c>
      <c r="J561" s="191">
        <f ca="1">IFERROR(__xludf.DUMMYFUNCTION("IMPORTRANGE(""https://docs.google.com/spreadsheets/d/1XL5vhW3sbDhbH9Cz0tuDiY8C3ctxq1tqvaCgkFb8cCA/edit?usp=sharing"",""อุบลราชธานี!J456"")"),46)</f>
        <v>46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IFERROR(__xludf.DUMMYFUNCTION("IMPORTRANGE(""https://docs.google.com/spreadsheets/d/1XL5vhW3sbDhbH9Cz0tuDiY8C3ctxq1tqvaCgkFb8cCA/edit?usp=sharing"",""อุบลราชธานี!I457"")"),"")</f>
        <v/>
      </c>
      <c r="J562" s="191" t="str">
        <f ca="1">IFERROR(__xludf.DUMMYFUNCTION("IMPORTRANGE(""https://docs.google.com/spreadsheets/d/1XL5vhW3sbDhbH9Cz0tuDiY8C3ctxq1tqvaCgkFb8cCA/edit?usp=sharing"",""อุบลราชธานี!J457"")"),"")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IFERROR(__xludf.DUMMYFUNCTION("IMPORTRANGE(""https://docs.google.com/spreadsheets/d/1XL5vhW3sbDhbH9Cz0tuDiY8C3ctxq1tqvaCgkFb8cCA/edit?usp=sharing"",""อุบลราชธานี!I458"")"),"")</f>
        <v/>
      </c>
      <c r="J563" s="191" t="str">
        <f ca="1">IFERROR(__xludf.DUMMYFUNCTION("IMPORTRANGE(""https://docs.google.com/spreadsheets/d/1XL5vhW3sbDhbH9Cz0tuDiY8C3ctxq1tqvaCgkFb8cCA/edit?usp=sharing"",""อุบลราชธานี!J458"")"),"")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IFERROR(__xludf.DUMMYFUNCTION("IMPORTRANGE(""https://docs.google.com/spreadsheets/d/1XL5vhW3sbDhbH9Cz0tuDiY8C3ctxq1tqvaCgkFb8cCA/edit?usp=sharing"",""อุบลราชธานี!I459"")"),7200)</f>
        <v>7200</v>
      </c>
      <c r="J564" s="360">
        <f ca="1">IFERROR(__xludf.DUMMYFUNCTION("IMPORTRANGE(""https://docs.google.com/spreadsheets/d/1XL5vhW3sbDhbH9Cz0tuDiY8C3ctxq1tqvaCgkFb8cCA/edit?usp=sharing"",""อุบลราชธานี!J459"")"),2299)</f>
        <v>2299</v>
      </c>
      <c r="K564" s="361">
        <f t="shared" ca="1" si="121"/>
        <v>31.930555555555557</v>
      </c>
      <c r="L564" s="362">
        <f ca="1">IFERROR(__xludf.DUMMYFUNCTION("IMPORTRANGE(""https://docs.google.com/spreadsheets/d/1XL5vhW3sbDhbH9Cz0tuDiY8C3ctxq1tqvaCgkFb8cCA/edit?usp=sharing"",""อุบลราชธานี!L459"")"),197200)</f>
        <v>197200</v>
      </c>
      <c r="M564" s="362"/>
      <c r="N564" s="362">
        <f ca="1">IFERROR(__xludf.DUMMYFUNCTION("IMPORTRANGE(""https://docs.google.com/spreadsheets/d/1XL5vhW3sbDhbH9Cz0tuDiY8C3ctxq1tqvaCgkFb8cCA/edit?usp=sharing"",""อุบลราชธานี!M459"")"),42568)</f>
        <v>42568</v>
      </c>
      <c r="O564" s="362">
        <f t="shared" ref="O564:O568" ca="1" si="122">+IF(L564&gt;0,N564*100/L564,0)</f>
        <v>21.586206896551722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IFERROR(__xludf.DUMMYFUNCTION("IMPORTRANGE(""https://docs.google.com/spreadsheets/d/1XL5vhW3sbDhbH9Cz0tuDiY8C3ctxq1tqvaCgkFb8cCA/edit?usp=sharing"",""อุบลราชธานี!L460"")"),0)</f>
        <v>0</v>
      </c>
      <c r="M565" s="169"/>
      <c r="N565" s="171">
        <f ca="1">IFERROR(__xludf.DUMMYFUNCTION("IMPORTRANGE(""https://docs.google.com/spreadsheets/d/1XL5vhW3sbDhbH9Cz0tuDiY8C3ctxq1tqvaCgkFb8cCA/edit?usp=sharing"",""อุบลราชธานี!M460"")"),0)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IFERROR(__xludf.DUMMYFUNCTION("IMPORTRANGE(""https://docs.google.com/spreadsheets/d/1XL5vhW3sbDhbH9Cz0tuDiY8C3ctxq1tqvaCgkFb8cCA/edit?usp=sharing"",""อุบลราชธานี!L461"")"),197200)</f>
        <v>197200</v>
      </c>
      <c r="M566" s="169"/>
      <c r="N566" s="171">
        <f ca="1">IFERROR(__xludf.DUMMYFUNCTION("IMPORTRANGE(""https://docs.google.com/spreadsheets/d/1XL5vhW3sbDhbH9Cz0tuDiY8C3ctxq1tqvaCgkFb8cCA/edit?usp=sharing"",""อุบลราชธานี!M461"")"),42568)</f>
        <v>42568</v>
      </c>
      <c r="O566" s="171">
        <f t="shared" ca="1" si="122"/>
        <v>21.586206896551722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IFERROR(__xludf.DUMMYFUNCTION("IMPORTRANGE(""https://docs.google.com/spreadsheets/d/1XL5vhW3sbDhbH9Cz0tuDiY8C3ctxq1tqvaCgkFb8cCA/edit?usp=sharing"",""อุบลราชธานี!L462"")"),0)</f>
        <v>0</v>
      </c>
      <c r="M567" s="171"/>
      <c r="N567" s="171">
        <f ca="1">IFERROR(__xludf.DUMMYFUNCTION("IMPORTRANGE(""https://docs.google.com/spreadsheets/d/1XL5vhW3sbDhbH9Cz0tuDiY8C3ctxq1tqvaCgkFb8cCA/edit?usp=sharing"",""อุบลราชธานี!M462"")"),0)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IFERROR(__xludf.DUMMYFUNCTION("IMPORTRANGE(""https://docs.google.com/spreadsheets/d/1XL5vhW3sbDhbH9Cz0tuDiY8C3ctxq1tqvaCgkFb8cCA/edit?usp=sharing"",""อุบลราชธานี!L463"")"),197200)</f>
        <v>197200</v>
      </c>
      <c r="M568" s="171"/>
      <c r="N568" s="171">
        <f ca="1">IFERROR(__xludf.DUMMYFUNCTION("IMPORTRANGE(""https://docs.google.com/spreadsheets/d/1XL5vhW3sbDhbH9Cz0tuDiY8C3ctxq1tqvaCgkFb8cCA/edit?usp=sharing"",""อุบลราชธานี!M463"")"),42568)</f>
        <v>42568</v>
      </c>
      <c r="O568" s="171">
        <f t="shared" ca="1" si="122"/>
        <v>21.586206896551722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IFERROR(__xludf.DUMMYFUNCTION("IMPORTRANGE(""https://docs.google.com/spreadsheets/d/1XL5vhW3sbDhbH9Cz0tuDiY8C3ctxq1tqvaCgkFb8cCA/edit?usp=sharing"",""อุบลราชธานี!M464"")"),0)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IFERROR(__xludf.DUMMYFUNCTION("IMPORTRANGE(""https://docs.google.com/spreadsheets/d/1XL5vhW3sbDhbH9Cz0tuDiY8C3ctxq1tqvaCgkFb8cCA/edit?usp=sharing"",""อุบลราชธานี!M465"")"),0)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IFERROR(__xludf.DUMMYFUNCTION("IMPORTRANGE(""https://docs.google.com/spreadsheets/d/1XL5vhW3sbDhbH9Cz0tuDiY8C3ctxq1tqvaCgkFb8cCA/edit?usp=sharing"",""อุบลราชธานี!M466"")"),42568)</f>
        <v>42568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IFERROR(__xludf.DUMMYFUNCTION("IMPORTRANGE(""https://docs.google.com/spreadsheets/d/1XL5vhW3sbDhbH9Cz0tuDiY8C3ctxq1tqvaCgkFb8cCA/edit?usp=sharing"",""อุบลราชธานี!M467"")"),0)</f>
        <v>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IFERROR(__xludf.DUMMYFUNCTION("IMPORTRANGE(""https://docs.google.com/spreadsheets/d/1XL5vhW3sbDhbH9Cz0tuDiY8C3ctxq1tqvaCgkFb8cCA/edit?usp=sharing"",""อุบลราชธานี!I468"")"),7200)</f>
        <v>7200</v>
      </c>
      <c r="J573" s="401">
        <f ca="1">IFERROR(__xludf.DUMMYFUNCTION("IMPORTRANGE(""https://docs.google.com/spreadsheets/d/1XL5vhW3sbDhbH9Cz0tuDiY8C3ctxq1tqvaCgkFb8cCA/edit?usp=sharing"",""อุบลราชธานี!J468"")"),2299)</f>
        <v>2299</v>
      </c>
      <c r="K573" s="204">
        <f ca="1">IF(I573&gt;0,J573*100/I573,0)</f>
        <v>31.930555555555557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IFERROR(__xludf.DUMMYFUNCTION("IMPORTRANGE(""https://docs.google.com/spreadsheets/d/1XL5vhW3sbDhbH9Cz0tuDiY8C3ctxq1tqvaCgkFb8cCA/edit?usp=sharing"",""อุบลราชธานี!I470"")"),0)</f>
        <v>0</v>
      </c>
      <c r="J575" s="192">
        <f ca="1">IFERROR(__xludf.DUMMYFUNCTION("IMPORTRANGE(""https://docs.google.com/spreadsheets/d/1XL5vhW3sbDhbH9Cz0tuDiY8C3ctxq1tqvaCgkFb8cCA/edit?usp=sharing"",""อุบลราชธานี!J470"")"),1)</f>
        <v>1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IFERROR(__xludf.DUMMYFUNCTION("IMPORTRANGE(""https://docs.google.com/spreadsheets/d/1XL5vhW3sbDhbH9Cz0tuDiY8C3ctxq1tqvaCgkFb8cCA/edit?usp=sharing"",""อุบลราชธานี!I471"")"),0)</f>
        <v>0</v>
      </c>
      <c r="J576" s="192">
        <f ca="1">IFERROR(__xludf.DUMMYFUNCTION("IMPORTRANGE(""https://docs.google.com/spreadsheets/d/1XL5vhW3sbDhbH9Cz0tuDiY8C3ctxq1tqvaCgkFb8cCA/edit?usp=sharing"",""อุบลราชธานี!J471"")"),280)</f>
        <v>280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IFERROR(__xludf.DUMMYFUNCTION("IMPORTRANGE(""https://docs.google.com/spreadsheets/d/1XL5vhW3sbDhbH9Cz0tuDiY8C3ctxq1tqvaCgkFb8cCA/edit?usp=sharing"",""อุบลราชธานี!I472"")"),0)</f>
        <v>0</v>
      </c>
      <c r="J577" s="192">
        <f ca="1">IFERROR(__xludf.DUMMYFUNCTION("IMPORTRANGE(""https://docs.google.com/spreadsheets/d/1XL5vhW3sbDhbH9Cz0tuDiY8C3ctxq1tqvaCgkFb8cCA/edit?usp=sharing"",""อุบลราชธานี!J472"")"),1993)</f>
        <v>1993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IFERROR(__xludf.DUMMYFUNCTION("IMPORTRANGE(""https://docs.google.com/spreadsheets/d/1XL5vhW3sbDhbH9Cz0tuDiY8C3ctxq1tqvaCgkFb8cCA/edit?usp=sharing"",""อุบลราชธานี!I473"")"),0)</f>
        <v>0</v>
      </c>
      <c r="J578" s="192">
        <f ca="1">IFERROR(__xludf.DUMMYFUNCTION("IMPORTRANGE(""https://docs.google.com/spreadsheets/d/1XL5vhW3sbDhbH9Cz0tuDiY8C3ctxq1tqvaCgkFb8cCA/edit?usp=sharing"",""อุบลราชธานี!J473"")"),3)</f>
        <v>3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IFERROR(__xludf.DUMMYFUNCTION("IMPORTRANGE(""https://docs.google.com/spreadsheets/d/1XL5vhW3sbDhbH9Cz0tuDiY8C3ctxq1tqvaCgkFb8cCA/edit?usp=sharing"",""อุบลราชธานี!I474"")"),0)</f>
        <v>0</v>
      </c>
      <c r="J579" s="192">
        <f ca="1">IFERROR(__xludf.DUMMYFUNCTION("IMPORTRANGE(""https://docs.google.com/spreadsheets/d/1XL5vhW3sbDhbH9Cz0tuDiY8C3ctxq1tqvaCgkFb8cCA/edit?usp=sharing"",""อุบลราชธานี!J474"")"),23)</f>
        <v>23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IFERROR(__xludf.DUMMYFUNCTION("IMPORTRANGE(""https://docs.google.com/spreadsheets/d/1XL5vhW3sbDhbH9Cz0tuDiY8C3ctxq1tqvaCgkFb8cCA/edit?usp=sharing"",""อุบลราชธานี!I475"")"),100)</f>
        <v>100</v>
      </c>
      <c r="J580" s="360">
        <f ca="1">IFERROR(__xludf.DUMMYFUNCTION("IMPORTRANGE(""https://docs.google.com/spreadsheets/d/1XL5vhW3sbDhbH9Cz0tuDiY8C3ctxq1tqvaCgkFb8cCA/edit?usp=sharing"",""อุบลราชธานี!J475"")"),0)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IFERROR(__xludf.DUMMYFUNCTION("IMPORTRANGE(""https://docs.google.com/spreadsheets/d/1XL5vhW3sbDhbH9Cz0tuDiY8C3ctxq1tqvaCgkFb8cCA/edit?usp=sharing"",""อุบลราชธานี!L475"")"),348100)</f>
        <v>348100</v>
      </c>
      <c r="M580" s="362"/>
      <c r="N580" s="362">
        <f ca="1">IFERROR(__xludf.DUMMYFUNCTION("IMPORTRANGE(""https://docs.google.com/spreadsheets/d/1XL5vhW3sbDhbH9Cz0tuDiY8C3ctxq1tqvaCgkFb8cCA/edit?usp=sharing"",""อุบลราชธานี!M475"")"),50738)</f>
        <v>50738</v>
      </c>
      <c r="O580" s="362">
        <f t="shared" ref="O580:O584" ca="1" si="124">+IF(L580&gt;0,N580*100/L580,0)</f>
        <v>14.575696638896869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IFERROR(__xludf.DUMMYFUNCTION("IMPORTRANGE(""https://docs.google.com/spreadsheets/d/1XL5vhW3sbDhbH9Cz0tuDiY8C3ctxq1tqvaCgkFb8cCA/edit?usp=sharing"",""อุบลราชธานี!L476"")"),0)</f>
        <v>0</v>
      </c>
      <c r="M581" s="169"/>
      <c r="N581" s="171">
        <f ca="1">IFERROR(__xludf.DUMMYFUNCTION("IMPORTRANGE(""https://docs.google.com/spreadsheets/d/1XL5vhW3sbDhbH9Cz0tuDiY8C3ctxq1tqvaCgkFb8cCA/edit?usp=sharing"",""อุบลราชธานี!M476"")"),0)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IFERROR(__xludf.DUMMYFUNCTION("IMPORTRANGE(""https://docs.google.com/spreadsheets/d/1XL5vhW3sbDhbH9Cz0tuDiY8C3ctxq1tqvaCgkFb8cCA/edit?usp=sharing"",""อุบลราชธานี!L477"")"),348100)</f>
        <v>348100</v>
      </c>
      <c r="M582" s="169"/>
      <c r="N582" s="171">
        <f ca="1">IFERROR(__xludf.DUMMYFUNCTION("IMPORTRANGE(""https://docs.google.com/spreadsheets/d/1XL5vhW3sbDhbH9Cz0tuDiY8C3ctxq1tqvaCgkFb8cCA/edit?usp=sharing"",""อุบลราชธานี!M477"")"),50738)</f>
        <v>50738</v>
      </c>
      <c r="O582" s="171">
        <f t="shared" ca="1" si="124"/>
        <v>14.575696638896869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IFERROR(__xludf.DUMMYFUNCTION("IMPORTRANGE(""https://docs.google.com/spreadsheets/d/1XL5vhW3sbDhbH9Cz0tuDiY8C3ctxq1tqvaCgkFb8cCA/edit?usp=sharing"",""อุบลราชธานี!L478"")"),0)</f>
        <v>0</v>
      </c>
      <c r="M583" s="171"/>
      <c r="N583" s="171">
        <f ca="1">IFERROR(__xludf.DUMMYFUNCTION("IMPORTRANGE(""https://docs.google.com/spreadsheets/d/1XL5vhW3sbDhbH9Cz0tuDiY8C3ctxq1tqvaCgkFb8cCA/edit?usp=sharing"",""อุบลราชธานี!M478"")"),0)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IFERROR(__xludf.DUMMYFUNCTION("IMPORTRANGE(""https://docs.google.com/spreadsheets/d/1XL5vhW3sbDhbH9Cz0tuDiY8C3ctxq1tqvaCgkFb8cCA/edit?usp=sharing"",""อุบลราชธานี!L479"")"),348100)</f>
        <v>348100</v>
      </c>
      <c r="M584" s="171"/>
      <c r="N584" s="171">
        <f ca="1">IFERROR(__xludf.DUMMYFUNCTION("IMPORTRANGE(""https://docs.google.com/spreadsheets/d/1XL5vhW3sbDhbH9Cz0tuDiY8C3ctxq1tqvaCgkFb8cCA/edit?usp=sharing"",""อุบลราชธานี!M479"")"),50738)</f>
        <v>50738</v>
      </c>
      <c r="O584" s="171">
        <f t="shared" ca="1" si="124"/>
        <v>14.575696638896869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IFERROR(__xludf.DUMMYFUNCTION("IMPORTRANGE(""https://docs.google.com/spreadsheets/d/1XL5vhW3sbDhbH9Cz0tuDiY8C3ctxq1tqvaCgkFb8cCA/edit?usp=sharing"",""อุบลราชธานี!M480"")"),0)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IFERROR(__xludf.DUMMYFUNCTION("IMPORTRANGE(""https://docs.google.com/spreadsheets/d/1XL5vhW3sbDhbH9Cz0tuDiY8C3ctxq1tqvaCgkFb8cCA/edit?usp=sharing"",""อุบลราชธานี!M481"")"),0)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IFERROR(__xludf.DUMMYFUNCTION("IMPORTRANGE(""https://docs.google.com/spreadsheets/d/1XL5vhW3sbDhbH9Cz0tuDiY8C3ctxq1tqvaCgkFb8cCA/edit?usp=sharing"",""อุบลราชธานี!M482"")"),42568)</f>
        <v>42568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IFERROR(__xludf.DUMMYFUNCTION("IMPORTRANGE(""https://docs.google.com/spreadsheets/d/1XL5vhW3sbDhbH9Cz0tuDiY8C3ctxq1tqvaCgkFb8cCA/edit?usp=sharing"",""อุบลราชธานี!M483"")"),8170)</f>
        <v>8170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IFERROR(__xludf.DUMMYFUNCTION("IMPORTRANGE(""https://docs.google.com/spreadsheets/d/1XL5vhW3sbDhbH9Cz0tuDiY8C3ctxq1tqvaCgkFb8cCA/edit?usp=sharing"",""อุบลราชธานี!I484"")"),100)</f>
        <v>100</v>
      </c>
      <c r="J589" s="191">
        <f ca="1">IFERROR(__xludf.DUMMYFUNCTION("IMPORTRANGE(""https://docs.google.com/spreadsheets/d/1XL5vhW3sbDhbH9Cz0tuDiY8C3ctxq1tqvaCgkFb8cCA/edit?usp=sharing"",""อุบลราชธานี!J484"")"),6)</f>
        <v>6</v>
      </c>
      <c r="K589" s="168">
        <f t="shared" ref="K589:K596" ca="1" si="125">IF(I589&gt;0,J589*100/I589,0)</f>
        <v>6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IFERROR(__xludf.DUMMYFUNCTION("IMPORTRANGE(""https://docs.google.com/spreadsheets/d/1XL5vhW3sbDhbH9Cz0tuDiY8C3ctxq1tqvaCgkFb8cCA/edit?usp=sharing"",""อุบลราชธานี!I485"")"),0)</f>
        <v>0</v>
      </c>
      <c r="J590" s="191">
        <f ca="1">IFERROR(__xludf.DUMMYFUNCTION("IMPORTRANGE(""https://docs.google.com/spreadsheets/d/1XL5vhW3sbDhbH9Cz0tuDiY8C3ctxq1tqvaCgkFb8cCA/edit?usp=sharing"",""อุบลราชธานี!J485"")"),2.96)</f>
        <v>2.96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IFERROR(__xludf.DUMMYFUNCTION("IMPORTRANGE(""https://docs.google.com/spreadsheets/d/1XL5vhW3sbDhbH9Cz0tuDiY8C3ctxq1tqvaCgkFb8cCA/edit?usp=sharing"",""อุบลราชธานี!I486"")"),100)</f>
        <v>100</v>
      </c>
      <c r="J591" s="191">
        <f ca="1">IFERROR(__xludf.DUMMYFUNCTION("IMPORTRANGE(""https://docs.google.com/spreadsheets/d/1XL5vhW3sbDhbH9Cz0tuDiY8C3ctxq1tqvaCgkFb8cCA/edit?usp=sharing"",""อุบลราชธานี!J486"")"),0)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IFERROR(__xludf.DUMMYFUNCTION("IMPORTRANGE(""https://docs.google.com/spreadsheets/d/1XL5vhW3sbDhbH9Cz0tuDiY8C3ctxq1tqvaCgkFb8cCA/edit?usp=sharing"",""อุบลราชธานี!I487"")"),0)</f>
        <v>0</v>
      </c>
      <c r="J592" s="191">
        <f ca="1">IFERROR(__xludf.DUMMYFUNCTION("IMPORTRANGE(""https://docs.google.com/spreadsheets/d/1XL5vhW3sbDhbH9Cz0tuDiY8C3ctxq1tqvaCgkFb8cCA/edit?usp=sharing"",""อุบลราชธานี!J487"")"),0)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IFERROR(__xludf.DUMMYFUNCTION("IMPORTRANGE(""https://docs.google.com/spreadsheets/d/1XL5vhW3sbDhbH9Cz0tuDiY8C3ctxq1tqvaCgkFb8cCA/edit?usp=sharing"",""อุบลราชธานี!I488"")"),100)</f>
        <v>100</v>
      </c>
      <c r="J593" s="191">
        <f ca="1">IFERROR(__xludf.DUMMYFUNCTION("IMPORTRANGE(""https://docs.google.com/spreadsheets/d/1XL5vhW3sbDhbH9Cz0tuDiY8C3ctxq1tqvaCgkFb8cCA/edit?usp=sharing"",""อุบลราชธานี!J488"")"),0)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IFERROR(__xludf.DUMMYFUNCTION("IMPORTRANGE(""https://docs.google.com/spreadsheets/d/1XL5vhW3sbDhbH9Cz0tuDiY8C3ctxq1tqvaCgkFb8cCA/edit?usp=sharing"",""อุบลราชธานี!I489"")"),0)</f>
        <v>0</v>
      </c>
      <c r="J594" s="191">
        <f ca="1">IFERROR(__xludf.DUMMYFUNCTION("IMPORTRANGE(""https://docs.google.com/spreadsheets/d/1XL5vhW3sbDhbH9Cz0tuDiY8C3ctxq1tqvaCgkFb8cCA/edit?usp=sharing"",""อุบลราชธานี!J489"")"),0)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IFERROR(__xludf.DUMMYFUNCTION("IMPORTRANGE(""https://docs.google.com/spreadsheets/d/1XL5vhW3sbDhbH9Cz0tuDiY8C3ctxq1tqvaCgkFb8cCA/edit?usp=sharing"",""อุบลราชธานี!I490"")"),100)</f>
        <v>100</v>
      </c>
      <c r="J595" s="191">
        <f ca="1">IFERROR(__xludf.DUMMYFUNCTION("IMPORTRANGE(""https://docs.google.com/spreadsheets/d/1XL5vhW3sbDhbH9Cz0tuDiY8C3ctxq1tqvaCgkFb8cCA/edit?usp=sharing"",""อุบลราชธานี!J490"")"),0)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IFERROR(__xludf.DUMMYFUNCTION("IMPORTRANGE(""https://docs.google.com/spreadsheets/d/1XL5vhW3sbDhbH9Cz0tuDiY8C3ctxq1tqvaCgkFb8cCA/edit?usp=sharing"",""อุบลราชธานี!I491"")"),0)</f>
        <v>0</v>
      </c>
      <c r="J596" s="238">
        <f ca="1">IFERROR(__xludf.DUMMYFUNCTION("IMPORTRANGE(""https://docs.google.com/spreadsheets/d/1XL5vhW3sbDhbH9Cz0tuDiY8C3ctxq1tqvaCgkFb8cCA/edit?usp=sharing"",""อุบลราชธานี!J491"")"),0)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IFERROR(__xludf.DUMMYFUNCTION("IMPORTRANGE(""https://docs.google.com/spreadsheets/d/1XL5vhW3sbDhbH9Cz0tuDiY8C3ctxq1tqvaCgkFb8cCA/edit?usp=sharing"",""อุบลราชธานี!I492"")"),50)</f>
        <v>50</v>
      </c>
      <c r="J597" s="464">
        <f ca="1">IFERROR(__xludf.DUMMYFUNCTION("IMPORTRANGE(""https://docs.google.com/spreadsheets/d/1XL5vhW3sbDhbH9Cz0tuDiY8C3ctxq1tqvaCgkFb8cCA/edit?usp=sharing"",""อุบลราชธานี!J492"")"),0)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IFERROR(__xludf.DUMMYFUNCTION("IMPORTRANGE(""https://docs.google.com/spreadsheets/d/1XL5vhW3sbDhbH9Cz0tuDiY8C3ctxq1tqvaCgkFb8cCA/edit?usp=sharing"",""อุบลราชธานี!L492"")"),4550)</f>
        <v>4550</v>
      </c>
      <c r="M597" s="395"/>
      <c r="N597" s="395">
        <f ca="1">IFERROR(__xludf.DUMMYFUNCTION("IMPORTRANGE(""https://docs.google.com/spreadsheets/d/1XL5vhW3sbDhbH9Cz0tuDiY8C3ctxq1tqvaCgkFb8cCA/edit?usp=sharing"",""อุบลราชธานี!M492"")"),720)</f>
        <v>720</v>
      </c>
      <c r="O597" s="395">
        <f t="shared" ref="O597:O601" ca="1" si="126">+IF(L597&gt;0,N597*100/L597,0)</f>
        <v>15.824175824175825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IFERROR(__xludf.DUMMYFUNCTION("IMPORTRANGE(""https://docs.google.com/spreadsheets/d/1XL5vhW3sbDhbH9Cz0tuDiY8C3ctxq1tqvaCgkFb8cCA/edit?usp=sharing"",""อุบลราชธานี!L493"")"),0)</f>
        <v>0</v>
      </c>
      <c r="M598" s="169"/>
      <c r="N598" s="171">
        <f ca="1">IFERROR(__xludf.DUMMYFUNCTION("IMPORTRANGE(""https://docs.google.com/spreadsheets/d/1XL5vhW3sbDhbH9Cz0tuDiY8C3ctxq1tqvaCgkFb8cCA/edit?usp=sharing"",""อุบลราชธานี!M493"")"),0)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IFERROR(__xludf.DUMMYFUNCTION("IMPORTRANGE(""https://docs.google.com/spreadsheets/d/1XL5vhW3sbDhbH9Cz0tuDiY8C3ctxq1tqvaCgkFb8cCA/edit?usp=sharing"",""อุบลราชธานี!L494"")"),4550)</f>
        <v>4550</v>
      </c>
      <c r="M599" s="169"/>
      <c r="N599" s="171">
        <f ca="1">IFERROR(__xludf.DUMMYFUNCTION("IMPORTRANGE(""https://docs.google.com/spreadsheets/d/1XL5vhW3sbDhbH9Cz0tuDiY8C3ctxq1tqvaCgkFb8cCA/edit?usp=sharing"",""อุบลราชธานี!M494"")"),720)</f>
        <v>720</v>
      </c>
      <c r="O599" s="171">
        <f t="shared" ca="1" si="126"/>
        <v>15.824175824175825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IFERROR(__xludf.DUMMYFUNCTION("IMPORTRANGE(""https://docs.google.com/spreadsheets/d/1XL5vhW3sbDhbH9Cz0tuDiY8C3ctxq1tqvaCgkFb8cCA/edit?usp=sharing"",""อุบลราชธานี!L495"")"),0)</f>
        <v>0</v>
      </c>
      <c r="M600" s="171"/>
      <c r="N600" s="171">
        <f ca="1">IFERROR(__xludf.DUMMYFUNCTION("IMPORTRANGE(""https://docs.google.com/spreadsheets/d/1XL5vhW3sbDhbH9Cz0tuDiY8C3ctxq1tqvaCgkFb8cCA/edit?usp=sharing"",""อุบลราชธานี!M495"")"),0)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IFERROR(__xludf.DUMMYFUNCTION("IMPORTRANGE(""https://docs.google.com/spreadsheets/d/1XL5vhW3sbDhbH9Cz0tuDiY8C3ctxq1tqvaCgkFb8cCA/edit?usp=sharing"",""อุบลราชธานี!L496"")"),4550)</f>
        <v>4550</v>
      </c>
      <c r="M601" s="171"/>
      <c r="N601" s="171">
        <f ca="1">IFERROR(__xludf.DUMMYFUNCTION("IMPORTRANGE(""https://docs.google.com/spreadsheets/d/1XL5vhW3sbDhbH9Cz0tuDiY8C3ctxq1tqvaCgkFb8cCA/edit?usp=sharing"",""อุบลราชธานี!M496"")"),720)</f>
        <v>720</v>
      </c>
      <c r="O601" s="171">
        <f t="shared" ca="1" si="126"/>
        <v>15.824175824175825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IFERROR(__xludf.DUMMYFUNCTION("IMPORTRANGE(""https://docs.google.com/spreadsheets/d/1XL5vhW3sbDhbH9Cz0tuDiY8C3ctxq1tqvaCgkFb8cCA/edit?usp=sharing"",""อุบลราชธานี!M497"")"),0)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IFERROR(__xludf.DUMMYFUNCTION("IMPORTRANGE(""https://docs.google.com/spreadsheets/d/1XL5vhW3sbDhbH9Cz0tuDiY8C3ctxq1tqvaCgkFb8cCA/edit?usp=sharing"",""อุบลราชธานี!M498"")"),0)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IFERROR(__xludf.DUMMYFUNCTION("IMPORTRANGE(""https://docs.google.com/spreadsheets/d/1XL5vhW3sbDhbH9Cz0tuDiY8C3ctxq1tqvaCgkFb8cCA/edit?usp=sharing"",""อุบลราชธานี!M499"")"),0)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IFERROR(__xludf.DUMMYFUNCTION("IMPORTRANGE(""https://docs.google.com/spreadsheets/d/1XL5vhW3sbDhbH9Cz0tuDiY8C3ctxq1tqvaCgkFb8cCA/edit?usp=sharing"",""อุบลราชธานี!M500"")"),720)</f>
        <v>720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IFERROR(__xludf.DUMMYFUNCTION("IMPORTRANGE(""https://docs.google.com/spreadsheets/d/1XL5vhW3sbDhbH9Cz0tuDiY8C3ctxq1tqvaCgkFb8cCA/edit?usp=sharing"",""อุบลราชธานี!J502"")"),0)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IFERROR(__xludf.DUMMYFUNCTION("IMPORTRANGE(""https://docs.google.com/spreadsheets/d/1XL5vhW3sbDhbH9Cz0tuDiY8C3ctxq1tqvaCgkFb8cCA/edit?usp=sharing"",""อุบลราชธานี!J503"")"),1)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IFERROR(__xludf.DUMMYFUNCTION("IMPORTRANGE(""https://docs.google.com/spreadsheets/d/1XL5vhW3sbDhbH9Cz0tuDiY8C3ctxq1tqvaCgkFb8cCA/edit?usp=sharing"",""อุบลราชธานี!J166"")"),0)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IFERROR(__xludf.DUMMYFUNCTION("IMPORTRANGE(""https://docs.google.com/spreadsheets/d/1XL5vhW3sbDhbH9Cz0tuDiY8C3ctxq1tqvaCgkFb8cCA/edit?usp=sharing"",""อุบลราชธานี!J166"")"),0)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IFERROR(__xludf.DUMMYFUNCTION("IMPORTRANGE(""https://docs.google.com/spreadsheets/d/1XL5vhW3sbDhbH9Cz0tuDiY8C3ctxq1tqvaCgkFb8cCA/edit?usp=sharing"",""อุบลราชธานี!I506"")"),50)</f>
        <v>50</v>
      </c>
      <c r="J611" s="167">
        <f ca="1">IFERROR(__xludf.DUMMYFUNCTION("IMPORTRANGE(""https://docs.google.com/spreadsheets/d/1XL5vhW3sbDhbH9Cz0tuDiY8C3ctxq1tqvaCgkFb8cCA/edit?usp=sharing"",""อุบลราชธานี!J506"")"),0)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IFERROR(__xludf.DUMMYFUNCTION("IMPORTRANGE(""https://docs.google.com/spreadsheets/d/1XL5vhW3sbDhbH9Cz0tuDiY8C3ctxq1tqvaCgkFb8cCA/edit?usp=sharing"",""อุบลราชธานี!I507"")"),0)</f>
        <v>0</v>
      </c>
      <c r="J612" s="192">
        <f ca="1">IFERROR(__xludf.DUMMYFUNCTION("IMPORTRANGE(""https://docs.google.com/spreadsheets/d/1XL5vhW3sbDhbH9Cz0tuDiY8C3ctxq1tqvaCgkFb8cCA/edit?usp=sharing"",""อุบลราชธานี!J507"")"),51)</f>
        <v>51</v>
      </c>
      <c r="K612" s="168">
        <f t="shared" ca="1" si="127"/>
        <v>102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IFERROR(__xludf.DUMMYFUNCTION("IMPORTRANGE(""https://docs.google.com/spreadsheets/d/1XL5vhW3sbDhbH9Cz0tuDiY8C3ctxq1tqvaCgkFb8cCA/edit?usp=sharing"",""อุบลราชธานี!I508"")"),0)</f>
        <v>0</v>
      </c>
      <c r="J613" s="192">
        <f ca="1">IFERROR(__xludf.DUMMYFUNCTION("IMPORTRANGE(""https://docs.google.com/spreadsheets/d/1XL5vhW3sbDhbH9Cz0tuDiY8C3ctxq1tqvaCgkFb8cCA/edit?usp=sharing"",""อุบลราชธานี!J508"")"),0)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IFERROR(__xludf.DUMMYFUNCTION("IMPORTRANGE(""https://docs.google.com/spreadsheets/d/1XL5vhW3sbDhbH9Cz0tuDiY8C3ctxq1tqvaCgkFb8cCA/edit?usp=sharing"",""อุบลราชธานี!I509"")"),0)</f>
        <v>0</v>
      </c>
      <c r="J614" s="192">
        <f ca="1">IFERROR(__xludf.DUMMYFUNCTION("IMPORTRANGE(""https://docs.google.com/spreadsheets/d/1XL5vhW3sbDhbH9Cz0tuDiY8C3ctxq1tqvaCgkFb8cCA/edit?usp=sharing"",""อุบลราชธานี!J509"")"),0)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IFERROR(__xludf.DUMMYFUNCTION("IMPORTRANGE(""https://docs.google.com/spreadsheets/d/1XL5vhW3sbDhbH9Cz0tuDiY8C3ctxq1tqvaCgkFb8cCA/edit?usp=sharing"",""อุบลราชธานี!I510"")"),0)</f>
        <v>0</v>
      </c>
      <c r="J615" s="192">
        <f ca="1">IFERROR(__xludf.DUMMYFUNCTION("IMPORTRANGE(""https://docs.google.com/spreadsheets/d/1XL5vhW3sbDhbH9Cz0tuDiY8C3ctxq1tqvaCgkFb8cCA/edit?usp=sharing"",""อุบลราชธานี!J510"")"),0)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IFERROR(__xludf.DUMMYFUNCTION("IMPORTRANGE(""https://docs.google.com/spreadsheets/d/1XL5vhW3sbDhbH9Cz0tuDiY8C3ctxq1tqvaCgkFb8cCA/edit?usp=sharing"",""อุบลราชธานี!I511"")"),0)</f>
        <v>0</v>
      </c>
      <c r="J616" s="192">
        <f ca="1">IFERROR(__xludf.DUMMYFUNCTION("IMPORTRANGE(""https://docs.google.com/spreadsheets/d/1XL5vhW3sbDhbH9Cz0tuDiY8C3ctxq1tqvaCgkFb8cCA/edit?usp=sharing"",""อุบลราชธานี!J511"")"),0)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IFERROR(__xludf.DUMMYFUNCTION("IMPORTRANGE(""https://docs.google.com/spreadsheets/d/1XL5vhW3sbDhbH9Cz0tuDiY8C3ctxq1tqvaCgkFb8cCA/edit?usp=sharing"",""อุบลราชธานี!I512"")"),0)</f>
        <v>0</v>
      </c>
      <c r="J617" s="191">
        <f ca="1">IFERROR(__xludf.DUMMYFUNCTION("IMPORTRANGE(""https://docs.google.com/spreadsheets/d/1XL5vhW3sbDhbH9Cz0tuDiY8C3ctxq1tqvaCgkFb8cCA/edit?usp=sharing"",""อุบลราชธานี!J512"")"),0)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IFERROR(__xludf.DUMMYFUNCTION("IMPORTRANGE(""https://docs.google.com/spreadsheets/d/1XL5vhW3sbDhbH9Cz0tuDiY8C3ctxq1tqvaCgkFb8cCA/edit?usp=sharing"",""อุบลราชธานี!I513"")"),0)</f>
        <v>0</v>
      </c>
      <c r="J618" s="192">
        <f ca="1">IFERROR(__xludf.DUMMYFUNCTION("IMPORTRANGE(""https://docs.google.com/spreadsheets/d/1XL5vhW3sbDhbH9Cz0tuDiY8C3ctxq1tqvaCgkFb8cCA/edit?usp=sharing"",""อุบลราชธานี!J513"")"),0)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IFERROR(__xludf.DUMMYFUNCTION("IMPORTRANGE(""https://docs.google.com/spreadsheets/d/1XL5vhW3sbDhbH9Cz0tuDiY8C3ctxq1tqvaCgkFb8cCA/edit?usp=sharing"",""อุบลราชธานี!I514"")"),0)</f>
        <v>0</v>
      </c>
      <c r="J619" s="192">
        <f ca="1">IFERROR(__xludf.DUMMYFUNCTION("IMPORTRANGE(""https://docs.google.com/spreadsheets/d/1XL5vhW3sbDhbH9Cz0tuDiY8C3ctxq1tqvaCgkFb8cCA/edit?usp=sharing"",""อุบลราชธานี!J514"")"),0)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IFERROR(__xludf.DUMMYFUNCTION("IMPORTRANGE(""https://docs.google.com/spreadsheets/d/1XL5vhW3sbDhbH9Cz0tuDiY8C3ctxq1tqvaCgkFb8cCA/edit?usp=sharing"",""อุบลราชธานี!I515"")"),0)</f>
        <v>0</v>
      </c>
      <c r="J620" s="167">
        <f ca="1">IFERROR(__xludf.DUMMYFUNCTION("IMPORTRANGE(""https://docs.google.com/spreadsheets/d/1XL5vhW3sbDhbH9Cz0tuDiY8C3ctxq1tqvaCgkFb8cCA/edit?usp=sharing"",""อุบลราชธานี!J515"")"),0)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IFERROR(__xludf.DUMMYFUNCTION("IMPORTRANGE(""https://docs.google.com/spreadsheets/d/1XL5vhW3sbDhbH9Cz0tuDiY8C3ctxq1tqvaCgkFb8cCA/edit?usp=sharing"",""อุบลราชธานี!I516"")"),0)</f>
        <v>0</v>
      </c>
      <c r="J621" s="167">
        <f ca="1">IFERROR(__xludf.DUMMYFUNCTION("IMPORTRANGE(""https://docs.google.com/spreadsheets/d/1XL5vhW3sbDhbH9Cz0tuDiY8C3ctxq1tqvaCgkFb8cCA/edit?usp=sharing"",""อุบลราชธานี!J516"")"),0)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IFERROR(__xludf.DUMMYFUNCTION("IMPORTRANGE(""https://docs.google.com/spreadsheets/d/1XL5vhW3sbDhbH9Cz0tuDiY8C3ctxq1tqvaCgkFb8cCA/edit?usp=sharing"",""อุบลราชธานี!I517"")"),0)</f>
        <v>0</v>
      </c>
      <c r="J622" s="192">
        <f ca="1">IFERROR(__xludf.DUMMYFUNCTION("IMPORTRANGE(""https://docs.google.com/spreadsheets/d/1XL5vhW3sbDhbH9Cz0tuDiY8C3ctxq1tqvaCgkFb8cCA/edit?usp=sharing"",""อุบลราชธานี!J517"")"),0)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IFERROR(__xludf.DUMMYFUNCTION("IMPORTRANGE(""https://docs.google.com/spreadsheets/d/1XL5vhW3sbDhbH9Cz0tuDiY8C3ctxq1tqvaCgkFb8cCA/edit?usp=sharing"",""อุบลราชธานี!I518"")"),0)</f>
        <v>0</v>
      </c>
      <c r="J623" s="192">
        <f ca="1">IFERROR(__xludf.DUMMYFUNCTION("IMPORTRANGE(""https://docs.google.com/spreadsheets/d/1XL5vhW3sbDhbH9Cz0tuDiY8C3ctxq1tqvaCgkFb8cCA/edit?usp=sharing"",""อุบลราชธานี!J518"")"),0)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IFERROR(__xludf.DUMMYFUNCTION("IMPORTRANGE(""https://docs.google.com/spreadsheets/d/1XL5vhW3sbDhbH9Cz0tuDiY8C3ctxq1tqvaCgkFb8cCA/edit?usp=sharing"",""อุบลราชธานี!I519"")"),0)</f>
        <v>0</v>
      </c>
      <c r="J624" s="191">
        <f ca="1">IFERROR(__xludf.DUMMYFUNCTION("IMPORTRANGE(""https://docs.google.com/spreadsheets/d/1XL5vhW3sbDhbH9Cz0tuDiY8C3ctxq1tqvaCgkFb8cCA/edit?usp=sharing"",""อุบลราชธานี!J519"")"),0)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IFERROR(__xludf.DUMMYFUNCTION("IMPORTRANGE(""https://docs.google.com/spreadsheets/d/1XL5vhW3sbDhbH9Cz0tuDiY8C3ctxq1tqvaCgkFb8cCA/edit?usp=sharing"",""อุบลราชธานี!I520"")"),0)</f>
        <v>0</v>
      </c>
      <c r="J625" s="192">
        <f ca="1">IFERROR(__xludf.DUMMYFUNCTION("IMPORTRANGE(""https://docs.google.com/spreadsheets/d/1XL5vhW3sbDhbH9Cz0tuDiY8C3ctxq1tqvaCgkFb8cCA/edit?usp=sharing"",""อุบลราชธานี!J520"")"),0)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IFERROR(__xludf.DUMMYFUNCTION("IMPORTRANGE(""https://docs.google.com/spreadsheets/d/1XL5vhW3sbDhbH9Cz0tuDiY8C3ctxq1tqvaCgkFb8cCA/edit?usp=sharing"",""อุบลราชธานี!I521"")"),0)</f>
        <v>0</v>
      </c>
      <c r="J626" s="192">
        <f ca="1">IFERROR(__xludf.DUMMYFUNCTION("IMPORTRANGE(""https://docs.google.com/spreadsheets/d/1XL5vhW3sbDhbH9Cz0tuDiY8C3ctxq1tqvaCgkFb8cCA/edit?usp=sharing"",""อุบลราชธานี!J521"")"),0)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IFERROR(__xludf.DUMMYFUNCTION("IMPORTRANGE(""https://docs.google.com/spreadsheets/d/1XL5vhW3sbDhbH9Cz0tuDiY8C3ctxq1tqvaCgkFb8cCA/edit?usp=sharing"",""อุบลราชธานี!I523"")"),5295851.07)</f>
        <v>5295851.07</v>
      </c>
      <c r="J628" s="332">
        <f ca="1">IFERROR(__xludf.DUMMYFUNCTION("IMPORTRANGE(""https://docs.google.com/spreadsheets/d/1XL5vhW3sbDhbH9Cz0tuDiY8C3ctxq1tqvaCgkFb8cCA/edit?usp=sharing"",""อุบลราชธานี!J523"")"),230032.88)</f>
        <v>230032.88</v>
      </c>
      <c r="K628" s="333">
        <f t="shared" ref="K628:K635" ca="1" si="129">IF(I628&gt;0,J628*100/I628,0)</f>
        <v>4.3436432966004839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IFERROR(__xludf.DUMMYFUNCTION("IMPORTRANGE(""https://docs.google.com/spreadsheets/d/1XL5vhW3sbDhbH9Cz0tuDiY8C3ctxq1tqvaCgkFb8cCA/edit?usp=sharing"",""อุบลราชธานี!I524"")"),285)</f>
        <v>285</v>
      </c>
      <c r="J629" s="332">
        <f ca="1">IFERROR(__xludf.DUMMYFUNCTION("IMPORTRANGE(""https://docs.google.com/spreadsheets/d/1XL5vhW3sbDhbH9Cz0tuDiY8C3ctxq1tqvaCgkFb8cCA/edit?usp=sharing"",""อุบลราชธานี!J524"")"),8)</f>
        <v>8</v>
      </c>
      <c r="K629" s="333">
        <f t="shared" ca="1" si="129"/>
        <v>2.807017543859649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IFERROR(__xludf.DUMMYFUNCTION("IMPORTRANGE(""https://docs.google.com/spreadsheets/d/1XL5vhW3sbDhbH9Cz0tuDiY8C3ctxq1tqvaCgkFb8cCA/edit?usp=sharing"",""อุบลราชธานี!I525"")"),4427841.01)</f>
        <v>4427841.01</v>
      </c>
      <c r="J630" s="332">
        <f ca="1">IFERROR(__xludf.DUMMYFUNCTION("IMPORTRANGE(""https://docs.google.com/spreadsheets/d/1XL5vhW3sbDhbH9Cz0tuDiY8C3ctxq1tqvaCgkFb8cCA/edit?usp=sharing"",""อุบลราชธานี!J525"")"),95445.3)</f>
        <v>95445.3</v>
      </c>
      <c r="K630" s="333">
        <f t="shared" ca="1" si="129"/>
        <v>2.1555719770525368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IFERROR(__xludf.DUMMYFUNCTION("IMPORTRANGE(""https://docs.google.com/spreadsheets/d/1XL5vhW3sbDhbH9Cz0tuDiY8C3ctxq1tqvaCgkFb8cCA/edit?usp=sharing"",""อุบลราชธานี!I526"")"),261)</f>
        <v>261</v>
      </c>
      <c r="J631" s="332">
        <f ca="1">IFERROR(__xludf.DUMMYFUNCTION("IMPORTRANGE(""https://docs.google.com/spreadsheets/d/1XL5vhW3sbDhbH9Cz0tuDiY8C3ctxq1tqvaCgkFb8cCA/edit?usp=sharing"",""อุบลราชธานี!J526"")"),33)</f>
        <v>33</v>
      </c>
      <c r="K631" s="333">
        <f t="shared" ca="1" si="129"/>
        <v>12.64367816091954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IFERROR(__xludf.DUMMYFUNCTION("IMPORTRANGE(""https://docs.google.com/spreadsheets/d/1XL5vhW3sbDhbH9Cz0tuDiY8C3ctxq1tqvaCgkFb8cCA/edit?usp=sharing"",""อุบลราชธานี!I527"")"),252570.88)</f>
        <v>252570.88</v>
      </c>
      <c r="J632" s="332">
        <f ca="1">IFERROR(__xludf.DUMMYFUNCTION("IMPORTRANGE(""https://docs.google.com/spreadsheets/d/1XL5vhW3sbDhbH9Cz0tuDiY8C3ctxq1tqvaCgkFb8cCA/edit?usp=sharing"",""อุบลราชธานี!J527"")"),30252.68)</f>
        <v>30252.68</v>
      </c>
      <c r="K632" s="333">
        <f t="shared" ca="1" si="129"/>
        <v>11.977897056066004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IFERROR(__xludf.DUMMYFUNCTION("IMPORTRANGE(""https://docs.google.com/spreadsheets/d/1XL5vhW3sbDhbH9Cz0tuDiY8C3ctxq1tqvaCgkFb8cCA/edit?usp=sharing"",""อุบลราชธานี!I528"")"),35)</f>
        <v>35</v>
      </c>
      <c r="J633" s="332">
        <f ca="1">IFERROR(__xludf.DUMMYFUNCTION("IMPORTRANGE(""https://docs.google.com/spreadsheets/d/1XL5vhW3sbDhbH9Cz0tuDiY8C3ctxq1tqvaCgkFb8cCA/edit?usp=sharing"",""อุบลราชธานี!J528"")"),5)</f>
        <v>5</v>
      </c>
      <c r="K633" s="333">
        <f t="shared" ca="1" si="129"/>
        <v>14.285714285714286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IFERROR(__xludf.DUMMYFUNCTION("IMPORTRANGE(""https://docs.google.com/spreadsheets/d/1XL5vhW3sbDhbH9Cz0tuDiY8C3ctxq1tqvaCgkFb8cCA/edit?usp=sharing"",""อุบลราชธานี!I529"")"),7730000)</f>
        <v>7730000</v>
      </c>
      <c r="J634" s="332">
        <f ca="1">IFERROR(__xludf.DUMMYFUNCTION("IMPORTRANGE(""https://docs.google.com/spreadsheets/d/1XL5vhW3sbDhbH9Cz0tuDiY8C3ctxq1tqvaCgkFb8cCA/edit?usp=sharing"",""อุบลราชธานี!J529"")"),0)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IFERROR(__xludf.DUMMYFUNCTION("IMPORTRANGE(""https://docs.google.com/spreadsheets/d/1XL5vhW3sbDhbH9Cz0tuDiY8C3ctxq1tqvaCgkFb8cCA/edit?usp=sharing"",""อุบลราชธานี!I530"")"),189)</f>
        <v>189</v>
      </c>
      <c r="J635" s="462">
        <f ca="1">IFERROR(__xludf.DUMMYFUNCTION("IMPORTRANGE(""https://docs.google.com/spreadsheets/d/1XL5vhW3sbDhbH9Cz0tuDiY8C3ctxq1tqvaCgkFb8cCA/edit?usp=sharing"",""อุบลราชธานี!J530"")"),0)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zoomScale="70" zoomScaleNormal="70" workbookViewId="0">
      <pane ySplit="6" topLeftCell="A524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55000000000000004">
      <c r="A2" s="509" t="s">
        <v>238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55000000000000004">
      <c r="A3" s="509" t="s">
        <v>258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5500000000000000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6963271</v>
      </c>
      <c r="M8" s="25">
        <f t="shared" ca="1" si="0"/>
        <v>2132894</v>
      </c>
      <c r="N8" s="25">
        <f t="shared" ca="1" si="0"/>
        <v>1747221.7899999998</v>
      </c>
      <c r="O8" s="24">
        <f t="shared" ref="O8:O16" ca="1" si="1">IF(L8&gt;0,N8*100/L8,0)</f>
        <v>25.091968846250559</v>
      </c>
      <c r="P8" s="24">
        <f t="shared" ref="P8:P16" ca="1" si="2">IF(M8&gt;0,N8*100/M8,0)</f>
        <v>81.917891372004405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6963271</v>
      </c>
      <c r="M10" s="32">
        <f t="shared" ca="1" si="4"/>
        <v>2132894</v>
      </c>
      <c r="N10" s="32">
        <f t="shared" ca="1" si="4"/>
        <v>1747221.7899999998</v>
      </c>
      <c r="O10" s="31">
        <f t="shared" ca="1" si="1"/>
        <v>25.091968846250559</v>
      </c>
      <c r="P10" s="31">
        <f t="shared" ca="1" si="2"/>
        <v>81.917891372004405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6713871</v>
      </c>
      <c r="M12" s="40">
        <f t="shared" ca="1" si="6"/>
        <v>2132894</v>
      </c>
      <c r="N12" s="40">
        <f t="shared" ca="1" si="6"/>
        <v>1497821.7899999998</v>
      </c>
      <c r="O12" s="40">
        <f t="shared" ca="1" si="1"/>
        <v>22.309362065490976</v>
      </c>
      <c r="P12" s="40">
        <f t="shared" ca="1" si="2"/>
        <v>70.224858338013973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2585500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4128371</v>
      </c>
      <c r="M14" s="40">
        <f t="shared" si="8"/>
        <v>0</v>
      </c>
      <c r="N14" s="40">
        <f t="shared" ca="1" si="8"/>
        <v>231093.7899999998</v>
      </c>
      <c r="O14" s="43">
        <f t="shared" ca="1" si="1"/>
        <v>5.5976991893412631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249400</v>
      </c>
      <c r="M16" s="40">
        <f t="shared" si="10"/>
        <v>0</v>
      </c>
      <c r="N16" s="40">
        <f t="shared" ca="1" si="10"/>
        <v>249400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4233350</v>
      </c>
      <c r="M18" s="25">
        <f t="shared" ca="1" si="11"/>
        <v>2132894</v>
      </c>
      <c r="N18" s="25">
        <f t="shared" ca="1" si="11"/>
        <v>1516128</v>
      </c>
      <c r="O18" s="24">
        <f t="shared" ref="O18:O20" ca="1" si="12">IF(L18&gt;0,N18*100/L18,0)</f>
        <v>35.813906244463602</v>
      </c>
      <c r="P18" s="24">
        <f t="shared" ref="P18:P26" ca="1" si="13">IF(M18&gt;0,N18*100/M18,0)</f>
        <v>71.083138683872704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4233350</v>
      </c>
      <c r="M20" s="32">
        <f t="shared" ca="1" si="15"/>
        <v>2132894</v>
      </c>
      <c r="N20" s="32">
        <f t="shared" ca="1" si="15"/>
        <v>1516128</v>
      </c>
      <c r="O20" s="31">
        <f t="shared" ca="1" si="12"/>
        <v>35.813906244463602</v>
      </c>
      <c r="P20" s="31">
        <f t="shared" ca="1" si="13"/>
        <v>71.083138683872704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3983950</v>
      </c>
      <c r="M22" s="44">
        <f t="shared" ca="1" si="18"/>
        <v>2132894</v>
      </c>
      <c r="N22" s="43">
        <f t="shared" ca="1" si="18"/>
        <v>1266728</v>
      </c>
      <c r="O22" s="43">
        <f t="shared" ca="1" si="17"/>
        <v>31.79578056953526</v>
      </c>
      <c r="P22" s="43">
        <f t="shared" ca="1" si="13"/>
        <v>59.390105649882273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2585500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1398450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249400</v>
      </c>
      <c r="M26" s="52">
        <f t="shared" si="22"/>
        <v>0</v>
      </c>
      <c r="N26" s="52">
        <f t="shared" ca="1" si="22"/>
        <v>249400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2729921</v>
      </c>
      <c r="M28" s="25">
        <f t="shared" si="23"/>
        <v>0</v>
      </c>
      <c r="N28" s="25">
        <f t="shared" ca="1" si="23"/>
        <v>231093.7899999998</v>
      </c>
      <c r="O28" s="24">
        <f t="shared" ref="O28:O30" ca="1" si="24">IF(L28&gt;0,N28*100/L28,0)</f>
        <v>8.4652189568855594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2729921</v>
      </c>
      <c r="M30" s="32">
        <f t="shared" si="27"/>
        <v>0</v>
      </c>
      <c r="N30" s="32">
        <f t="shared" ca="1" si="27"/>
        <v>231093.7899999998</v>
      </c>
      <c r="O30" s="31">
        <f t="shared" ca="1" si="24"/>
        <v>8.4652189568855594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2729921</v>
      </c>
      <c r="M32" s="43">
        <f t="shared" si="30"/>
        <v>0</v>
      </c>
      <c r="N32" s="43">
        <f t="shared" ca="1" si="30"/>
        <v>231093.7899999998</v>
      </c>
      <c r="O32" s="43">
        <f t="shared" ca="1" si="29"/>
        <v>8.4652189568855594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2729921</v>
      </c>
      <c r="M34" s="43">
        <f t="shared" si="32"/>
        <v>0</v>
      </c>
      <c r="N34" s="43">
        <f t="shared" ca="1" si="32"/>
        <v>231093.7899999998</v>
      </c>
      <c r="O34" s="43">
        <f t="shared" ca="1" si="29"/>
        <v>8.4652189568855594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4233350</v>
      </c>
      <c r="M37" s="55">
        <f t="shared" ca="1" si="33"/>
        <v>2132894</v>
      </c>
      <c r="N37" s="55">
        <f t="shared" ca="1" si="33"/>
        <v>1516128</v>
      </c>
      <c r="O37" s="56">
        <f t="shared" ca="1" si="29"/>
        <v>35.813906244463602</v>
      </c>
      <c r="P37" s="56">
        <f t="shared" ca="1" si="25"/>
        <v>71.083138683872704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888800</v>
      </c>
      <c r="M41" s="79">
        <f t="shared" ca="1" si="34"/>
        <v>444300</v>
      </c>
      <c r="N41" s="79">
        <f t="shared" ca="1" si="34"/>
        <v>325347</v>
      </c>
      <c r="O41" s="78">
        <f t="shared" ref="O41:O43" ca="1" si="35">IF(L41&gt;0,N41*100/L41,0)</f>
        <v>36.605198019801982</v>
      </c>
      <c r="P41" s="78">
        <f t="shared" ref="P41:P43" ca="1" si="36">IF(M41&gt;0,N41*100/M41,0)</f>
        <v>73.226873733963544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888800</v>
      </c>
      <c r="M43" s="79">
        <f t="shared" ca="1" si="38"/>
        <v>444300</v>
      </c>
      <c r="N43" s="79">
        <f t="shared" ca="1" si="38"/>
        <v>325347</v>
      </c>
      <c r="O43" s="78">
        <f t="shared" ca="1" si="35"/>
        <v>36.605198019801982</v>
      </c>
      <c r="P43" s="78">
        <f t="shared" ca="1" si="36"/>
        <v>73.226873733963544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888800</v>
      </c>
      <c r="M45" s="91">
        <f ca="1">IFERROR(__xludf.DUMMYFUNCTION("IMPORTRANGE(""https://docs.google.com/spreadsheets/d/1Yj_ptqi66GCucihVvJfMjLAmec39IyEx_6qawtMGysU/edit?usp=sharing"",""สบก!Q39"")"),444300)</f>
        <v>444300</v>
      </c>
      <c r="N45" s="91">
        <f ca="1">IFERROR(__xludf.DUMMYFUNCTION("IMPORTRANGE(""https://docs.google.com/spreadsheets/d/1Yj_ptqi66GCucihVvJfMjLAmec39IyEx_6qawtMGysU/edit?usp=sharing"",""สบก!R39"")"),325347)</f>
        <v>325347</v>
      </c>
      <c r="O45" s="92">
        <f ca="1">IF(L45&gt;0,N45*100/L45,0)</f>
        <v>36.605198019801982</v>
      </c>
      <c r="P45" s="92">
        <f ca="1">IF(M45&gt;0,N45*100/M45,0)</f>
        <v>73.226873733963544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IFERROR(__xludf.DUMMYFUNCTION("IMPORTRANGE(""https://docs.google.com/spreadsheets/d/1Yj_ptqi66GCucihVvJfMjLAmec39IyEx_6qawtMGysU/edit?usp=sharing"",""สบก!M39"")"),888800)</f>
        <v>888800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IFERROR(__xludf.DUMMYFUNCTION("IMPORTRANGE(""https://docs.google.com/spreadsheets/d/1Yj_ptqi66GCucihVvJfMjLAmec39IyEx_6qawtMGysU/edit?usp=sharing"",""สบก!N39"")"),0)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IFERROR(__xludf.DUMMYFUNCTION("IMPORTRANGE(""https://docs.google.com/spreadsheets/d/1Yj_ptqi66GCucihVvJfMjLAmec39IyEx_6qawtMGysU/edit?usp=sharing"",""สบก!O39"")"),0)</f>
        <v>0</v>
      </c>
      <c r="M49" s="101"/>
      <c r="N49" s="91">
        <f ca="1">IFERROR(__xludf.DUMMYFUNCTION("IMPORTRANGE(""https://docs.google.com/spreadsheets/d/1Yj_ptqi66GCucihVvJfMjLAmec39IyEx_6qawtMGysU/edit?usp=sharing"",""สบก!S39"")"),0)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726000</v>
      </c>
      <c r="M53" s="125">
        <f t="shared" ca="1" si="39"/>
        <v>371484</v>
      </c>
      <c r="N53" s="125">
        <f t="shared" ca="1" si="39"/>
        <v>320242</v>
      </c>
      <c r="O53" s="124">
        <f t="shared" ref="O53:O55" ca="1" si="40">IF(L53&gt;0,N53*100/L53,0)</f>
        <v>44.110468319559232</v>
      </c>
      <c r="P53" s="124">
        <f t="shared" ref="P53:P55" ca="1" si="41">IF(M53&gt;0,N53*100/M53,0)</f>
        <v>86.206135392103022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726000</v>
      </c>
      <c r="M55" s="125">
        <f t="shared" ca="1" si="43"/>
        <v>371484</v>
      </c>
      <c r="N55" s="125">
        <f t="shared" ca="1" si="43"/>
        <v>320242</v>
      </c>
      <c r="O55" s="124">
        <f t="shared" ca="1" si="40"/>
        <v>44.110468319559232</v>
      </c>
      <c r="P55" s="124">
        <f t="shared" ca="1" si="41"/>
        <v>86.206135392103022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726000</v>
      </c>
      <c r="M57" s="91">
        <f ca="1">IFERROR(__xludf.DUMMYFUNCTION("IMPORTRANGE(""https://docs.google.com/spreadsheets/d/1Yj_ptqi66GCucihVvJfMjLAmec39IyEx_6qawtMGysU/edit?usp=sharing"",""สบก!Z39"")"),371484)</f>
        <v>371484</v>
      </c>
      <c r="N57" s="91">
        <f ca="1">IFERROR(__xludf.DUMMYFUNCTION("IMPORTRANGE(""https://docs.google.com/spreadsheets/d/1Yj_ptqi66GCucihVvJfMjLAmec39IyEx_6qawtMGysU/edit?usp=sharing"",""สบก!AA39"")"),320242)</f>
        <v>320242</v>
      </c>
      <c r="O57" s="92">
        <f ca="1">IF(L57&gt;0,N57*100/L57,0)</f>
        <v>44.110468319559232</v>
      </c>
      <c r="P57" s="92">
        <f ca="1">IF(M57&gt;0,N57*100/M57,0)</f>
        <v>86.206135392103022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IFERROR(__xludf.DUMMYFUNCTION("IMPORTRANGE(""https://docs.google.com/spreadsheets/d/1Yj_ptqi66GCucihVvJfMjLAmec39IyEx_6qawtMGysU/edit?usp=sharing"",""สบก!V39"")"),726000)</f>
        <v>726000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IFERROR(__xludf.DUMMYFUNCTION("IMPORTRANGE(""https://docs.google.com/spreadsheets/d/1Yj_ptqi66GCucihVvJfMjLAmec39IyEx_6qawtMGysU/edit?usp=sharing"",""สบก!W39"")"),0)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IFERROR(__xludf.DUMMYFUNCTION("IMPORTRANGE(""https://docs.google.com/spreadsheets/d/1Yj_ptqi66GCucihVvJfMjLAmec39IyEx_6qawtMGysU/edit?usp=sharing"",""สบก!X39"")"),0)</f>
        <v>0</v>
      </c>
      <c r="M61" s="101"/>
      <c r="N61" s="91">
        <f ca="1">IFERROR(__xludf.DUMMYFUNCTION("IMPORTRANGE(""https://docs.google.com/spreadsheets/d/1Yj_ptqi66GCucihVvJfMjLAmec39IyEx_6qawtMGysU/edit?usp=sharing"",""สบก!AB39"")"),0)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IFERROR(__xludf.DUMMYFUNCTION("IMPORTRANGE(""https://docs.google.com/spreadsheets/d/1XL5vhW3sbDhbH9Cz0tuDiY8C3ctxq1tqvaCgkFb8cCA/edit?usp=sharing"",""ขอนแก่น!I9"")"),1)</f>
        <v>1</v>
      </c>
      <c r="J64" s="146">
        <f ca="1">IFERROR(__xludf.DUMMYFUNCTION("IMPORTRANGE(""https://docs.google.com/spreadsheets/d/1XL5vhW3sbDhbH9Cz0tuDiY8C3ctxq1tqvaCgkFb8cCA/edit?usp=sharing"",""ขอนแก่น!J9"")"),0)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IFERROR(__xludf.DUMMYFUNCTION("IMPORTRANGE(""https://docs.google.com/spreadsheets/d/1XL5vhW3sbDhbH9Cz0tuDiY8C3ctxq1tqvaCgkFb8cCA/edit?usp=sharing"",""ขอนแก่น!I10"")"),30)</f>
        <v>30</v>
      </c>
      <c r="J65" s="146">
        <f ca="1">IFERROR(__xludf.DUMMYFUNCTION("IMPORTRANGE(""https://docs.google.com/spreadsheets/d/1XL5vhW3sbDhbH9Cz0tuDiY8C3ctxq1tqvaCgkFb8cCA/edit?usp=sharing"",""ขอนแก่น!J10"")"),0)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1052300</v>
      </c>
      <c r="M66" s="155">
        <f t="shared" ca="1" si="45"/>
        <v>492820</v>
      </c>
      <c r="N66" s="155">
        <f t="shared" ca="1" si="45"/>
        <v>333509</v>
      </c>
      <c r="O66" s="154">
        <f t="shared" ref="O66:O68" ca="1" si="46">IF(L66&gt;0,N66*100/L66,0)</f>
        <v>31.693338401596503</v>
      </c>
      <c r="P66" s="154">
        <f t="shared" ref="P66:P68" ca="1" si="47">IF(M66&gt;0,N66*100/M66,0)</f>
        <v>67.673592792500301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1052300</v>
      </c>
      <c r="M68" s="160">
        <f t="shared" ca="1" si="49"/>
        <v>492820</v>
      </c>
      <c r="N68" s="160">
        <f t="shared" ca="1" si="49"/>
        <v>333509</v>
      </c>
      <c r="O68" s="159">
        <f t="shared" ca="1" si="46"/>
        <v>31.693338401596503</v>
      </c>
      <c r="P68" s="159">
        <f t="shared" ca="1" si="47"/>
        <v>67.673592792500301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912300</v>
      </c>
      <c r="M70" s="172">
        <f ca="1">IFERROR(__xludf.DUMMYFUNCTION("IMPORTRANGE(""https://docs.google.com/spreadsheets/d/1Yj_ptqi66GCucihVvJfMjLAmec39IyEx_6qawtMGysU/edit?usp=sharing"",""สบก!AI39"")"),492820)</f>
        <v>492820</v>
      </c>
      <c r="N70" s="172">
        <f ca="1">IFERROR(__xludf.DUMMYFUNCTION("IMPORTRANGE(""https://docs.google.com/spreadsheets/d/1Yj_ptqi66GCucihVvJfMjLAmec39IyEx_6qawtMGysU/edit?usp=sharing"",""สบก!AJ39"")"),193509)</f>
        <v>193509</v>
      </c>
      <c r="O70" s="171">
        <f ca="1">IF(L70&gt;0,N70*100/L70,0)</f>
        <v>21.211114764879973</v>
      </c>
      <c r="P70" s="171">
        <f ca="1">IF(M70&gt;0,N70*100/M70,0)</f>
        <v>39.265654802970658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IFERROR(__xludf.DUMMYFUNCTION("IMPORTRANGE(""https://docs.google.com/spreadsheets/d/1Yj_ptqi66GCucihVvJfMjLAmec39IyEx_6qawtMGysU/edit?usp=sharing"",""สบก!AE39"")"),470300)</f>
        <v>470300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IFERROR(__xludf.DUMMYFUNCTION("IMPORTRANGE(""https://docs.google.com/spreadsheets/d/1Yj_ptqi66GCucihVvJfMjLAmec39IyEx_6qawtMGysU/edit?usp=sharing"",""สบก!AF39"")"),442000)</f>
        <v>442000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IFERROR(__xludf.DUMMYFUNCTION("IMPORTRANGE(""https://docs.google.com/spreadsheets/d/1Yj_ptqi66GCucihVvJfMjLAmec39IyEx_6qawtMGysU/edit?usp=sharing"",""สบก!AG39"")"),140000)</f>
        <v>140000</v>
      </c>
      <c r="M74" s="101"/>
      <c r="N74" s="91">
        <f ca="1">IFERROR(__xludf.DUMMYFUNCTION("IMPORTRANGE(""https://docs.google.com/spreadsheets/d/1Yj_ptqi66GCucihVvJfMjLAmec39IyEx_6qawtMGysU/edit?usp=sharing"",""สบก!AK39"")"),140000)</f>
        <v>140000</v>
      </c>
      <c r="O74" s="101">
        <f ca="1">IF(L74&gt;0,N74*100/L74,0)</f>
        <v>100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IFERROR(__xludf.DUMMYFUNCTION("IMPORTRANGE(""https://docs.google.com/spreadsheets/d/1XL5vhW3sbDhbH9Cz0tuDiY8C3ctxq1tqvaCgkFb8cCA/edit?usp=sharing"",""ขอนแก่น!J16"")"),0)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IFERROR(__xludf.DUMMYFUNCTION("IMPORTRANGE(""https://docs.google.com/spreadsheets/d/1XL5vhW3sbDhbH9Cz0tuDiY8C3ctxq1tqvaCgkFb8cCA/edit?usp=sharing"",""ขอนแก่น!J17"")"),1)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IFERROR(__xludf.DUMMYFUNCTION("IMPORTRANGE(""https://docs.google.com/spreadsheets/d/1XL5vhW3sbDhbH9Cz0tuDiY8C3ctxq1tqvaCgkFb8cCA/edit?usp=sharing"",""ขอนแก่น!J18"")"),1)</f>
        <v>1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IFERROR(__xludf.DUMMYFUNCTION("IMPORTRANGE(""https://docs.google.com/spreadsheets/d/1XL5vhW3sbDhbH9Cz0tuDiY8C3ctxq1tqvaCgkFb8cCA/edit?usp=sharing"",""ขอนแก่น!J19"")"),1)</f>
        <v>1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IFERROR(__xludf.DUMMYFUNCTION("IMPORTRANGE(""https://docs.google.com/spreadsheets/d/1XL5vhW3sbDhbH9Cz0tuDiY8C3ctxq1tqvaCgkFb8cCA/edit?usp=sharing"",""ขอนแก่น!I20"")"),1)</f>
        <v>1</v>
      </c>
      <c r="J80" s="203">
        <f ca="1">IFERROR(__xludf.DUMMYFUNCTION("IMPORTRANGE(""https://docs.google.com/spreadsheets/d/1XL5vhW3sbDhbH9Cz0tuDiY8C3ctxq1tqvaCgkFb8cCA/edit?usp=sharing"",""ขอนแก่น!J20"")"),0)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IFERROR(__xludf.DUMMYFUNCTION("IMPORTRANGE(""https://docs.google.com/spreadsheets/d/1XL5vhW3sbDhbH9Cz0tuDiY8C3ctxq1tqvaCgkFb8cCA/edit?usp=sharing"",""ขอนแก่น!I21"")"),30)</f>
        <v>30</v>
      </c>
      <c r="J81" s="203">
        <f ca="1">IFERROR(__xludf.DUMMYFUNCTION("IMPORTRANGE(""https://docs.google.com/spreadsheets/d/1XL5vhW3sbDhbH9Cz0tuDiY8C3ctxq1tqvaCgkFb8cCA/edit?usp=sharing"",""ขอนแก่น!J21"")"),0)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IFERROR(__xludf.DUMMYFUNCTION("IMPORTRANGE(""https://docs.google.com/spreadsheets/d/1XL5vhW3sbDhbH9Cz0tuDiY8C3ctxq1tqvaCgkFb8cCA/edit?usp=sharing"",""ขอนแก่น!I22"")"),1)</f>
        <v>1</v>
      </c>
      <c r="J82" s="191">
        <f ca="1">IFERROR(__xludf.DUMMYFUNCTION("IMPORTRANGE(""https://docs.google.com/spreadsheets/d/1XL5vhW3sbDhbH9Cz0tuDiY8C3ctxq1tqvaCgkFb8cCA/edit?usp=sharing"",""ขอนแก่น!J22"")"),0)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IFERROR(__xludf.DUMMYFUNCTION("IMPORTRANGE(""https://docs.google.com/spreadsheets/d/1XL5vhW3sbDhbH9Cz0tuDiY8C3ctxq1tqvaCgkFb8cCA/edit?usp=sharing"",""ขอนแก่น!I23"")"),30)</f>
        <v>30</v>
      </c>
      <c r="J83" s="191">
        <f ca="1">IFERROR(__xludf.DUMMYFUNCTION("IMPORTRANGE(""https://docs.google.com/spreadsheets/d/1XL5vhW3sbDhbH9Cz0tuDiY8C3ctxq1tqvaCgkFb8cCA/edit?usp=sharing"",""ขอนแก่น!J23"")"),0)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IFERROR(__xludf.DUMMYFUNCTION("IMPORTRANGE(""https://docs.google.com/spreadsheets/d/1XL5vhW3sbDhbH9Cz0tuDiY8C3ctxq1tqvaCgkFb8cCA/edit?usp=sharing"",""ขอนแก่น!I24"")"),0)</f>
        <v>0</v>
      </c>
      <c r="J84" s="192">
        <f ca="1">IFERROR(__xludf.DUMMYFUNCTION("IMPORTRANGE(""https://docs.google.com/spreadsheets/d/1XL5vhW3sbDhbH9Cz0tuDiY8C3ctxq1tqvaCgkFb8cCA/edit?usp=sharing"",""ขอนแก่น!J24"")"),0)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IFERROR(__xludf.DUMMYFUNCTION("IMPORTRANGE(""https://docs.google.com/spreadsheets/d/1XL5vhW3sbDhbH9Cz0tuDiY8C3ctxq1tqvaCgkFb8cCA/edit?usp=sharing"",""ขอนแก่น!I25"")"),0)</f>
        <v>0</v>
      </c>
      <c r="J85" s="192">
        <f ca="1">IFERROR(__xludf.DUMMYFUNCTION("IMPORTRANGE(""https://docs.google.com/spreadsheets/d/1XL5vhW3sbDhbH9Cz0tuDiY8C3ctxq1tqvaCgkFb8cCA/edit?usp=sharing"",""ขอนแก่น!J25"")"),0)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IFERROR(__xludf.DUMMYFUNCTION("IMPORTRANGE(""https://docs.google.com/spreadsheets/d/1XL5vhW3sbDhbH9Cz0tuDiY8C3ctxq1tqvaCgkFb8cCA/edit?usp=sharing"",""ขอนแก่น!I26"")"),0)</f>
        <v>0</v>
      </c>
      <c r="J86" s="191">
        <f ca="1">IFERROR(__xludf.DUMMYFUNCTION("IMPORTRANGE(""https://docs.google.com/spreadsheets/d/1XL5vhW3sbDhbH9Cz0tuDiY8C3ctxq1tqvaCgkFb8cCA/edit?usp=sharing"",""ขอนแก่น!J26"")"),0)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IFERROR(__xludf.DUMMYFUNCTION("IMPORTRANGE(""https://docs.google.com/spreadsheets/d/1XL5vhW3sbDhbH9Cz0tuDiY8C3ctxq1tqvaCgkFb8cCA/edit?usp=sharing"",""ขอนแก่น!I27"")"),0)</f>
        <v>0</v>
      </c>
      <c r="J87" s="191">
        <f ca="1">IFERROR(__xludf.DUMMYFUNCTION("IMPORTRANGE(""https://docs.google.com/spreadsheets/d/1XL5vhW3sbDhbH9Cz0tuDiY8C3ctxq1tqvaCgkFb8cCA/edit?usp=sharing"",""ขอนแก่น!J27"")"),0)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IFERROR(__xludf.DUMMYFUNCTION("IMPORTRANGE(""https://docs.google.com/spreadsheets/d/1XL5vhW3sbDhbH9Cz0tuDiY8C3ctxq1tqvaCgkFb8cCA/edit?usp=sharing"",""ขอนแก่น!I28"")"),30)</f>
        <v>30</v>
      </c>
      <c r="J88" s="191">
        <f ca="1">IFERROR(__xludf.DUMMYFUNCTION("IMPORTRANGE(""https://docs.google.com/spreadsheets/d/1XL5vhW3sbDhbH9Cz0tuDiY8C3ctxq1tqvaCgkFb8cCA/edit?usp=sharing"",""ขอนแก่น!J28"")"),0)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IFERROR(__xludf.DUMMYFUNCTION("IMPORTRANGE(""https://docs.google.com/spreadsheets/d/1XL5vhW3sbDhbH9Cz0tuDiY8C3ctxq1tqvaCgkFb8cCA/edit?usp=sharing"",""ขอนแก่น!J29"")"),0)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IFERROR(__xludf.DUMMYFUNCTION("IMPORTRANGE(""https://docs.google.com/spreadsheets/d/1XL5vhW3sbDhbH9Cz0tuDiY8C3ctxq1tqvaCgkFb8cCA/edit?usp=sharing"",""ขอนแก่น!J30"")"),0)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IFERROR(__xludf.DUMMYFUNCTION("IMPORTRANGE(""https://docs.google.com/spreadsheets/d/1XL5vhW3sbDhbH9Cz0tuDiY8C3ctxq1tqvaCgkFb8cCA/edit?usp=sharing"",""ขอนแก่น!I32"")"),4)</f>
        <v>4</v>
      </c>
      <c r="J92" s="146">
        <f ca="1">IFERROR(__xludf.DUMMYFUNCTION("IMPORTRANGE(""https://docs.google.com/spreadsheets/d/1XL5vhW3sbDhbH9Cz0tuDiY8C3ctxq1tqvaCgkFb8cCA/edit?usp=sharing"",""ขอนแก่น!J32"")"),0)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IFERROR(__xludf.DUMMYFUNCTION("IMPORTRANGE(""https://docs.google.com/spreadsheets/d/1XL5vhW3sbDhbH9Cz0tuDiY8C3ctxq1tqvaCgkFb8cCA/edit?usp=sharing"",""ขอนแก่น!I33"")"),1)</f>
        <v>1</v>
      </c>
      <c r="J93" s="146">
        <f ca="1">IFERROR(__xludf.DUMMYFUNCTION("IMPORTRANGE(""https://docs.google.com/spreadsheets/d/1XL5vhW3sbDhbH9Cz0tuDiY8C3ctxq1tqvaCgkFb8cCA/edit?usp=sharing"",""ขอนแก่น!J33"")"),0)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214500</v>
      </c>
      <c r="M94" s="155">
        <f t="shared" ca="1" si="52"/>
        <v>68730</v>
      </c>
      <c r="N94" s="155">
        <f t="shared" ca="1" si="52"/>
        <v>97020</v>
      </c>
      <c r="O94" s="154">
        <f t="shared" ref="O94:O96" ca="1" si="53">IF(L94&gt;0,N94*100/L94,0)</f>
        <v>45.230769230769234</v>
      </c>
      <c r="P94" s="154">
        <f t="shared" ref="P94:P96" ca="1" si="54">IF(M94&gt;0,N94*100/M94,0)</f>
        <v>141.16106503710171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214500</v>
      </c>
      <c r="M96" s="160">
        <f t="shared" ca="1" si="56"/>
        <v>68730</v>
      </c>
      <c r="N96" s="160">
        <f t="shared" ca="1" si="56"/>
        <v>97020</v>
      </c>
      <c r="O96" s="159">
        <f t="shared" ca="1" si="53"/>
        <v>45.230769230769234</v>
      </c>
      <c r="P96" s="159">
        <f t="shared" ca="1" si="54"/>
        <v>141.16106503710171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122100</v>
      </c>
      <c r="M98" s="172">
        <f ca="1">IFERROR(__xludf.DUMMYFUNCTION("IMPORTRANGE(""https://docs.google.com/spreadsheets/d/1Yj_ptqi66GCucihVvJfMjLAmec39IyEx_6qawtMGysU/edit?usp=sharing"",""สบก!AR39"")"),68730)</f>
        <v>68730</v>
      </c>
      <c r="N98" s="172">
        <f ca="1">IFERROR(__xludf.DUMMYFUNCTION("IMPORTRANGE(""https://docs.google.com/spreadsheets/d/1Yj_ptqi66GCucihVvJfMjLAmec39IyEx_6qawtMGysU/edit?usp=sharing"",""สบก!AS39"")"),4620)</f>
        <v>4620</v>
      </c>
      <c r="O98" s="171">
        <f ca="1">IF(L98&gt;0,N98*100/L98,0)</f>
        <v>3.7837837837837838</v>
      </c>
      <c r="P98" s="171">
        <f ca="1">IF(M98&gt;0,N98*100/M98,0)</f>
        <v>6.7219554779572235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IFERROR(__xludf.DUMMYFUNCTION("IMPORTRANGE(""https://docs.google.com/spreadsheets/d/1Yj_ptqi66GCucihVvJfMjLAmec39IyEx_6qawtMGysU/edit?usp=sharing"",""สบก!AN39"")"),0)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IFERROR(__xludf.DUMMYFUNCTION("IMPORTRANGE(""https://docs.google.com/spreadsheets/d/1Yj_ptqi66GCucihVvJfMjLAmec39IyEx_6qawtMGysU/edit?usp=sharing"",""สบก!AO39"")"),122100)</f>
        <v>122100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IFERROR(__xludf.DUMMYFUNCTION("IMPORTRANGE(""https://docs.google.com/spreadsheets/d/1Yj_ptqi66GCucihVvJfMjLAmec39IyEx_6qawtMGysU/edit?usp=sharing"",""สบก!AP39"")"),92400)</f>
        <v>92400</v>
      </c>
      <c r="M102" s="101"/>
      <c r="N102" s="91">
        <f ca="1">IFERROR(__xludf.DUMMYFUNCTION("IMPORTRANGE(""https://docs.google.com/spreadsheets/d/1Yj_ptqi66GCucihVvJfMjLAmec39IyEx_6qawtMGysU/edit?usp=sharing"",""สบก!AT39"")"),92400)</f>
        <v>92400</v>
      </c>
      <c r="O102" s="101">
        <f ca="1">IF(L102&gt;0,N102*100/L102,0)</f>
        <v>100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IFERROR(__xludf.DUMMYFUNCTION("IMPORTRANGE(""https://docs.google.com/spreadsheets/d/1XL5vhW3sbDhbH9Cz0tuDiY8C3ctxq1tqvaCgkFb8cCA/edit?usp=sharing"",""ขอนแก่น!J39"")"),0)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IFERROR(__xludf.DUMMYFUNCTION("IMPORTRANGE(""https://docs.google.com/spreadsheets/d/1XL5vhW3sbDhbH9Cz0tuDiY8C3ctxq1tqvaCgkFb8cCA/edit?usp=sharing"",""ขอนแก่น!J40"")"),1)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IFERROR(__xludf.DUMMYFUNCTION("IMPORTRANGE(""https://docs.google.com/spreadsheets/d/1XL5vhW3sbDhbH9Cz0tuDiY8C3ctxq1tqvaCgkFb8cCA/edit?usp=sharing"",""ขอนแก่น!J41"")"),1)</f>
        <v>1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IFERROR(__xludf.DUMMYFUNCTION("IMPORTRANGE(""https://docs.google.com/spreadsheets/d/1XL5vhW3sbDhbH9Cz0tuDiY8C3ctxq1tqvaCgkFb8cCA/edit?usp=sharing"",""ขอนแก่น!J42"")"),0)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IFERROR(__xludf.DUMMYFUNCTION("IMPORTRANGE(""https://docs.google.com/spreadsheets/d/1XL5vhW3sbDhbH9Cz0tuDiY8C3ctxq1tqvaCgkFb8cCA/edit?usp=sharing"",""ขอนแก่น!I43"")"),1)</f>
        <v>1</v>
      </c>
      <c r="J108" s="191">
        <f ca="1">IFERROR(__xludf.DUMMYFUNCTION("IMPORTRANGE(""https://docs.google.com/spreadsheets/d/1XL5vhW3sbDhbH9Cz0tuDiY8C3ctxq1tqvaCgkFb8cCA/edit?usp=sharing"",""ขอนแก่น!J43"")"),0)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IFERROR(__xludf.DUMMYFUNCTION("IMPORTRANGE(""https://docs.google.com/spreadsheets/d/1XL5vhW3sbDhbH9Cz0tuDiY8C3ctxq1tqvaCgkFb8cCA/edit?usp=sharing"",""ขอนแก่น!I44"")"),4)</f>
        <v>4</v>
      </c>
      <c r="J109" s="191">
        <f ca="1">IFERROR(__xludf.DUMMYFUNCTION("IMPORTRANGE(""https://docs.google.com/spreadsheets/d/1XL5vhW3sbDhbH9Cz0tuDiY8C3ctxq1tqvaCgkFb8cCA/edit?usp=sharing"",""ขอนแก่น!J44"")"),0)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IFERROR(__xludf.DUMMYFUNCTION("IMPORTRANGE(""https://docs.google.com/spreadsheets/d/1XL5vhW3sbDhbH9Cz0tuDiY8C3ctxq1tqvaCgkFb8cCA/edit?usp=sharing"",""ขอนแก่น!I45"")"),4)</f>
        <v>4</v>
      </c>
      <c r="J110" s="191">
        <f ca="1">IFERROR(__xludf.DUMMYFUNCTION("IMPORTRANGE(""https://docs.google.com/spreadsheets/d/1XL5vhW3sbDhbH9Cz0tuDiY8C3ctxq1tqvaCgkFb8cCA/edit?usp=sharing"",""ขอนแก่น!J45"")"),4)</f>
        <v>4</v>
      </c>
      <c r="K110" s="222">
        <f t="shared" ca="1" si="57"/>
        <v>100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IFERROR(__xludf.DUMMYFUNCTION("IMPORTRANGE(""https://docs.google.com/spreadsheets/d/1XL5vhW3sbDhbH9Cz0tuDiY8C3ctxq1tqvaCgkFb8cCA/edit?usp=sharing"",""ขอนแก่น!I46"")"),4)</f>
        <v>4</v>
      </c>
      <c r="J111" s="191">
        <f ca="1">IFERROR(__xludf.DUMMYFUNCTION("IMPORTRANGE(""https://docs.google.com/spreadsheets/d/1XL5vhW3sbDhbH9Cz0tuDiY8C3ctxq1tqvaCgkFb8cCA/edit?usp=sharing"",""ขอนแก่น!J46"")"),0)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IFERROR(__xludf.DUMMYFUNCTION("IMPORTRANGE(""https://docs.google.com/spreadsheets/d/1XL5vhW3sbDhbH9Cz0tuDiY8C3ctxq1tqvaCgkFb8cCA/edit?usp=sharing"",""ขอนแก่น!I47"")"),4)</f>
        <v>4</v>
      </c>
      <c r="J112" s="191">
        <f ca="1">IFERROR(__xludf.DUMMYFUNCTION("IMPORTRANGE(""https://docs.google.com/spreadsheets/d/1XL5vhW3sbDhbH9Cz0tuDiY8C3ctxq1tqvaCgkFb8cCA/edit?usp=sharing"",""ขอนแก่น!J47"")"),0)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IFERROR(__xludf.DUMMYFUNCTION("IMPORTRANGE(""https://docs.google.com/spreadsheets/d/1XL5vhW3sbDhbH9Cz0tuDiY8C3ctxq1tqvaCgkFb8cCA/edit?usp=sharing"",""ขอนแก่น!I48"")"),1)</f>
        <v>1</v>
      </c>
      <c r="J113" s="191">
        <f ca="1">IFERROR(__xludf.DUMMYFUNCTION("IMPORTRANGE(""https://docs.google.com/spreadsheets/d/1XL5vhW3sbDhbH9Cz0tuDiY8C3ctxq1tqvaCgkFb8cCA/edit?usp=sharing"",""ขอนแก่น!J48"")"),0)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IFERROR(__xludf.DUMMYFUNCTION("IMPORTRANGE(""https://docs.google.com/spreadsheets/d/1XL5vhW3sbDhbH9Cz0tuDiY8C3ctxq1tqvaCgkFb8cCA/edit?usp=sharing"",""ขอนแก่น!J49"")"),0)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IFERROR(__xludf.DUMMYFUNCTION("IMPORTRANGE(""https://docs.google.com/spreadsheets/d/1XL5vhW3sbDhbH9Cz0tuDiY8C3ctxq1tqvaCgkFb8cCA/edit?usp=sharing"",""ขอนแก่น!J50"")"),0)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IFERROR(__xludf.DUMMYFUNCTION("IMPORTRANGE(""https://docs.google.com/spreadsheets/d/1XL5vhW3sbDhbH9Cz0tuDiY8C3ctxq1tqvaCgkFb8cCA/edit?usp=sharing"",""ขอนแก่น!I52"")"),0)</f>
        <v>0</v>
      </c>
      <c r="J117" s="146">
        <f ca="1">IFERROR(__xludf.DUMMYFUNCTION("IMPORTRANGE(""https://docs.google.com/spreadsheets/d/1XL5vhW3sbDhbH9Cz0tuDiY8C3ctxq1tqvaCgkFb8cCA/edit?usp=sharing"",""ขอนแก่น!J52"")"),0)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IFERROR(__xludf.DUMMYFUNCTION("IMPORTRANGE(""https://docs.google.com/spreadsheets/d/1Yj_ptqi66GCucihVvJfMjLAmec39IyEx_6qawtMGysU/edit?usp=sharing"",""สบก!BA39"")"),0)</f>
        <v>0</v>
      </c>
      <c r="N122" s="172">
        <f ca="1">IFERROR(__xludf.DUMMYFUNCTION("IMPORTRANGE(""https://docs.google.com/spreadsheets/d/1Yj_ptqi66GCucihVvJfMjLAmec39IyEx_6qawtMGysU/edit?usp=sharing"",""สบก!BB39"")"),0)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IFERROR(__xludf.DUMMYFUNCTION("IMPORTRANGE(""https://docs.google.com/spreadsheets/d/1Yj_ptqi66GCucihVvJfMjLAmec39IyEx_6qawtMGysU/edit?usp=sharing"",""สบก!AW39"")"),0)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IFERROR(__xludf.DUMMYFUNCTION("IMPORTRANGE(""https://docs.google.com/spreadsheets/d/1Yj_ptqi66GCucihVvJfMjLAmec39IyEx_6qawtMGysU/edit?usp=sharing"",""สบก!AX39"")"),0)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IFERROR(__xludf.DUMMYFUNCTION("IMPORTRANGE(""https://docs.google.com/spreadsheets/d/1Yj_ptqi66GCucihVvJfMjLAmec39IyEx_6qawtMGysU/edit?usp=sharing"",""สบก!AY39"")"),0)</f>
        <v>0</v>
      </c>
      <c r="M126" s="101"/>
      <c r="N126" s="91">
        <f ca="1">IFERROR(__xludf.DUMMYFUNCTION("IMPORTRANGE(""https://docs.google.com/spreadsheets/d/1Yj_ptqi66GCucihVvJfMjLAmec39IyEx_6qawtMGysU/edit?usp=sharing"",""สบก!BC39"")"),0)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257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IFERROR(__xludf.DUMMYFUNCTION("IMPORTRANGE(""https://docs.google.com/spreadsheets/d/1XL5vhW3sbDhbH9Cz0tuDiY8C3ctxq1tqvaCgkFb8cCA/edit?usp=sharing"",""ขอนแก่น!J58"")"),0)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IFERROR(__xludf.DUMMYFUNCTION("IMPORTRANGE(""https://docs.google.com/spreadsheets/d/1XL5vhW3sbDhbH9Cz0tuDiY8C3ctxq1tqvaCgkFb8cCA/edit?usp=sharing"",""ขอนแก่น!J59"")"),0)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IFERROR(__xludf.DUMMYFUNCTION("IMPORTRANGE(""https://docs.google.com/spreadsheets/d/1XL5vhW3sbDhbH9Cz0tuDiY8C3ctxq1tqvaCgkFb8cCA/edit?usp=sharing"",""ขอนแก่น!J60"")"),0)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IFERROR(__xludf.DUMMYFUNCTION("IMPORTRANGE(""https://docs.google.com/spreadsheets/d/1XL5vhW3sbDhbH9Cz0tuDiY8C3ctxq1tqvaCgkFb8cCA/edit?usp=sharing"",""ขอนแก่น!J61"")"),0)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IFERROR(__xludf.DUMMYFUNCTION("IMPORTRANGE(""https://docs.google.com/spreadsheets/d/1XL5vhW3sbDhbH9Cz0tuDiY8C3ctxq1tqvaCgkFb8cCA/edit?usp=sharing"",""ขอนแก่น!I62"")"),0)</f>
        <v>0</v>
      </c>
      <c r="J132" s="191">
        <f ca="1">IFERROR(__xludf.DUMMYFUNCTION("IMPORTRANGE(""https://docs.google.com/spreadsheets/d/1XL5vhW3sbDhbH9Cz0tuDiY8C3ctxq1tqvaCgkFb8cCA/edit?usp=sharing"",""ขอนแก่น!J62"")"),0)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IFERROR(__xludf.DUMMYFUNCTION("IMPORTRANGE(""https://docs.google.com/spreadsheets/d/1XL5vhW3sbDhbH9Cz0tuDiY8C3ctxq1tqvaCgkFb8cCA/edit?usp=sharing"",""ขอนแก่น!I63"")"),0)</f>
        <v>0</v>
      </c>
      <c r="J133" s="191">
        <f ca="1">IFERROR(__xludf.DUMMYFUNCTION("IMPORTRANGE(""https://docs.google.com/spreadsheets/d/1XL5vhW3sbDhbH9Cz0tuDiY8C3ctxq1tqvaCgkFb8cCA/edit?usp=sharing"",""ขอนแก่น!J63"")"),0)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IFERROR(__xludf.DUMMYFUNCTION("IMPORTRANGE(""https://docs.google.com/spreadsheets/d/1XL5vhW3sbDhbH9Cz0tuDiY8C3ctxq1tqvaCgkFb8cCA/edit?usp=sharing"",""ขอนแก่น!J64"")"),0)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IFERROR(__xludf.DUMMYFUNCTION("IMPORTRANGE(""https://docs.google.com/spreadsheets/d/1XL5vhW3sbDhbH9Cz0tuDiY8C3ctxq1tqvaCgkFb8cCA/edit?usp=sharing"",""ขอนแก่น!J65"")"),0)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IFERROR(__xludf.DUMMYFUNCTION("IMPORTRANGE(""https://docs.google.com/spreadsheets/d/1XL5vhW3sbDhbH9Cz0tuDiY8C3ctxq1tqvaCgkFb8cCA/edit?usp=sharing"",""ขอนแก่น!I68"")"),0)</f>
        <v>0</v>
      </c>
      <c r="J138" s="264">
        <f ca="1">IFERROR(__xludf.DUMMYFUNCTION("IMPORTRANGE(""https://docs.google.com/spreadsheets/d/1XL5vhW3sbDhbH9Cz0tuDiY8C3ctxq1tqvaCgkFb8cCA/edit?usp=sharing"",""ขอนแก่น!J68"")"),0)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69000</v>
      </c>
      <c r="M140" s="155">
        <f t="shared" ca="1" si="64"/>
        <v>45750</v>
      </c>
      <c r="N140" s="155">
        <f t="shared" ca="1" si="64"/>
        <v>0</v>
      </c>
      <c r="O140" s="154">
        <f t="shared" ref="O140:O142" ca="1" si="65">IF(L140&gt;0,N140*100/L140,0)</f>
        <v>0</v>
      </c>
      <c r="P140" s="154">
        <f t="shared" ref="P140:P142" ca="1" si="66">IF(M140&gt;0,N140*100/M140,0)</f>
        <v>0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69000</v>
      </c>
      <c r="M142" s="160">
        <f t="shared" ca="1" si="68"/>
        <v>45750</v>
      </c>
      <c r="N142" s="160">
        <f t="shared" ca="1" si="68"/>
        <v>0</v>
      </c>
      <c r="O142" s="159">
        <f t="shared" ca="1" si="65"/>
        <v>0</v>
      </c>
      <c r="P142" s="159">
        <f t="shared" ca="1" si="66"/>
        <v>0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69000</v>
      </c>
      <c r="M144" s="172">
        <f ca="1">IFERROR(__xludf.DUMMYFUNCTION("IMPORTRANGE(""https://docs.google.com/spreadsheets/d/1Yj_ptqi66GCucihVvJfMjLAmec39IyEx_6qawtMGysU/edit?usp=sharing"",""สบก!BJ39"")"),45750)</f>
        <v>45750</v>
      </c>
      <c r="N144" s="172">
        <f ca="1">IFERROR(__xludf.DUMMYFUNCTION("IMPORTRANGE(""https://docs.google.com/spreadsheets/d/1Yj_ptqi66GCucihVvJfMjLAmec39IyEx_6qawtMGysU/edit?usp=sharing"",""สบก!BK39"")"),0)</f>
        <v>0</v>
      </c>
      <c r="O144" s="171">
        <f ca="1">IF(L144&gt;0,N144*100/L144,0)</f>
        <v>0</v>
      </c>
      <c r="P144" s="171">
        <f ca="1">IF(M144&gt;0,N144*100/M144,0)</f>
        <v>0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IFERROR(__xludf.DUMMYFUNCTION("IMPORTRANGE(""https://docs.google.com/spreadsheets/d/1Yj_ptqi66GCucihVvJfMjLAmec39IyEx_6qawtMGysU/edit?usp=sharing"",""สบก!BF39"")"),0)</f>
        <v>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IFERROR(__xludf.DUMMYFUNCTION("IMPORTRANGE(""https://docs.google.com/spreadsheets/d/1Yj_ptqi66GCucihVvJfMjLAmec39IyEx_6qawtMGysU/edit?usp=sharing"",""สบก!BG39"")"),69000)</f>
        <v>69000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IFERROR(__xludf.DUMMYFUNCTION("IMPORTRANGE(""https://docs.google.com/spreadsheets/d/1Yj_ptqi66GCucihVvJfMjLAmec39IyEx_6qawtMGysU/edit?usp=sharing"",""สบก!BH39"")"),0)</f>
        <v>0</v>
      </c>
      <c r="M148" s="101"/>
      <c r="N148" s="91">
        <f ca="1">IFERROR(__xludf.DUMMYFUNCTION("IMPORTRANGE(""https://docs.google.com/spreadsheets/d/1Yj_ptqi66GCucihVvJfMjLAmec39IyEx_6qawtMGysU/edit?usp=sharing"",""สบก!BL39"")"),0)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IFERROR(__xludf.DUMMYFUNCTION("IMPORTRANGE(""https://docs.google.com/spreadsheets/d/1XL5vhW3sbDhbH9Cz0tuDiY8C3ctxq1tqvaCgkFb8cCA/edit?usp=sharing"",""ขอนแก่น!I74"")"),4)</f>
        <v>4</v>
      </c>
      <c r="J149" s="272">
        <f ca="1">IFERROR(__xludf.DUMMYFUNCTION("IMPORTRANGE(""https://docs.google.com/spreadsheets/d/1XL5vhW3sbDhbH9Cz0tuDiY8C3ctxq1tqvaCgkFb8cCA/edit?usp=sharing"",""ขอนแก่น!J74"")"),0)</f>
        <v>0</v>
      </c>
      <c r="K149" s="273">
        <f ca="1">IF(I149&gt;0,J149*100/I149,0)</f>
        <v>0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IFERROR(__xludf.DUMMYFUNCTION("IMPORTRANGE(""https://docs.google.com/spreadsheets/d/1XL5vhW3sbDhbH9Cz0tuDiY8C3ctxq1tqvaCgkFb8cCA/edit?usp=sharing"",""ขอนแก่น!J79"")"),0)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IFERROR(__xludf.DUMMYFUNCTION("IMPORTRANGE(""https://docs.google.com/spreadsheets/d/1XL5vhW3sbDhbH9Cz0tuDiY8C3ctxq1tqvaCgkFb8cCA/edit?usp=sharing"",""ขอนแก่น!J80"")"),1)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IFERROR(__xludf.DUMMYFUNCTION("IMPORTRANGE(""https://docs.google.com/spreadsheets/d/1XL5vhW3sbDhbH9Cz0tuDiY8C3ctxq1tqvaCgkFb8cCA/edit?usp=sharing"",""ขอนแก่น!J81"")"),0)</f>
        <v>0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IFERROR(__xludf.DUMMYFUNCTION("IMPORTRANGE(""https://docs.google.com/spreadsheets/d/1XL5vhW3sbDhbH9Cz0tuDiY8C3ctxq1tqvaCgkFb8cCA/edit?usp=sharing"",""ขอนแก่น!J82"")"),0)</f>
        <v>0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IFERROR(__xludf.DUMMYFUNCTION("IMPORTRANGE(""https://docs.google.com/spreadsheets/d/1XL5vhW3sbDhbH9Cz0tuDiY8C3ctxq1tqvaCgkFb8cCA/edit?usp=sharing"",""ขอนแก่น!I83"")"),4)</f>
        <v>4</v>
      </c>
      <c r="J158" s="192">
        <f ca="1">IFERROR(__xludf.DUMMYFUNCTION("IMPORTRANGE(""https://docs.google.com/spreadsheets/d/1XL5vhW3sbDhbH9Cz0tuDiY8C3ctxq1tqvaCgkFb8cCA/edit?usp=sharing"",""ขอนแก่น!J83"")"),0)</f>
        <v>0</v>
      </c>
      <c r="K158" s="168">
        <f ca="1">IF(I158&gt;0,J158*100/I158,0)</f>
        <v>0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IFERROR(__xludf.DUMMYFUNCTION("IMPORTRANGE(""https://docs.google.com/spreadsheets/d/1XL5vhW3sbDhbH9Cz0tuDiY8C3ctxq1tqvaCgkFb8cCA/edit?usp=sharing"",""ขอนแก่น!J84"")"),0)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IFERROR(__xludf.DUMMYFUNCTION("IMPORTRANGE(""https://docs.google.com/spreadsheets/d/1XL5vhW3sbDhbH9Cz0tuDiY8C3ctxq1tqvaCgkFb8cCA/edit?usp=sharing"",""ขอนแก่น!J85"")"),0)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IFERROR(__xludf.DUMMYFUNCTION("IMPORTRANGE(""https://docs.google.com/spreadsheets/d/1XL5vhW3sbDhbH9Cz0tuDiY8C3ctxq1tqvaCgkFb8cCA/edit?usp=sharing"",""ขอนแก่น!J86"")"),0)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IFERROR(__xludf.DUMMYFUNCTION("IMPORTRANGE(""https://docs.google.com/spreadsheets/d/1XL5vhW3sbDhbH9Cz0tuDiY8C3ctxq1tqvaCgkFb8cCA/edit?usp=sharing"",""ขอนแก่น!J87"")"),0)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IFERROR(__xludf.DUMMYFUNCTION("IMPORTRANGE(""https://docs.google.com/spreadsheets/d/1XL5vhW3sbDhbH9Cz0tuDiY8C3ctxq1tqvaCgkFb8cCA/edit?usp=sharing"",""ขอนแก่น!J88"")"),0)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IFERROR(__xludf.DUMMYFUNCTION("IMPORTRANGE(""https://docs.google.com/spreadsheets/d/1XL5vhW3sbDhbH9Cz0tuDiY8C3ctxq1tqvaCgkFb8cCA/edit?usp=sharing"",""ขอนแก่น!I89"")"),3)</f>
        <v>3</v>
      </c>
      <c r="J164" s="277">
        <f ca="1">IFERROR(__xludf.DUMMYFUNCTION("IMPORTRANGE(""https://docs.google.com/spreadsheets/d/1XL5vhW3sbDhbH9Cz0tuDiY8C3ctxq1tqvaCgkFb8cCA/edit?usp=sharing"",""ขอนแก่น!J89"")"),0)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IFERROR(__xludf.DUMMYFUNCTION("IMPORTRANGE(""https://docs.google.com/spreadsheets/d/1XL5vhW3sbDhbH9Cz0tuDiY8C3ctxq1tqvaCgkFb8cCA/edit?usp=sharing"",""ขอนแก่น!J94"")"),0)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IFERROR(__xludf.DUMMYFUNCTION("IMPORTRANGE(""https://docs.google.com/spreadsheets/d/1XL5vhW3sbDhbH9Cz0tuDiY8C3ctxq1tqvaCgkFb8cCA/edit?usp=sharing"",""ขอนแก่น!J95"")"),1)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IFERROR(__xludf.DUMMYFUNCTION("IMPORTRANGE(""https://docs.google.com/spreadsheets/d/1XL5vhW3sbDhbH9Cz0tuDiY8C3ctxq1tqvaCgkFb8cCA/edit?usp=sharing"",""ขอนแก่น!J96"")"),1)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IFERROR(__xludf.DUMMYFUNCTION("IMPORTRANGE(""https://docs.google.com/spreadsheets/d/1XL5vhW3sbDhbH9Cz0tuDiY8C3ctxq1tqvaCgkFb8cCA/edit?usp=sharing"",""ขอนแก่น!J97"")"),0)</f>
        <v>0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IFERROR(__xludf.DUMMYFUNCTION("IMPORTRANGE(""https://docs.google.com/spreadsheets/d/1XL5vhW3sbDhbH9Cz0tuDiY8C3ctxq1tqvaCgkFb8cCA/edit?usp=sharing"",""ขอนแก่น!I98"")"),3)</f>
        <v>3</v>
      </c>
      <c r="J173" s="192">
        <f ca="1">IFERROR(__xludf.DUMMYFUNCTION("IMPORTRANGE(""https://docs.google.com/spreadsheets/d/1XL5vhW3sbDhbH9Cz0tuDiY8C3ctxq1tqvaCgkFb8cCA/edit?usp=sharing"",""ขอนแก่น!J98"")"),0)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IFERROR(__xludf.DUMMYFUNCTION("IMPORTRANGE(""https://docs.google.com/spreadsheets/d/1XL5vhW3sbDhbH9Cz0tuDiY8C3ctxq1tqvaCgkFb8cCA/edit?usp=sharing"",""ขอนแก่น!J99"")"),0)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IFERROR(__xludf.DUMMYFUNCTION("IMPORTRANGE(""https://docs.google.com/spreadsheets/d/1XL5vhW3sbDhbH9Cz0tuDiY8C3ctxq1tqvaCgkFb8cCA/edit?usp=sharing"",""ขอนแก่น!J100"")"),0)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IFERROR(__xludf.DUMMYFUNCTION("IMPORTRANGE(""https://docs.google.com/spreadsheets/d/1XL5vhW3sbDhbH9Cz0tuDiY8C3ctxq1tqvaCgkFb8cCA/edit?usp=sharing"",""ขอนแก่น!I101"")"),0)</f>
        <v>0</v>
      </c>
      <c r="J176" s="277">
        <f ca="1">IFERROR(__xludf.DUMMYFUNCTION("IMPORTRANGE(""https://docs.google.com/spreadsheets/d/1XL5vhW3sbDhbH9Cz0tuDiY8C3ctxq1tqvaCgkFb8cCA/edit?usp=sharing"",""ขอนแก่น!J101"")"),0)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IFERROR(__xludf.DUMMYFUNCTION("IMPORTRANGE(""https://docs.google.com/spreadsheets/d/1XL5vhW3sbDhbH9Cz0tuDiY8C3ctxq1tqvaCgkFb8cCA/edit?usp=sharing"",""ขอนแก่น!J106"")"),0)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IFERROR(__xludf.DUMMYFUNCTION("IMPORTRANGE(""https://docs.google.com/spreadsheets/d/1XL5vhW3sbDhbH9Cz0tuDiY8C3ctxq1tqvaCgkFb8cCA/edit?usp=sharing"",""ขอนแก่น!J107"")"),0)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IFERROR(__xludf.DUMMYFUNCTION("IMPORTRANGE(""https://docs.google.com/spreadsheets/d/1XL5vhW3sbDhbH9Cz0tuDiY8C3ctxq1tqvaCgkFb8cCA/edit?usp=sharing"",""ขอนแก่น!J108"")"),0)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IFERROR(__xludf.DUMMYFUNCTION("IMPORTRANGE(""https://docs.google.com/spreadsheets/d/1XL5vhW3sbDhbH9Cz0tuDiY8C3ctxq1tqvaCgkFb8cCA/edit?usp=sharing"",""ขอนแก่น!J109"")"),0)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IFERROR(__xludf.DUMMYFUNCTION("IMPORTRANGE(""https://docs.google.com/spreadsheets/d/1XL5vhW3sbDhbH9Cz0tuDiY8C3ctxq1tqvaCgkFb8cCA/edit?usp=sharing"",""ขอนแก่น!I110"")"),0)</f>
        <v>0</v>
      </c>
      <c r="J185" s="191">
        <f ca="1">IFERROR(__xludf.DUMMYFUNCTION("IMPORTRANGE(""https://docs.google.com/spreadsheets/d/1XL5vhW3sbDhbH9Cz0tuDiY8C3ctxq1tqvaCgkFb8cCA/edit?usp=sharing"",""ขอนแก่น!J110"")"),0)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IFERROR(__xludf.DUMMYFUNCTION("IMPORTRANGE(""https://docs.google.com/spreadsheets/d/1XL5vhW3sbDhbH9Cz0tuDiY8C3ctxq1tqvaCgkFb8cCA/edit?usp=sharing"",""ขอนแก่น!I111"")"),0)</f>
        <v>0</v>
      </c>
      <c r="J186" s="191">
        <f ca="1">IFERROR(__xludf.DUMMYFUNCTION("IMPORTRANGE(""https://docs.google.com/spreadsheets/d/1XL5vhW3sbDhbH9Cz0tuDiY8C3ctxq1tqvaCgkFb8cCA/edit?usp=sharing"",""ขอนแก่น!J111"")"),0)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IFERROR(__xludf.DUMMYFUNCTION("IMPORTRANGE(""https://docs.google.com/spreadsheets/d/1XL5vhW3sbDhbH9Cz0tuDiY8C3ctxq1tqvaCgkFb8cCA/edit?usp=sharing"",""ขอนแก่น!J112"")"),0)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IFERROR(__xludf.DUMMYFUNCTION("IMPORTRANGE(""https://docs.google.com/spreadsheets/d/1XL5vhW3sbDhbH9Cz0tuDiY8C3ctxq1tqvaCgkFb8cCA/edit?usp=sharing"",""ขอนแก่น!J113"")"),0)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IFERROR(__xludf.DUMMYFUNCTION("IMPORTRANGE(""https://docs.google.com/spreadsheets/d/1XL5vhW3sbDhbH9Cz0tuDiY8C3ctxq1tqvaCgkFb8cCA/edit?usp=sharing"",""ขอนแก่น!I114"")"),50000)</f>
        <v>50000</v>
      </c>
      <c r="J189" s="277">
        <f ca="1">IFERROR(__xludf.DUMMYFUNCTION("IMPORTRANGE(""https://docs.google.com/spreadsheets/d/1XL5vhW3sbDhbH9Cz0tuDiY8C3ctxq1tqvaCgkFb8cCA/edit?usp=sharing"",""ขอนแก่น!J114"")"),0)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IFERROR(__xludf.DUMMYFUNCTION("IMPORTRANGE(""https://docs.google.com/spreadsheets/d/1XL5vhW3sbDhbH9Cz0tuDiY8C3ctxq1tqvaCgkFb8cCA/edit?usp=sharing"",""ขอนแก่น!J119"")"),0)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IFERROR(__xludf.DUMMYFUNCTION("IMPORTRANGE(""https://docs.google.com/spreadsheets/d/1XL5vhW3sbDhbH9Cz0tuDiY8C3ctxq1tqvaCgkFb8cCA/edit?usp=sharing"",""ขอนแก่น!J120"")"),1)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IFERROR(__xludf.DUMMYFUNCTION("IMPORTRANGE(""https://docs.google.com/spreadsheets/d/1XL5vhW3sbDhbH9Cz0tuDiY8C3ctxq1tqvaCgkFb8cCA/edit?usp=sharing"",""ขอนแก่น!J121"")"),0)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IFERROR(__xludf.DUMMYFUNCTION("IMPORTRANGE(""https://docs.google.com/spreadsheets/d/1XL5vhW3sbDhbH9Cz0tuDiY8C3ctxq1tqvaCgkFb8cCA/edit?usp=sharing"",""ขอนแก่น!J122"")"),0)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IFERROR(__xludf.DUMMYFUNCTION("IMPORTRANGE(""https://docs.google.com/spreadsheets/d/1XL5vhW3sbDhbH9Cz0tuDiY8C3ctxq1tqvaCgkFb8cCA/edit?usp=sharing"",""ขอนแก่น!I124"")"),50000)</f>
        <v>50000</v>
      </c>
      <c r="J199" s="192">
        <f ca="1">IFERROR(__xludf.DUMMYFUNCTION("IMPORTRANGE(""https://docs.google.com/spreadsheets/d/1XL5vhW3sbDhbH9Cz0tuDiY8C3ctxq1tqvaCgkFb8cCA/edit?usp=sharing"",""ขอนแก่น!J124"")"),0)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IFERROR(__xludf.DUMMYFUNCTION("IMPORTRANGE(""https://docs.google.com/spreadsheets/d/1XL5vhW3sbDhbH9Cz0tuDiY8C3ctxq1tqvaCgkFb8cCA/edit?usp=sharing"",""ขอนแก่น!I125"")"),50000)</f>
        <v>50000</v>
      </c>
      <c r="J200" s="192">
        <f ca="1">IFERROR(__xludf.DUMMYFUNCTION("IMPORTRANGE(""https://docs.google.com/spreadsheets/d/1XL5vhW3sbDhbH9Cz0tuDiY8C3ctxq1tqvaCgkFb8cCA/edit?usp=sharing"",""ขอนแก่น!J125"")"),0)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IFERROR(__xludf.DUMMYFUNCTION("IMPORTRANGE(""https://docs.google.com/spreadsheets/d/1XL5vhW3sbDhbH9Cz0tuDiY8C3ctxq1tqvaCgkFb8cCA/edit?usp=sharing"",""ขอนแก่น!I126"")"),0)</f>
        <v>0</v>
      </c>
      <c r="J201" s="192">
        <f ca="1">IFERROR(__xludf.DUMMYFUNCTION("IMPORTRANGE(""https://docs.google.com/spreadsheets/d/1XL5vhW3sbDhbH9Cz0tuDiY8C3ctxq1tqvaCgkFb8cCA/edit?usp=sharing"",""ขอนแก่น!J126"")"),0)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IFERROR(__xludf.DUMMYFUNCTION("IMPORTRANGE(""https://docs.google.com/spreadsheets/d/1XL5vhW3sbDhbH9Cz0tuDiY8C3ctxq1tqvaCgkFb8cCA/edit?usp=sharing"",""ขอนแก่น!J127"")"),0)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IFERROR(__xludf.DUMMYFUNCTION("IMPORTRANGE(""https://docs.google.com/spreadsheets/d/1XL5vhW3sbDhbH9Cz0tuDiY8C3ctxq1tqvaCgkFb8cCA/edit?usp=sharing"",""ขอนแก่น!J128"")"),0)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IFERROR(__xludf.DUMMYFUNCTION("IMPORTRANGE(""https://docs.google.com/spreadsheets/d/1XL5vhW3sbDhbH9Cz0tuDiY8C3ctxq1tqvaCgkFb8cCA/edit?usp=sharing"",""ขอนแก่น!I129"")"),0)</f>
        <v>0</v>
      </c>
      <c r="J204" s="277">
        <f ca="1">IFERROR(__xludf.DUMMYFUNCTION("IMPORTRANGE(""https://docs.google.com/spreadsheets/d/1XL5vhW3sbDhbH9Cz0tuDiY8C3ctxq1tqvaCgkFb8cCA/edit?usp=sharing"",""ขอนแก่น!J129"")"),0)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IFERROR(__xludf.DUMMYFUNCTION("IMPORTRANGE(""https://docs.google.com/spreadsheets/d/1XL5vhW3sbDhbH9Cz0tuDiY8C3ctxq1tqvaCgkFb8cCA/edit?usp=sharing"",""ขอนแก่น!J134"")"),0)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IFERROR(__xludf.DUMMYFUNCTION("IMPORTRANGE(""https://docs.google.com/spreadsheets/d/1XL5vhW3sbDhbH9Cz0tuDiY8C3ctxq1tqvaCgkFb8cCA/edit?usp=sharing"",""ขอนแก่น!J135"")"),0)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IFERROR(__xludf.DUMMYFUNCTION("IMPORTRANGE(""https://docs.google.com/spreadsheets/d/1XL5vhW3sbDhbH9Cz0tuDiY8C3ctxq1tqvaCgkFb8cCA/edit?usp=sharing"",""ขอนแก่น!J136"")"),0)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IFERROR(__xludf.DUMMYFUNCTION("IMPORTRANGE(""https://docs.google.com/spreadsheets/d/1XL5vhW3sbDhbH9Cz0tuDiY8C3ctxq1tqvaCgkFb8cCA/edit?usp=sharing"",""ขอนแก่น!J137"")"),0)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IFERROR(__xludf.DUMMYFUNCTION("IMPORTRANGE(""https://docs.google.com/spreadsheets/d/1XL5vhW3sbDhbH9Cz0tuDiY8C3ctxq1tqvaCgkFb8cCA/edit?usp=sharing"",""ขอนแก่น!I138"")"),0)</f>
        <v>0</v>
      </c>
      <c r="J213" s="191">
        <f ca="1">IFERROR(__xludf.DUMMYFUNCTION("IMPORTRANGE(""https://docs.google.com/spreadsheets/d/1XL5vhW3sbDhbH9Cz0tuDiY8C3ctxq1tqvaCgkFb8cCA/edit?usp=sharing"",""ขอนแก่น!J138"")"),0)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IFERROR(__xludf.DUMMYFUNCTION("IMPORTRANGE(""https://docs.google.com/spreadsheets/d/1XL5vhW3sbDhbH9Cz0tuDiY8C3ctxq1tqvaCgkFb8cCA/edit?usp=sharing"",""ขอนแก่น!I140"")"),0)</f>
        <v>0</v>
      </c>
      <c r="J215" s="191">
        <f ca="1">IFERROR(__xludf.DUMMYFUNCTION("IMPORTRANGE(""https://docs.google.com/spreadsheets/d/1XL5vhW3sbDhbH9Cz0tuDiY8C3ctxq1tqvaCgkFb8cCA/edit?usp=sharing"",""ขอนแก่น!J140"")"),0)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IFERROR(__xludf.DUMMYFUNCTION("IMPORTRANGE(""https://docs.google.com/spreadsheets/d/1XL5vhW3sbDhbH9Cz0tuDiY8C3ctxq1tqvaCgkFb8cCA/edit?usp=sharing"",""ขอนแก่น!I141"")"),0)</f>
        <v>0</v>
      </c>
      <c r="J216" s="191">
        <f ca="1">IFERROR(__xludf.DUMMYFUNCTION("IMPORTRANGE(""https://docs.google.com/spreadsheets/d/1XL5vhW3sbDhbH9Cz0tuDiY8C3ctxq1tqvaCgkFb8cCA/edit?usp=sharing"",""ขอนแก่น!J141"")"),0)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IFERROR(__xludf.DUMMYFUNCTION("IMPORTRANGE(""https://docs.google.com/spreadsheets/d/1XL5vhW3sbDhbH9Cz0tuDiY8C3ctxq1tqvaCgkFb8cCA/edit?usp=sharing"",""ขอนแก่น!J142"")"),0)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IFERROR(__xludf.DUMMYFUNCTION("IMPORTRANGE(""https://docs.google.com/spreadsheets/d/1XL5vhW3sbDhbH9Cz0tuDiY8C3ctxq1tqvaCgkFb8cCA/edit?usp=sharing"",""ขอนแก่น!J143"")"),0)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IFERROR(__xludf.DUMMYFUNCTION("IMPORTRANGE(""https://docs.google.com/spreadsheets/d/1XL5vhW3sbDhbH9Cz0tuDiY8C3ctxq1tqvaCgkFb8cCA/edit?usp=sharing"",""ขอนแก่น!I144"")"),10)</f>
        <v>10</v>
      </c>
      <c r="J219" s="264">
        <f ca="1">IFERROR(__xludf.DUMMYFUNCTION("IMPORTRANGE(""https://docs.google.com/spreadsheets/d/1XL5vhW3sbDhbH9Cz0tuDiY8C3ctxq1tqvaCgkFb8cCA/edit?usp=sharing"",""ขอนแก่น!J144"")"),10)</f>
        <v>10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16550</v>
      </c>
      <c r="M220" s="155">
        <f t="shared" ca="1" si="72"/>
        <v>16550</v>
      </c>
      <c r="N220" s="155">
        <f t="shared" ca="1" si="72"/>
        <v>16550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16550</v>
      </c>
      <c r="M222" s="160">
        <f t="shared" ca="1" si="76"/>
        <v>16550</v>
      </c>
      <c r="N222" s="160">
        <f t="shared" ca="1" si="76"/>
        <v>16550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16550</v>
      </c>
      <c r="M224" s="172">
        <f ca="1">IFERROR(__xludf.DUMMYFUNCTION("IMPORTRANGE(""https://docs.google.com/spreadsheets/d/1Yj_ptqi66GCucihVvJfMjLAmec39IyEx_6qawtMGysU/edit?usp=sharing"",""สบก!BS39"")"),16550)</f>
        <v>16550</v>
      </c>
      <c r="N224" s="172">
        <f ca="1">IFERROR(__xludf.DUMMYFUNCTION("IMPORTRANGE(""https://docs.google.com/spreadsheets/d/1Yj_ptqi66GCucihVvJfMjLAmec39IyEx_6qawtMGysU/edit?usp=sharing"",""สบก!BT39"")"),16550)</f>
        <v>16550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IFERROR(__xludf.DUMMYFUNCTION("IMPORTRANGE(""https://docs.google.com/spreadsheets/d/1Yj_ptqi66GCucihVvJfMjLAmec39IyEx_6qawtMGysU/edit?usp=sharing"",""สบก!BO39"")"),0)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IFERROR(__xludf.DUMMYFUNCTION("IMPORTRANGE(""https://docs.google.com/spreadsheets/d/1Yj_ptqi66GCucihVvJfMjLAmec39IyEx_6qawtMGysU/edit?usp=sharing"",""สบก!BP39"")"),16550)</f>
        <v>16550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IFERROR(__xludf.DUMMYFUNCTION("IMPORTRANGE(""https://docs.google.com/spreadsheets/d/1Yj_ptqi66GCucihVvJfMjLAmec39IyEx_6qawtMGysU/edit?usp=sharing"",""สบก!BQ39"")"),0)</f>
        <v>0</v>
      </c>
      <c r="M228" s="101"/>
      <c r="N228" s="91">
        <f ca="1">IFERROR(__xludf.DUMMYFUNCTION("IMPORTRANGE(""https://docs.google.com/spreadsheets/d/1Yj_ptqi66GCucihVvJfMjLAmec39IyEx_6qawtMGysU/edit?usp=sharing"",""สบก!BU39"")"),0)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IFERROR(__xludf.DUMMYFUNCTION("IMPORTRANGE(""https://docs.google.com/spreadsheets/d/1XL5vhW3sbDhbH9Cz0tuDiY8C3ctxq1tqvaCgkFb8cCA/edit?usp=sharing"",""ขอนแก่น!I149"")"),10)</f>
        <v>10</v>
      </c>
      <c r="J229" s="264">
        <f ca="1">IFERROR(__xludf.DUMMYFUNCTION("IMPORTRANGE(""https://docs.google.com/spreadsheets/d/1XL5vhW3sbDhbH9Cz0tuDiY8C3ctxq1tqvaCgkFb8cCA/edit?usp=sharing"",""ขอนแก่น!J149"")"),10)</f>
        <v>10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IFERROR(__xludf.DUMMYFUNCTION("IMPORTRANGE(""https://docs.google.com/spreadsheets/d/1XL5vhW3sbDhbH9Cz0tuDiY8C3ctxq1tqvaCgkFb8cCA/edit?usp=sharing"",""ขอนแก่น!J151"")"),0)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IFERROR(__xludf.DUMMYFUNCTION("IMPORTRANGE(""https://docs.google.com/spreadsheets/d/1XL5vhW3sbDhbH9Cz0tuDiY8C3ctxq1tqvaCgkFb8cCA/edit?usp=sharing"",""ขอนแก่น!J152"")"),1)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IFERROR(__xludf.DUMMYFUNCTION("IMPORTRANGE(""https://docs.google.com/spreadsheets/d/1XL5vhW3sbDhbH9Cz0tuDiY8C3ctxq1tqvaCgkFb8cCA/edit?usp=sharing"",""ขอนแก่น!J153"")"),1)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IFERROR(__xludf.DUMMYFUNCTION("IMPORTRANGE(""https://docs.google.com/spreadsheets/d/1XL5vhW3sbDhbH9Cz0tuDiY8C3ctxq1tqvaCgkFb8cCA/edit?usp=sharing"",""ขอนแก่น!J154"")"),0)</f>
        <v>0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IFERROR(__xludf.DUMMYFUNCTION("IMPORTRANGE(""https://docs.google.com/spreadsheets/d/1XL5vhW3sbDhbH9Cz0tuDiY8C3ctxq1tqvaCgkFb8cCA/edit?usp=sharing"",""ขอนแก่น!I155"")"),10)</f>
        <v>10</v>
      </c>
      <c r="J235" s="192">
        <f ca="1">IFERROR(__xludf.DUMMYFUNCTION("IMPORTRANGE(""https://docs.google.com/spreadsheets/d/1XL5vhW3sbDhbH9Cz0tuDiY8C3ctxq1tqvaCgkFb8cCA/edit?usp=sharing"",""ขอนแก่น!J155"")"),10)</f>
        <v>10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IFERROR(__xludf.DUMMYFUNCTION("IMPORTRANGE(""https://docs.google.com/spreadsheets/d/1XL5vhW3sbDhbH9Cz0tuDiY8C3ctxq1tqvaCgkFb8cCA/edit?usp=sharing"",""ขอนแก่น!J156"")"),0)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IFERROR(__xludf.DUMMYFUNCTION("IMPORTRANGE(""https://docs.google.com/spreadsheets/d/1XL5vhW3sbDhbH9Cz0tuDiY8C3ctxq1tqvaCgkFb8cCA/edit?usp=sharing"",""ขอนแก่น!J157"")"),0)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IFERROR(__xludf.DUMMYFUNCTION("IMPORTRANGE(""https://docs.google.com/spreadsheets/d/1XL5vhW3sbDhbH9Cz0tuDiY8C3ctxq1tqvaCgkFb8cCA/edit?usp=sharing"",""ขอนแก่น!I158"")"),0)</f>
        <v>0</v>
      </c>
      <c r="J238" s="264">
        <f ca="1">IFERROR(__xludf.DUMMYFUNCTION("IMPORTRANGE(""https://docs.google.com/spreadsheets/d/1XL5vhW3sbDhbH9Cz0tuDiY8C3ctxq1tqvaCgkFb8cCA/edit?usp=sharing"",""ขอนแก่น!J158"")"),0)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IFERROR(__xludf.DUMMYFUNCTION("IMPORTRANGE(""https://docs.google.com/spreadsheets/d/1XL5vhW3sbDhbH9Cz0tuDiY8C3ctxq1tqvaCgkFb8cCA/edit?usp=sharing"",""ขอนแก่น!J159"")"),"")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IFERROR(__xludf.DUMMYFUNCTION("IMPORTRANGE(""https://docs.google.com/spreadsheets/d/1XL5vhW3sbDhbH9Cz0tuDiY8C3ctxq1tqvaCgkFb8cCA/edit?usp=sharing"",""ขอนแก่น!J161"")"),0)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IFERROR(__xludf.DUMMYFUNCTION("IMPORTRANGE(""https://docs.google.com/spreadsheets/d/1XL5vhW3sbDhbH9Cz0tuDiY8C3ctxq1tqvaCgkFb8cCA/edit?usp=sharing"",""ขอนแก่น!J162"")"),0)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IFERROR(__xludf.DUMMYFUNCTION("IMPORTRANGE(""https://docs.google.com/spreadsheets/d/1XL5vhW3sbDhbH9Cz0tuDiY8C3ctxq1tqvaCgkFb8cCA/edit?usp=sharing"",""ขอนแก่น!J163"")"),0)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IFERROR(__xludf.DUMMYFUNCTION("IMPORTRANGE(""https://docs.google.com/spreadsheets/d/1XL5vhW3sbDhbH9Cz0tuDiY8C3ctxq1tqvaCgkFb8cCA/edit?usp=sharing"",""ขอนแก่น!I164"")"),0)</f>
        <v>0</v>
      </c>
      <c r="J244" s="191">
        <f ca="1">IFERROR(__xludf.DUMMYFUNCTION("IMPORTRANGE(""https://docs.google.com/spreadsheets/d/1XL5vhW3sbDhbH9Cz0tuDiY8C3ctxq1tqvaCgkFb8cCA/edit?usp=sharing"",""ขอนแก่น!J164"")"),0)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IFERROR(__xludf.DUMMYFUNCTION("IMPORTRANGE(""https://docs.google.com/spreadsheets/d/1XL5vhW3sbDhbH9Cz0tuDiY8C3ctxq1tqvaCgkFb8cCA/edit?usp=sharing"",""ขอนแก่น!J165"")"),0)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IFERROR(__xludf.DUMMYFUNCTION("IMPORTRANGE(""https://docs.google.com/spreadsheets/d/1XL5vhW3sbDhbH9Cz0tuDiY8C3ctxq1tqvaCgkFb8cCA/edit?usp=sharing"",""ขอนแก่น!J166"")"),0)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IFERROR(__xludf.DUMMYFUNCTION("IMPORTRANGE(""https://docs.google.com/spreadsheets/d/1XL5vhW3sbDhbH9Cz0tuDiY8C3ctxq1tqvaCgkFb8cCA/edit?usp=sharing"",""ขอนแก่น!I169"")"),0)</f>
        <v>0</v>
      </c>
      <c r="J249" s="308">
        <f ca="1">IFERROR(__xludf.DUMMYFUNCTION("IMPORTRANGE(""https://docs.google.com/spreadsheets/d/1XL5vhW3sbDhbH9Cz0tuDiY8C3ctxq1tqvaCgkFb8cCA/edit?usp=sharing"",""ขอนแก่น!J169"")"),0)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IFERROR(__xludf.DUMMYFUNCTION("IMPORTRANGE(""https://docs.google.com/spreadsheets/d/1Yj_ptqi66GCucihVvJfMjLAmec39IyEx_6qawtMGysU/edit?usp=sharing"",""สบก!CB39"")"),0)</f>
        <v>0</v>
      </c>
      <c r="N254" s="172">
        <f ca="1">IFERROR(__xludf.DUMMYFUNCTION("IMPORTRANGE(""https://docs.google.com/spreadsheets/d/1Yj_ptqi66GCucihVvJfMjLAmec39IyEx_6qawtMGysU/edit?usp=sharing"",""สบก!CC39"")"),0)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IFERROR(__xludf.DUMMYFUNCTION("IMPORTRANGE(""https://docs.google.com/spreadsheets/d/1Yj_ptqi66GCucihVvJfMjLAmec39IyEx_6qawtMGysU/edit?usp=sharing"",""สบก!BX39"")"),0)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IFERROR(__xludf.DUMMYFUNCTION("IMPORTRANGE(""https://docs.google.com/spreadsheets/d/1Yj_ptqi66GCucihVvJfMjLAmec39IyEx_6qawtMGysU/edit?usp=sharing"",""สบก!BY39"")"),0)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IFERROR(__xludf.DUMMYFUNCTION("IMPORTRANGE(""https://docs.google.com/spreadsheets/d/1Yj_ptqi66GCucihVvJfMjLAmec39IyEx_6qawtMGysU/edit?usp=sharing"",""สบก!BZ39"")"),0)</f>
        <v>0</v>
      </c>
      <c r="M258" s="101"/>
      <c r="N258" s="91">
        <f ca="1">IFERROR(__xludf.DUMMYFUNCTION("IMPORTRANGE(""https://docs.google.com/spreadsheets/d/1Yj_ptqi66GCucihVvJfMjLAmec39IyEx_6qawtMGysU/edit?usp=sharing"",""สบก!CD39"")"),0)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IFERROR(__xludf.DUMMYFUNCTION("IMPORTRANGE(""https://docs.google.com/spreadsheets/d/1XL5vhW3sbDhbH9Cz0tuDiY8C3ctxq1tqvaCgkFb8cCA/edit?usp=sharing"",""ขอนแก่น!J175"")"),0)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IFERROR(__xludf.DUMMYFUNCTION("IMPORTRANGE(""https://docs.google.com/spreadsheets/d/1XL5vhW3sbDhbH9Cz0tuDiY8C3ctxq1tqvaCgkFb8cCA/edit?usp=sharing"",""ขอนแก่น!J176"")"),0)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IFERROR(__xludf.DUMMYFUNCTION("IMPORTRANGE(""https://docs.google.com/spreadsheets/d/1XL5vhW3sbDhbH9Cz0tuDiY8C3ctxq1tqvaCgkFb8cCA/edit?usp=sharing"",""ขอนแก่น!J177"")"),0)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IFERROR(__xludf.DUMMYFUNCTION("IMPORTRANGE(""https://docs.google.com/spreadsheets/d/1XL5vhW3sbDhbH9Cz0tuDiY8C3ctxq1tqvaCgkFb8cCA/edit?usp=sharing"",""ขอนแก่น!J178"")"),0)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IFERROR(__xludf.DUMMYFUNCTION("IMPORTRANGE(""https://docs.google.com/spreadsheets/d/1XL5vhW3sbDhbH9Cz0tuDiY8C3ctxq1tqvaCgkFb8cCA/edit?usp=sharing"",""ขอนแก่น!I179"")"),0)</f>
        <v>0</v>
      </c>
      <c r="J264" s="192">
        <f ca="1">IFERROR(__xludf.DUMMYFUNCTION("IMPORTRANGE(""https://docs.google.com/spreadsheets/d/1XL5vhW3sbDhbH9Cz0tuDiY8C3ctxq1tqvaCgkFb8cCA/edit?usp=sharing"",""ขอนแก่น!J179"")"),0)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IFERROR(__xludf.DUMMYFUNCTION("IMPORTRANGE(""https://docs.google.com/spreadsheets/d/1XL5vhW3sbDhbH9Cz0tuDiY8C3ctxq1tqvaCgkFb8cCA/edit?usp=sharing"",""ขอนแก่น!I180"")"),0)</f>
        <v>0</v>
      </c>
      <c r="J265" s="192">
        <f ca="1">IFERROR(__xludf.DUMMYFUNCTION("IMPORTRANGE(""https://docs.google.com/spreadsheets/d/1XL5vhW3sbDhbH9Cz0tuDiY8C3ctxq1tqvaCgkFb8cCA/edit?usp=sharing"",""ขอนแก่น!J180"")"),0)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IFERROR(__xludf.DUMMYFUNCTION("IMPORTRANGE(""https://docs.google.com/spreadsheets/d/1XL5vhW3sbDhbH9Cz0tuDiY8C3ctxq1tqvaCgkFb8cCA/edit?usp=sharing"",""ขอนแก่น!I181"")"),0)</f>
        <v>0</v>
      </c>
      <c r="J266" s="192">
        <f ca="1">IFERROR(__xludf.DUMMYFUNCTION("IMPORTRANGE(""https://docs.google.com/spreadsheets/d/1XL5vhW3sbDhbH9Cz0tuDiY8C3ctxq1tqvaCgkFb8cCA/edit?usp=sharing"",""ขอนแก่น!J181"")"),0)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IFERROR(__xludf.DUMMYFUNCTION("IMPORTRANGE(""https://docs.google.com/spreadsheets/d/1XL5vhW3sbDhbH9Cz0tuDiY8C3ctxq1tqvaCgkFb8cCA/edit?usp=sharing"",""ขอนแก่น!I182"")"),0)</f>
        <v>0</v>
      </c>
      <c r="J267" s="192">
        <f ca="1">IFERROR(__xludf.DUMMYFUNCTION("IMPORTRANGE(""https://docs.google.com/spreadsheets/d/1XL5vhW3sbDhbH9Cz0tuDiY8C3ctxq1tqvaCgkFb8cCA/edit?usp=sharing"",""ขอนแก่น!J182"")"),0)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IFERROR(__xludf.DUMMYFUNCTION("IMPORTRANGE(""https://docs.google.com/spreadsheets/d/1XL5vhW3sbDhbH9Cz0tuDiY8C3ctxq1tqvaCgkFb8cCA/edit?usp=sharing"",""ขอนแก่น!J183"")"),0)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IFERROR(__xludf.DUMMYFUNCTION("IMPORTRANGE(""https://docs.google.com/spreadsheets/d/1XL5vhW3sbDhbH9Cz0tuDiY8C3ctxq1tqvaCgkFb8cCA/edit?usp=sharing"",""ขอนแก่น!J184"")"),0)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IFERROR(__xludf.DUMMYFUNCTION("IMPORTRANGE(""https://docs.google.com/spreadsheets/d/1XL5vhW3sbDhbH9Cz0tuDiY8C3ctxq1tqvaCgkFb8cCA/edit?usp=sharing"",""ขอนแก่น!I185"")"),15)</f>
        <v>15</v>
      </c>
      <c r="J270" s="308">
        <f ca="1">IFERROR(__xludf.DUMMYFUNCTION("IMPORTRANGE(""https://docs.google.com/spreadsheets/d/1XL5vhW3sbDhbH9Cz0tuDiY8C3ctxq1tqvaCgkFb8cCA/edit?usp=sharing"",""ขอนแก่น!J185"")"),0)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55200</v>
      </c>
      <c r="M271" s="155">
        <f t="shared" ca="1" si="83"/>
        <v>32250</v>
      </c>
      <c r="N271" s="155">
        <f t="shared" ca="1" si="83"/>
        <v>1960</v>
      </c>
      <c r="O271" s="154">
        <f t="shared" ref="O271:O273" ca="1" si="84">IF(L271&gt;0,N271*100/L271,0)</f>
        <v>3.5507246376811592</v>
      </c>
      <c r="P271" s="154">
        <f t="shared" ref="P271:P273" ca="1" si="85">IF(M271&gt;0,N271*100/M271,0)</f>
        <v>6.0775193798449614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55200</v>
      </c>
      <c r="M273" s="160">
        <f t="shared" ca="1" si="87"/>
        <v>32250</v>
      </c>
      <c r="N273" s="160">
        <f t="shared" ca="1" si="87"/>
        <v>1960</v>
      </c>
      <c r="O273" s="159">
        <f t="shared" ca="1" si="84"/>
        <v>3.5507246376811592</v>
      </c>
      <c r="P273" s="159">
        <f t="shared" ca="1" si="85"/>
        <v>6.0775193798449614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55200</v>
      </c>
      <c r="M275" s="172">
        <f ca="1">IFERROR(__xludf.DUMMYFUNCTION("IMPORTRANGE(""https://docs.google.com/spreadsheets/d/1Yj_ptqi66GCucihVvJfMjLAmec39IyEx_6qawtMGysU/edit?usp=sharing"",""สบก!CK39"")"),32250)</f>
        <v>32250</v>
      </c>
      <c r="N275" s="172">
        <f ca="1">IFERROR(__xludf.DUMMYFUNCTION("IMPORTRANGE(""https://docs.google.com/spreadsheets/d/1Yj_ptqi66GCucihVvJfMjLAmec39IyEx_6qawtMGysU/edit?usp=sharing"",""สบก!CL39"")"),1960)</f>
        <v>1960</v>
      </c>
      <c r="O275" s="171">
        <f ca="1">IF(L275&gt;0,N275*100/L275,0)</f>
        <v>3.5507246376811592</v>
      </c>
      <c r="P275" s="171">
        <f ca="1">IF(M275&gt;0,N275*100/M275,0)</f>
        <v>6.0775193798449614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IFERROR(__xludf.DUMMYFUNCTION("IMPORTRANGE(""https://docs.google.com/spreadsheets/d/1Yj_ptqi66GCucihVvJfMjLAmec39IyEx_6qawtMGysU/edit?usp=sharing"",""สบก!CG39"")"),0)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IFERROR(__xludf.DUMMYFUNCTION("IMPORTRANGE(""https://docs.google.com/spreadsheets/d/1Yj_ptqi66GCucihVvJfMjLAmec39IyEx_6qawtMGysU/edit?usp=sharing"",""สบก!CH39"")"),55200)</f>
        <v>55200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IFERROR(__xludf.DUMMYFUNCTION("IMPORTRANGE(""https://docs.google.com/spreadsheets/d/1Yj_ptqi66GCucihVvJfMjLAmec39IyEx_6qawtMGysU/edit?usp=sharing"",""สบก!CI39"")"),0)</f>
        <v>0</v>
      </c>
      <c r="M279" s="101"/>
      <c r="N279" s="91">
        <f ca="1">IFERROR(__xludf.DUMMYFUNCTION("IMPORTRANGE(""https://docs.google.com/spreadsheets/d/1Yj_ptqi66GCucihVvJfMjLAmec39IyEx_6qawtMGysU/edit?usp=sharing"",""สบก!CM39"")"),0)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IFERROR(__xludf.DUMMYFUNCTION("IMPORTRANGE(""https://docs.google.com/spreadsheets/d/1XL5vhW3sbDhbH9Cz0tuDiY8C3ctxq1tqvaCgkFb8cCA/edit?usp=sharing"",""ขอนแก่น!J191"")"),0)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IFERROR(__xludf.DUMMYFUNCTION("IMPORTRANGE(""https://docs.google.com/spreadsheets/d/1XL5vhW3sbDhbH9Cz0tuDiY8C3ctxq1tqvaCgkFb8cCA/edit?usp=sharing"",""ขอนแก่น!J192"")"),1)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IFERROR(__xludf.DUMMYFUNCTION("IMPORTRANGE(""https://docs.google.com/spreadsheets/d/1XL5vhW3sbDhbH9Cz0tuDiY8C3ctxq1tqvaCgkFb8cCA/edit?usp=sharing"",""ขอนแก่น!J193"")"),1)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IFERROR(__xludf.DUMMYFUNCTION("IMPORTRANGE(""https://docs.google.com/spreadsheets/d/1XL5vhW3sbDhbH9Cz0tuDiY8C3ctxq1tqvaCgkFb8cCA/edit?usp=sharing"",""ขอนแก่น!J194"")"),0)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IFERROR(__xludf.DUMMYFUNCTION("IMPORTRANGE(""https://docs.google.com/spreadsheets/d/1XL5vhW3sbDhbH9Cz0tuDiY8C3ctxq1tqvaCgkFb8cCA/edit?usp=sharing"",""ขอนแก่น!I195"")"),15)</f>
        <v>15</v>
      </c>
      <c r="J285" s="192">
        <f ca="1">IFERROR(__xludf.DUMMYFUNCTION("IMPORTRANGE(""https://docs.google.com/spreadsheets/d/1XL5vhW3sbDhbH9Cz0tuDiY8C3ctxq1tqvaCgkFb8cCA/edit?usp=sharing"",""ขอนแก่น!J195"")"),0)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IFERROR(__xludf.DUMMYFUNCTION("IMPORTRANGE(""https://docs.google.com/spreadsheets/d/1XL5vhW3sbDhbH9Cz0tuDiY8C3ctxq1tqvaCgkFb8cCA/edit?usp=sharing"",""ขอนแก่น!J196"")"),0)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IFERROR(__xludf.DUMMYFUNCTION("IMPORTRANGE(""https://docs.google.com/spreadsheets/d/1XL5vhW3sbDhbH9Cz0tuDiY8C3ctxq1tqvaCgkFb8cCA/edit?usp=sharing"",""ขอนแก่น!J197"")"),0)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IFERROR(__xludf.DUMMYFUNCTION("IMPORTRANGE(""https://docs.google.com/spreadsheets/d/1XL5vhW3sbDhbH9Cz0tuDiY8C3ctxq1tqvaCgkFb8cCA/edit?usp=sharing"",""ขอนแก่น!I199"")"),0)</f>
        <v>0</v>
      </c>
      <c r="J289" s="308">
        <f ca="1">IFERROR(__xludf.DUMMYFUNCTION("IMPORTRANGE(""https://docs.google.com/spreadsheets/d/1XL5vhW3sbDhbH9Cz0tuDiY8C3ctxq1tqvaCgkFb8cCA/edit?usp=sharing"",""ขอนแก่น!J199"")"),0)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IFERROR(__xludf.DUMMYFUNCTION("IMPORTRANGE(""https://docs.google.com/spreadsheets/d/1Yj_ptqi66GCucihVvJfMjLAmec39IyEx_6qawtMGysU/edit?usp=sharing"",""สบก!CT39"")"),0)</f>
        <v>0</v>
      </c>
      <c r="N294" s="172">
        <f ca="1">IFERROR(__xludf.DUMMYFUNCTION("IMPORTRANGE(""https://docs.google.com/spreadsheets/d/1Yj_ptqi66GCucihVvJfMjLAmec39IyEx_6qawtMGysU/edit?usp=sharing"",""สบก!CU39"")"),0)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IFERROR(__xludf.DUMMYFUNCTION("IMPORTRANGE(""https://docs.google.com/spreadsheets/d/1Yj_ptqi66GCucihVvJfMjLAmec39IyEx_6qawtMGysU/edit?usp=sharing"",""สบก!CP39"")"),0)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IFERROR(__xludf.DUMMYFUNCTION("IMPORTRANGE(""https://docs.google.com/spreadsheets/d/1Yj_ptqi66GCucihVvJfMjLAmec39IyEx_6qawtMGysU/edit?usp=sharing"",""สบก!CQ39"")"),0)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IFERROR(__xludf.DUMMYFUNCTION("IMPORTRANGE(""https://docs.google.com/spreadsheets/d/1Yj_ptqi66GCucihVvJfMjLAmec39IyEx_6qawtMGysU/edit?usp=sharing"",""สบก!CR39"")"),0)</f>
        <v>0</v>
      </c>
      <c r="M298" s="101"/>
      <c r="N298" s="91">
        <f ca="1">IFERROR(__xludf.DUMMYFUNCTION("IMPORTRANGE(""https://docs.google.com/spreadsheets/d/1Yj_ptqi66GCucihVvJfMjLAmec39IyEx_6qawtMGysU/edit?usp=sharing"",""สบก!CV39"")"),0)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IFERROR(__xludf.DUMMYFUNCTION("IMPORTRANGE(""https://docs.google.com/spreadsheets/d/1XL5vhW3sbDhbH9Cz0tuDiY8C3ctxq1tqvaCgkFb8cCA/edit?usp=sharing"",""ขอนแก่น!J205"")"),0)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IFERROR(__xludf.DUMMYFUNCTION("IMPORTRANGE(""https://docs.google.com/spreadsheets/d/1XL5vhW3sbDhbH9Cz0tuDiY8C3ctxq1tqvaCgkFb8cCA/edit?usp=sharing"",""ขอนแก่น!J206"")"),0)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IFERROR(__xludf.DUMMYFUNCTION("IMPORTRANGE(""https://docs.google.com/spreadsheets/d/1XL5vhW3sbDhbH9Cz0tuDiY8C3ctxq1tqvaCgkFb8cCA/edit?usp=sharing"",""ขอนแก่น!J207"")"),0)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IFERROR(__xludf.DUMMYFUNCTION("IMPORTRANGE(""https://docs.google.com/spreadsheets/d/1XL5vhW3sbDhbH9Cz0tuDiY8C3ctxq1tqvaCgkFb8cCA/edit?usp=sharing"",""ขอนแก่น!J208"")"),0)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IFERROR(__xludf.DUMMYFUNCTION("IMPORTRANGE(""https://docs.google.com/spreadsheets/d/1XL5vhW3sbDhbH9Cz0tuDiY8C3ctxq1tqvaCgkFb8cCA/edit?usp=sharing"",""ขอนแก่น!I209"")"),0)</f>
        <v>0</v>
      </c>
      <c r="J304" s="191">
        <f ca="1">IFERROR(__xludf.DUMMYFUNCTION("IMPORTRANGE(""https://docs.google.com/spreadsheets/d/1XL5vhW3sbDhbH9Cz0tuDiY8C3ctxq1tqvaCgkFb8cCA/edit?usp=sharing"",""ขอนแก่น!J209"")"),0)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IFERROR(__xludf.DUMMYFUNCTION("IMPORTRANGE(""https://docs.google.com/spreadsheets/d/1XL5vhW3sbDhbH9Cz0tuDiY8C3ctxq1tqvaCgkFb8cCA/edit?usp=sharing"",""ขอนแก่น!I211"")"),0)</f>
        <v>0</v>
      </c>
      <c r="J306" s="191">
        <f ca="1">IFERROR(__xludf.DUMMYFUNCTION("IMPORTRANGE(""https://docs.google.com/spreadsheets/d/1XL5vhW3sbDhbH9Cz0tuDiY8C3ctxq1tqvaCgkFb8cCA/edit?usp=sharing"",""ขอนแก่น!J211"")"),0)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IFERROR(__xludf.DUMMYFUNCTION("IMPORTRANGE(""https://docs.google.com/spreadsheets/d/1XL5vhW3sbDhbH9Cz0tuDiY8C3ctxq1tqvaCgkFb8cCA/edit?usp=sharing"",""ขอนแก่น!J212"")"),0)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IFERROR(__xludf.DUMMYFUNCTION("IMPORTRANGE(""https://docs.google.com/spreadsheets/d/1XL5vhW3sbDhbH9Cz0tuDiY8C3ctxq1tqvaCgkFb8cCA/edit?usp=sharing"",""ขอนแก่น!J213"")"),0)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IFERROR(__xludf.DUMMYFUNCTION("IMPORTRANGE(""https://docs.google.com/spreadsheets/d/1XL5vhW3sbDhbH9Cz0tuDiY8C3ctxq1tqvaCgkFb8cCA/edit?usp=sharing"",""ขอนแก่น!I214"")"),0)</f>
        <v>0</v>
      </c>
      <c r="J309" s="325">
        <f ca="1">IFERROR(__xludf.DUMMYFUNCTION("IMPORTRANGE(""https://docs.google.com/spreadsheets/d/1XL5vhW3sbDhbH9Cz0tuDiY8C3ctxq1tqvaCgkFb8cCA/edit?usp=sharing"",""ขอนแก่น!J214"")"),0)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IFERROR(__xludf.DUMMYFUNCTION("IMPORTRANGE(""https://docs.google.com/spreadsheets/d/1Yj_ptqi66GCucihVvJfMjLAmec39IyEx_6qawtMGysU/edit?usp=sharing"",""สบก!DC39"")"),0)</f>
        <v>0</v>
      </c>
      <c r="N314" s="172">
        <f ca="1">IFERROR(__xludf.DUMMYFUNCTION("IMPORTRANGE(""https://docs.google.com/spreadsheets/d/1Yj_ptqi66GCucihVvJfMjLAmec39IyEx_6qawtMGysU/edit?usp=sharing"",""สบก!DD39"")"),0)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IFERROR(__xludf.DUMMYFUNCTION("IMPORTRANGE(""https://docs.google.com/spreadsheets/d/1Yj_ptqi66GCucihVvJfMjLAmec39IyEx_6qawtMGysU/edit?usp=sharing"",""สบก!CY39"")"),0)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IFERROR(__xludf.DUMMYFUNCTION("IMPORTRANGE(""https://docs.google.com/spreadsheets/d/1Yj_ptqi66GCucihVvJfMjLAmec39IyEx_6qawtMGysU/edit?usp=sharing"",""สบก!CZ39"")"),0)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IFERROR(__xludf.DUMMYFUNCTION("IMPORTRANGE(""https://docs.google.com/spreadsheets/d/1Yj_ptqi66GCucihVvJfMjLAmec39IyEx_6qawtMGysU/edit?usp=sharing"",""สบก!DA39"")"),0)</f>
        <v>0</v>
      </c>
      <c r="M318" s="101"/>
      <c r="N318" s="91">
        <f ca="1">IFERROR(__xludf.DUMMYFUNCTION("IMPORTRANGE(""https://docs.google.com/spreadsheets/d/1Yj_ptqi66GCucihVvJfMjLAmec39IyEx_6qawtMGysU/edit?usp=sharing"",""สบก!DE39"")"),0)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IFERROR(__xludf.DUMMYFUNCTION("IMPORTRANGE(""https://docs.google.com/spreadsheets/d/1XL5vhW3sbDhbH9Cz0tuDiY8C3ctxq1tqvaCgkFb8cCA/edit?usp=sharing"",""ขอนแก่น!J220"")"),0)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IFERROR(__xludf.DUMMYFUNCTION("IMPORTRANGE(""https://docs.google.com/spreadsheets/d/1XL5vhW3sbDhbH9Cz0tuDiY8C3ctxq1tqvaCgkFb8cCA/edit?usp=sharing"",""ขอนแก่น!J221"")"),0)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IFERROR(__xludf.DUMMYFUNCTION("IMPORTRANGE(""https://docs.google.com/spreadsheets/d/1XL5vhW3sbDhbH9Cz0tuDiY8C3ctxq1tqvaCgkFb8cCA/edit?usp=sharing"",""ขอนแก่น!J222"")"),0)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IFERROR(__xludf.DUMMYFUNCTION("IMPORTRANGE(""https://docs.google.com/spreadsheets/d/1XL5vhW3sbDhbH9Cz0tuDiY8C3ctxq1tqvaCgkFb8cCA/edit?usp=sharing"",""ขอนแก่น!J223"")"),0)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IFERROR(__xludf.DUMMYFUNCTION("IMPORTRANGE(""https://docs.google.com/spreadsheets/d/1XL5vhW3sbDhbH9Cz0tuDiY8C3ctxq1tqvaCgkFb8cCA/edit?usp=sharing"",""ขอนแก่น!I224"")"),0)</f>
        <v>0</v>
      </c>
      <c r="J324" s="191">
        <f ca="1">IFERROR(__xludf.DUMMYFUNCTION("IMPORTRANGE(""https://docs.google.com/spreadsheets/d/1XL5vhW3sbDhbH9Cz0tuDiY8C3ctxq1tqvaCgkFb8cCA/edit?usp=sharing"",""ขอนแก่น!J224"")"),0)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IFERROR(__xludf.DUMMYFUNCTION("IMPORTRANGE(""https://docs.google.com/spreadsheets/d/1XL5vhW3sbDhbH9Cz0tuDiY8C3ctxq1tqvaCgkFb8cCA/edit?usp=sharing"",""ขอนแก่น!J225"")"),0)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IFERROR(__xludf.DUMMYFUNCTION("IMPORTRANGE(""https://docs.google.com/spreadsheets/d/1XL5vhW3sbDhbH9Cz0tuDiY8C3ctxq1tqvaCgkFb8cCA/edit?usp=sharing"",""ขอนแก่น!J226"")"),0)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IFERROR(__xludf.DUMMYFUNCTION("IMPORTRANGE(""https://docs.google.com/spreadsheets/d/1XL5vhW3sbDhbH9Cz0tuDiY8C3ctxq1tqvaCgkFb8cCA/edit?usp=sharing"",""ขอนแก่น!I228"")"),400)</f>
        <v>400</v>
      </c>
      <c r="J328" s="330">
        <f ca="1">IFERROR(__xludf.DUMMYFUNCTION("IMPORTRANGE(""https://docs.google.com/spreadsheets/d/1XL5vhW3sbDhbH9Cz0tuDiY8C3ctxq1tqvaCgkFb8cCA/edit?usp=sharing"",""ขอนแก่น!J228"")"),30)</f>
        <v>30</v>
      </c>
      <c r="K328" s="309">
        <f ca="1">IF(I328&gt;0,J328*100/I328,0)</f>
        <v>7.5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1211000</v>
      </c>
      <c r="M329" s="155">
        <f t="shared" ca="1" si="98"/>
        <v>661010</v>
      </c>
      <c r="N329" s="155">
        <f t="shared" ca="1" si="98"/>
        <v>421500</v>
      </c>
      <c r="O329" s="154">
        <f t="shared" ref="O329:O331" ca="1" si="99">IF(L329&gt;0,N329*100/L329,0)</f>
        <v>34.805945499587118</v>
      </c>
      <c r="P329" s="154">
        <f t="shared" ref="P329:P331" ca="1" si="100">IF(M329&gt;0,N329*100/M329,0)</f>
        <v>63.766054976475395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1211000</v>
      </c>
      <c r="M331" s="160">
        <f t="shared" ca="1" si="102"/>
        <v>661010</v>
      </c>
      <c r="N331" s="160">
        <f t="shared" ca="1" si="102"/>
        <v>421500</v>
      </c>
      <c r="O331" s="159">
        <f t="shared" ca="1" si="99"/>
        <v>34.805945499587118</v>
      </c>
      <c r="P331" s="159">
        <f t="shared" ca="1" si="100"/>
        <v>63.766054976475395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1194000</v>
      </c>
      <c r="M333" s="172">
        <f ca="1">IFERROR(__xludf.DUMMYFUNCTION("IMPORTRANGE(""https://docs.google.com/spreadsheets/d/1Yj_ptqi66GCucihVvJfMjLAmec39IyEx_6qawtMGysU/edit?usp=sharing"",""สบก!DL39"")"),661010)</f>
        <v>661010</v>
      </c>
      <c r="N333" s="172">
        <f ca="1">IFERROR(__xludf.DUMMYFUNCTION("IMPORTRANGE(""https://docs.google.com/spreadsheets/d/1Yj_ptqi66GCucihVvJfMjLAmec39IyEx_6qawtMGysU/edit?usp=sharing"",""สบก!DM39"")"),404500)</f>
        <v>404500</v>
      </c>
      <c r="O333" s="171">
        <f ca="1">IF(L333&gt;0,N333*100/L333,0)</f>
        <v>33.877721943048577</v>
      </c>
      <c r="P333" s="171">
        <f ca="1">IF(M333&gt;0,N333*100/M333,0)</f>
        <v>61.194233067578402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IFERROR(__xludf.DUMMYFUNCTION("IMPORTRANGE(""https://docs.google.com/spreadsheets/d/1Yj_ptqi66GCucihVvJfMjLAmec39IyEx_6qawtMGysU/edit?usp=sharing"",""สบก!DH39"")"),500400)</f>
        <v>500400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IFERROR(__xludf.DUMMYFUNCTION("IMPORTRANGE(""https://docs.google.com/spreadsheets/d/1Yj_ptqi66GCucihVvJfMjLAmec39IyEx_6qawtMGysU/edit?usp=sharing"",""สบก!DI39"")"),693600)</f>
        <v>693600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IFERROR(__xludf.DUMMYFUNCTION("IMPORTRANGE(""https://docs.google.com/spreadsheets/d/1Yj_ptqi66GCucihVvJfMjLAmec39IyEx_6qawtMGysU/edit?usp=sharing"",""สบก!DJ39"")"),17000)</f>
        <v>17000</v>
      </c>
      <c r="M337" s="101"/>
      <c r="N337" s="91">
        <f ca="1">IFERROR(__xludf.DUMMYFUNCTION("IMPORTRANGE(""https://docs.google.com/spreadsheets/d/1Yj_ptqi66GCucihVvJfMjLAmec39IyEx_6qawtMGysU/edit?usp=sharing"",""สบก!DN39"")"),17000)</f>
        <v>17000</v>
      </c>
      <c r="O337" s="101">
        <f ca="1">IF(L337&gt;0,N337*100/L337,0)</f>
        <v>100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IFERROR(__xludf.DUMMYFUNCTION("IMPORTRANGE(""https://docs.google.com/spreadsheets/d/1XL5vhW3sbDhbH9Cz0tuDiY8C3ctxq1tqvaCgkFb8cCA/edit?usp=sharing"",""ขอนแก่น!I234"")"),0)</f>
        <v>0</v>
      </c>
      <c r="J339" s="191">
        <f ca="1">IFERROR(__xludf.DUMMYFUNCTION("IMPORTRANGE(""https://docs.google.com/spreadsheets/d/1XL5vhW3sbDhbH9Cz0tuDiY8C3ctxq1tqvaCgkFb8cCA/edit?usp=sharing"",""ขอนแก่น!J234"")"),63)</f>
        <v>63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IFERROR(__xludf.DUMMYFUNCTION("IMPORTRANGE(""https://docs.google.com/spreadsheets/d/1XL5vhW3sbDhbH9Cz0tuDiY8C3ctxq1tqvaCgkFb8cCA/edit?usp=sharing"",""ขอนแก่น!I235"")"),4000)</f>
        <v>4000</v>
      </c>
      <c r="J340" s="191">
        <f ca="1">IFERROR(__xludf.DUMMYFUNCTION("IMPORTRANGE(""https://docs.google.com/spreadsheets/d/1XL5vhW3sbDhbH9Cz0tuDiY8C3ctxq1tqvaCgkFb8cCA/edit?usp=sharing"",""ขอนแก่น!J235"")"),513.43)</f>
        <v>513.42999999999995</v>
      </c>
      <c r="K340" s="333">
        <f t="shared" ca="1" si="103"/>
        <v>12.835749999999997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IFERROR(__xludf.DUMMYFUNCTION("IMPORTRANGE(""https://docs.google.com/spreadsheets/d/1XL5vhW3sbDhbH9Cz0tuDiY8C3ctxq1tqvaCgkFb8cCA/edit?usp=sharing"",""ขอนแก่น!I236"")"),400)</f>
        <v>400</v>
      </c>
      <c r="J341" s="191">
        <f ca="1">IFERROR(__xludf.DUMMYFUNCTION("IMPORTRANGE(""https://docs.google.com/spreadsheets/d/1XL5vhW3sbDhbH9Cz0tuDiY8C3ctxq1tqvaCgkFb8cCA/edit?usp=sharing"",""ขอนแก่น!J236"")"),47)</f>
        <v>47</v>
      </c>
      <c r="K341" s="333">
        <f t="shared" ca="1" si="103"/>
        <v>11.75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IFERROR(__xludf.DUMMYFUNCTION("IMPORTRANGE(""https://docs.google.com/spreadsheets/d/1XL5vhW3sbDhbH9Cz0tuDiY8C3ctxq1tqvaCgkFb8cCA/edit?usp=sharing"",""ขอนแก่น!I237"")"),0)</f>
        <v>0</v>
      </c>
      <c r="J342" s="191">
        <f ca="1">IFERROR(__xludf.DUMMYFUNCTION("IMPORTRANGE(""https://docs.google.com/spreadsheets/d/1XL5vhW3sbDhbH9Cz0tuDiY8C3ctxq1tqvaCgkFb8cCA/edit?usp=sharing"",""ขอนแก่น!J237"")"),481.17)</f>
        <v>481.17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IFERROR(__xludf.DUMMYFUNCTION("IMPORTRANGE(""https://docs.google.com/spreadsheets/d/1XL5vhW3sbDhbH9Cz0tuDiY8C3ctxq1tqvaCgkFb8cCA/edit?usp=sharing"",""ขอนแก่น!I238"")"),400)</f>
        <v>400</v>
      </c>
      <c r="J343" s="191">
        <f ca="1">IFERROR(__xludf.DUMMYFUNCTION("IMPORTRANGE(""https://docs.google.com/spreadsheets/d/1XL5vhW3sbDhbH9Cz0tuDiY8C3ctxq1tqvaCgkFb8cCA/edit?usp=sharing"",""ขอนแก่น!J238"")"),0)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IFERROR(__xludf.DUMMYFUNCTION("IMPORTRANGE(""https://docs.google.com/spreadsheets/d/1XL5vhW3sbDhbH9Cz0tuDiY8C3ctxq1tqvaCgkFb8cCA/edit?usp=sharing"",""ขอนแก่น!I239"")"),0)</f>
        <v>0</v>
      </c>
      <c r="J344" s="191">
        <f ca="1">IFERROR(__xludf.DUMMYFUNCTION("IMPORTRANGE(""https://docs.google.com/spreadsheets/d/1XL5vhW3sbDhbH9Cz0tuDiY8C3ctxq1tqvaCgkFb8cCA/edit?usp=sharing"",""ขอนแก่น!J239"")"),0)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IFERROR(__xludf.DUMMYFUNCTION("IMPORTRANGE(""https://docs.google.com/spreadsheets/d/1XL5vhW3sbDhbH9Cz0tuDiY8C3ctxq1tqvaCgkFb8cCA/edit?usp=sharing"",""ขอนแก่น!I240"")"),400)</f>
        <v>400</v>
      </c>
      <c r="J345" s="191">
        <f ca="1">IFERROR(__xludf.DUMMYFUNCTION("IMPORTRANGE(""https://docs.google.com/spreadsheets/d/1XL5vhW3sbDhbH9Cz0tuDiY8C3ctxq1tqvaCgkFb8cCA/edit?usp=sharing"",""ขอนแก่น!J240"")"),30)</f>
        <v>30</v>
      </c>
      <c r="K345" s="333">
        <f t="shared" ca="1" si="103"/>
        <v>7.5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IFERROR(__xludf.DUMMYFUNCTION("IMPORTRANGE(""https://docs.google.com/spreadsheets/d/1XL5vhW3sbDhbH9Cz0tuDiY8C3ctxq1tqvaCgkFb8cCA/edit?usp=sharing"",""ขอนแก่น!I241"")"),0)</f>
        <v>0</v>
      </c>
      <c r="J346" s="191">
        <f ca="1">IFERROR(__xludf.DUMMYFUNCTION("IMPORTRANGE(""https://docs.google.com/spreadsheets/d/1XL5vhW3sbDhbH9Cz0tuDiY8C3ctxq1tqvaCgkFb8cCA/edit?usp=sharing"",""ขอนแก่น!J241"")"),244.71)</f>
        <v>244.71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IFERROR(__xludf.DUMMYFUNCTION("IMPORTRANGE(""https://docs.google.com/spreadsheets/d/1XL5vhW3sbDhbH9Cz0tuDiY8C3ctxq1tqvaCgkFb8cCA/edit?usp=sharing"",""ขอนแก่น!L242"")"),2729921)</f>
        <v>2729921</v>
      </c>
      <c r="M347" s="347"/>
      <c r="N347" s="347">
        <f ca="1">IFERROR(__xludf.DUMMYFUNCTION("IMPORTRANGE(""https://docs.google.com/spreadsheets/d/1XL5vhW3sbDhbH9Cz0tuDiY8C3ctxq1tqvaCgkFb8cCA/edit?usp=sharing"",""ขอนแก่น!M242"")"),231093.789999999)</f>
        <v>231093.78999999899</v>
      </c>
      <c r="O347" s="347">
        <f ca="1">+IF(L347&gt;0,N347*100/L347,0)</f>
        <v>8.4652189568855292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IFERROR(__xludf.DUMMYFUNCTION("IMPORTRANGE(""https://docs.google.com/spreadsheets/d/1XL5vhW3sbDhbH9Cz0tuDiY8C3ctxq1tqvaCgkFb8cCA/edit?usp=sharing"",""ขอนแก่น!I244"")"),95)</f>
        <v>95</v>
      </c>
      <c r="J349" s="360">
        <f ca="1">IFERROR(__xludf.DUMMYFUNCTION("IMPORTRANGE(""https://docs.google.com/spreadsheets/d/1XL5vhW3sbDhbH9Cz0tuDiY8C3ctxq1tqvaCgkFb8cCA/edit?usp=sharing"",""ขอนแก่น!J244"")"),0)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IFERROR(__xludf.DUMMYFUNCTION("IMPORTRANGE(""https://docs.google.com/spreadsheets/d/1XL5vhW3sbDhbH9Cz0tuDiY8C3ctxq1tqvaCgkFb8cCA/edit?usp=sharing"",""ขอนแก่น!L244"")"),349530)</f>
        <v>349530</v>
      </c>
      <c r="M349" s="362"/>
      <c r="N349" s="362">
        <f ca="1">IFERROR(__xludf.DUMMYFUNCTION("IMPORTRANGE(""https://docs.google.com/spreadsheets/d/1XL5vhW3sbDhbH9Cz0tuDiY8C3ctxq1tqvaCgkFb8cCA/edit?usp=sharing"",""ขอนแก่น!M244"")"),25053.33)</f>
        <v>25053.33</v>
      </c>
      <c r="O349" s="362">
        <f ca="1">+IF(L349&gt;0,N349*100/L349,0)</f>
        <v>7.1677195090550168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IFERROR(__xludf.DUMMYFUNCTION("IMPORTRANGE(""https://docs.google.com/spreadsheets/d/1XL5vhW3sbDhbH9Cz0tuDiY8C3ctxq1tqvaCgkFb8cCA/edit?usp=sharing"",""ขอนแก่น!I245"")"),55)</f>
        <v>55</v>
      </c>
      <c r="J350" s="360">
        <f ca="1">IFERROR(__xludf.DUMMYFUNCTION("IMPORTRANGE(""https://docs.google.com/spreadsheets/d/1XL5vhW3sbDhbH9Cz0tuDiY8C3ctxq1tqvaCgkFb8cCA/edit?usp=sharing"",""ขอนแก่น!J245"")"),0)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IFERROR(__xludf.DUMMYFUNCTION("IMPORTRANGE(""https://docs.google.com/spreadsheets/d/1XL5vhW3sbDhbH9Cz0tuDiY8C3ctxq1tqvaCgkFb8cCA/edit?usp=sharing"",""ขอนแก่น!L246"")"),0)</f>
        <v>0</v>
      </c>
      <c r="M351" s="169"/>
      <c r="N351" s="169">
        <f ca="1">IFERROR(__xludf.DUMMYFUNCTION("IMPORTRANGE(""https://docs.google.com/spreadsheets/d/1XL5vhW3sbDhbH9Cz0tuDiY8C3ctxq1tqvaCgkFb8cCA/edit?usp=sharing"",""ขอนแก่น!M246"")"),0)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IFERROR(__xludf.DUMMYFUNCTION("IMPORTRANGE(""https://docs.google.com/spreadsheets/d/1XL5vhW3sbDhbH9Cz0tuDiY8C3ctxq1tqvaCgkFb8cCA/edit?usp=sharing"",""ขอนแก่น!L247"")"),349530)</f>
        <v>349530</v>
      </c>
      <c r="M352" s="169"/>
      <c r="N352" s="169">
        <f ca="1">IFERROR(__xludf.DUMMYFUNCTION("IMPORTRANGE(""https://docs.google.com/spreadsheets/d/1XL5vhW3sbDhbH9Cz0tuDiY8C3ctxq1tqvaCgkFb8cCA/edit?usp=sharing"",""ขอนแก่น!M247"")"),25053.33)</f>
        <v>25053.33</v>
      </c>
      <c r="O352" s="169">
        <f t="shared" ca="1" si="105"/>
        <v>7.1677195090550168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IFERROR(__xludf.DUMMYFUNCTION("IMPORTRANGE(""https://docs.google.com/spreadsheets/d/1XL5vhW3sbDhbH9Cz0tuDiY8C3ctxq1tqvaCgkFb8cCA/edit?usp=sharing"",""ขอนแก่น!L248"")"),0)</f>
        <v>0</v>
      </c>
      <c r="M353" s="171"/>
      <c r="N353" s="171">
        <f ca="1">IFERROR(__xludf.DUMMYFUNCTION("IMPORTRANGE(""https://docs.google.com/spreadsheets/d/1XL5vhW3sbDhbH9Cz0tuDiY8C3ctxq1tqvaCgkFb8cCA/edit?usp=sharing"",""ขอนแก่น!M248"")"),0)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IFERROR(__xludf.DUMMYFUNCTION("IMPORTRANGE(""https://docs.google.com/spreadsheets/d/1XL5vhW3sbDhbH9Cz0tuDiY8C3ctxq1tqvaCgkFb8cCA/edit?usp=sharing"",""ขอนแก่น!L249"")"),349530)</f>
        <v>349530</v>
      </c>
      <c r="M354" s="171"/>
      <c r="N354" s="171">
        <f ca="1">IFERROR(__xludf.DUMMYFUNCTION("IMPORTRANGE(""https://docs.google.com/spreadsheets/d/1XL5vhW3sbDhbH9Cz0tuDiY8C3ctxq1tqvaCgkFb8cCA/edit?usp=sharing"",""ขอนแก่น!M249"")"),25053.33)</f>
        <v>25053.33</v>
      </c>
      <c r="O354" s="171">
        <f t="shared" ca="1" si="105"/>
        <v>7.1677195090550168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IFERROR(__xludf.DUMMYFUNCTION("IMPORTRANGE(""https://docs.google.com/spreadsheets/d/1XL5vhW3sbDhbH9Cz0tuDiY8C3ctxq1tqvaCgkFb8cCA/edit?usp=sharing"",""ขอนแก่น!M250"")"),0)</f>
        <v>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IFERROR(__xludf.DUMMYFUNCTION("IMPORTRANGE(""https://docs.google.com/spreadsheets/d/1XL5vhW3sbDhbH9Cz0tuDiY8C3ctxq1tqvaCgkFb8cCA/edit?usp=sharing"",""ขอนแก่น!M251"")"),0)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IFERROR(__xludf.DUMMYFUNCTION("IMPORTRANGE(""https://docs.google.com/spreadsheets/d/1XL5vhW3sbDhbH9Cz0tuDiY8C3ctxq1tqvaCgkFb8cCA/edit?usp=sharing"",""ขอนแก่น!M252"")"),21633.33)</f>
        <v>21633.33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IFERROR(__xludf.DUMMYFUNCTION("IMPORTRANGE(""https://docs.google.com/spreadsheets/d/1XL5vhW3sbDhbH9Cz0tuDiY8C3ctxq1tqvaCgkFb8cCA/edit?usp=sharing"",""ขอนแก่น!M253"")"),3420)</f>
        <v>3420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IFERROR(__xludf.DUMMYFUNCTION("IMPORTRANGE(""https://docs.google.com/spreadsheets/d/1XL5vhW3sbDhbH9Cz0tuDiY8C3ctxq1tqvaCgkFb8cCA/edit?usp=sharing"",""ขอนแก่น!J255"")"),0)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IFERROR(__xludf.DUMMYFUNCTION("IMPORTRANGE(""https://docs.google.com/spreadsheets/d/1XL5vhW3sbDhbH9Cz0tuDiY8C3ctxq1tqvaCgkFb8cCA/edit?usp=sharing"",""ขอนแก่น!J256"")"),1)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IFERROR(__xludf.DUMMYFUNCTION("IMPORTRANGE(""https://docs.google.com/spreadsheets/d/1XL5vhW3sbDhbH9Cz0tuDiY8C3ctxq1tqvaCgkFb8cCA/edit?usp=sharing"",""ขอนแก่น!J257"")"),1)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IFERROR(__xludf.DUMMYFUNCTION("IMPORTRANGE(""https://docs.google.com/spreadsheets/d/1XL5vhW3sbDhbH9Cz0tuDiY8C3ctxq1tqvaCgkFb8cCA/edit?usp=sharing"",""ขอนแก่น!J258"")"),0)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IFERROR(__xludf.DUMMYFUNCTION("IMPORTRANGE(""https://docs.google.com/spreadsheets/d/1XL5vhW3sbDhbH9Cz0tuDiY8C3ctxq1tqvaCgkFb8cCA/edit?usp=sharing"",""ขอนแก่น!J166"")"),0)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IFERROR(__xludf.DUMMYFUNCTION("IMPORTRANGE(""https://docs.google.com/spreadsheets/d/1XL5vhW3sbDhbH9Cz0tuDiY8C3ctxq1tqvaCgkFb8cCA/edit?usp=sharing"",""ขอนแก่น!J166"")"),0)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IFERROR(__xludf.DUMMYFUNCTION("IMPORTRANGE(""https://docs.google.com/spreadsheets/d/1XL5vhW3sbDhbH9Cz0tuDiY8C3ctxq1tqvaCgkFb8cCA/edit?usp=sharing"",""ขอนแก่น!J166"")"),0)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IFERROR(__xludf.DUMMYFUNCTION("IMPORTRANGE(""https://docs.google.com/spreadsheets/d/1XL5vhW3sbDhbH9Cz0tuDiY8C3ctxq1tqvaCgkFb8cCA/edit?usp=sharing"",""ขอนแก่น!J166"")"),0)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IFERROR(__xludf.DUMMYFUNCTION("IMPORTRANGE(""https://docs.google.com/spreadsheets/d/1XL5vhW3sbDhbH9Cz0tuDiY8C3ctxq1tqvaCgkFb8cCA/edit?usp=sharing"",""ขอนแก่น!I263"")"),55)</f>
        <v>55</v>
      </c>
      <c r="J368" s="191">
        <f ca="1">IFERROR(__xludf.DUMMYFUNCTION("IMPORTRANGE(""https://docs.google.com/spreadsheets/d/1XL5vhW3sbDhbH9Cz0tuDiY8C3ctxq1tqvaCgkFb8cCA/edit?usp=sharing"",""ขอนแก่น!J263"")"),0)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IFERROR(__xludf.DUMMYFUNCTION("IMPORTRANGE(""https://docs.google.com/spreadsheets/d/1XL5vhW3sbDhbH9Cz0tuDiY8C3ctxq1tqvaCgkFb8cCA/edit?usp=sharing"",""ขอนแก่น!I164"")"),0)</f>
        <v>0</v>
      </c>
      <c r="J369" s="191">
        <f ca="1">IFERROR(__xludf.DUMMYFUNCTION("IMPORTRANGE(""https://docs.google.com/spreadsheets/d/1XL5vhW3sbDhbH9Cz0tuDiY8C3ctxq1tqvaCgkFb8cCA/edit?usp=sharing"",""ขอนแก่น!J164"")"),0)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IFERROR(__xludf.DUMMYFUNCTION("IMPORTRANGE(""https://docs.google.com/spreadsheets/d/1XL5vhW3sbDhbH9Cz0tuDiY8C3ctxq1tqvaCgkFb8cCA/edit?usp=sharing"",""ขอนแก่น!I265"")"),55)</f>
        <v>55</v>
      </c>
      <c r="J370" s="191">
        <f ca="1">IFERROR(__xludf.DUMMYFUNCTION("IMPORTRANGE(""https://docs.google.com/spreadsheets/d/1XL5vhW3sbDhbH9Cz0tuDiY8C3ctxq1tqvaCgkFb8cCA/edit?usp=sharing"",""ขอนแก่น!J265"")"),0)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IFERROR(__xludf.DUMMYFUNCTION("IMPORTRANGE(""https://docs.google.com/spreadsheets/d/1XL5vhW3sbDhbH9Cz0tuDiY8C3ctxq1tqvaCgkFb8cCA/edit?usp=sharing"",""ขอนแก่น!I164"")"),0)</f>
        <v>0</v>
      </c>
      <c r="J371" s="192">
        <f ca="1">IFERROR(__xludf.DUMMYFUNCTION("IMPORTRANGE(""https://docs.google.com/spreadsheets/d/1XL5vhW3sbDhbH9Cz0tuDiY8C3ctxq1tqvaCgkFb8cCA/edit?usp=sharing"",""ขอนแก่น!J164"")"),0)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IFERROR(__xludf.DUMMYFUNCTION("IMPORTRANGE(""https://docs.google.com/spreadsheets/d/1XL5vhW3sbDhbH9Cz0tuDiY8C3ctxq1tqvaCgkFb8cCA/edit?usp=sharing"",""ขอนแก่น!I267"")"),55)</f>
        <v>55</v>
      </c>
      <c r="J372" s="192">
        <f ca="1">IFERROR(__xludf.DUMMYFUNCTION("IMPORTRANGE(""https://docs.google.com/spreadsheets/d/1XL5vhW3sbDhbH9Cz0tuDiY8C3ctxq1tqvaCgkFb8cCA/edit?usp=sharing"",""ขอนแก่น!J267"")"),0)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IFERROR(__xludf.DUMMYFUNCTION("IMPORTRANGE(""https://docs.google.com/spreadsheets/d/1XL5vhW3sbDhbH9Cz0tuDiY8C3ctxq1tqvaCgkFb8cCA/edit?usp=sharing"",""ขอนแก่น!I164"")"),0)</f>
        <v>0</v>
      </c>
      <c r="J373" s="191">
        <f ca="1">IFERROR(__xludf.DUMMYFUNCTION("IMPORTRANGE(""https://docs.google.com/spreadsheets/d/1XL5vhW3sbDhbH9Cz0tuDiY8C3ctxq1tqvaCgkFb8cCA/edit?usp=sharing"",""ขอนแก่น!J164"")"),0)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IFERROR(__xludf.DUMMYFUNCTION("IMPORTRANGE(""https://docs.google.com/spreadsheets/d/1XL5vhW3sbDhbH9Cz0tuDiY8C3ctxq1tqvaCgkFb8cCA/edit?usp=sharing"",""ขอนแก่น!I164"")"),0)</f>
        <v>0</v>
      </c>
      <c r="J374" s="191">
        <f ca="1">IFERROR(__xludf.DUMMYFUNCTION("IMPORTRANGE(""https://docs.google.com/spreadsheets/d/1XL5vhW3sbDhbH9Cz0tuDiY8C3ctxq1tqvaCgkFb8cCA/edit?usp=sharing"",""ขอนแก่น!J164"")"),0)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IFERROR(__xludf.DUMMYFUNCTION("IMPORTRANGE(""https://docs.google.com/spreadsheets/d/1XL5vhW3sbDhbH9Cz0tuDiY8C3ctxq1tqvaCgkFb8cCA/edit?usp=sharing"",""ขอนแก่น!I270"")"),95)</f>
        <v>95</v>
      </c>
      <c r="J375" s="191">
        <f ca="1">IFERROR(__xludf.DUMMYFUNCTION("IMPORTRANGE(""https://docs.google.com/spreadsheets/d/1XL5vhW3sbDhbH9Cz0tuDiY8C3ctxq1tqvaCgkFb8cCA/edit?usp=sharing"",""ขอนแก่น!J270"")"),0)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IFERROR(__xludf.DUMMYFUNCTION("IMPORTRANGE(""https://docs.google.com/spreadsheets/d/1XL5vhW3sbDhbH9Cz0tuDiY8C3ctxq1tqvaCgkFb8cCA/edit?usp=sharing"",""ขอนแก่น!I271"")"),60)</f>
        <v>60</v>
      </c>
      <c r="J376" s="192">
        <f ca="1">IFERROR(__xludf.DUMMYFUNCTION("IMPORTRANGE(""https://docs.google.com/spreadsheets/d/1XL5vhW3sbDhbH9Cz0tuDiY8C3ctxq1tqvaCgkFb8cCA/edit?usp=sharing"",""ขอนแก่น!J271"")"),0)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IFERROR(__xludf.DUMMYFUNCTION("IMPORTRANGE(""https://docs.google.com/spreadsheets/d/1XL5vhW3sbDhbH9Cz0tuDiY8C3ctxq1tqvaCgkFb8cCA/edit?usp=sharing"",""ขอนแก่น!I272"")"),35)</f>
        <v>35</v>
      </c>
      <c r="J377" s="191">
        <f ca="1">IFERROR(__xludf.DUMMYFUNCTION("IMPORTRANGE(""https://docs.google.com/spreadsheets/d/1XL5vhW3sbDhbH9Cz0tuDiY8C3ctxq1tqvaCgkFb8cCA/edit?usp=sharing"",""ขอนแก่น!J272"")"),0)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IFERROR(__xludf.DUMMYFUNCTION("IMPORTRANGE(""https://docs.google.com/spreadsheets/d/1XL5vhW3sbDhbH9Cz0tuDiY8C3ctxq1tqvaCgkFb8cCA/edit?usp=sharing"",""ขอนแก่น!J273"")"),0)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IFERROR(__xludf.DUMMYFUNCTION("IMPORTRANGE(""https://docs.google.com/spreadsheets/d/1XL5vhW3sbDhbH9Cz0tuDiY8C3ctxq1tqvaCgkFb8cCA/edit?usp=sharing"",""ขอนแก่น!J274"")"),0)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IFERROR(__xludf.DUMMYFUNCTION("IMPORTRANGE(""https://docs.google.com/spreadsheets/d/1XL5vhW3sbDhbH9Cz0tuDiY8C3ctxq1tqvaCgkFb8cCA/edit?usp=sharing"",""ขอนแก่น!I275"")"),1000)</f>
        <v>1000</v>
      </c>
      <c r="J380" s="360">
        <f ca="1">IFERROR(__xludf.DUMMYFUNCTION("IMPORTRANGE(""https://docs.google.com/spreadsheets/d/1XL5vhW3sbDhbH9Cz0tuDiY8C3ctxq1tqvaCgkFb8cCA/edit?usp=sharing"",""ขอนแก่น!J275"")"),0)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IFERROR(__xludf.DUMMYFUNCTION("IMPORTRANGE(""https://docs.google.com/spreadsheets/d/1XL5vhW3sbDhbH9Cz0tuDiY8C3ctxq1tqvaCgkFb8cCA/edit?usp=sharing"",""ขอนแก่น!L275"")"),1028520)</f>
        <v>1028520</v>
      </c>
      <c r="M380" s="362"/>
      <c r="N380" s="362">
        <f ca="1">IFERROR(__xludf.DUMMYFUNCTION("IMPORTRANGE(""https://docs.google.com/spreadsheets/d/1XL5vhW3sbDhbH9Cz0tuDiY8C3ctxq1tqvaCgkFb8cCA/edit?usp=sharing"",""ขอนแก่น!M275"")"),48775.4799999999)</f>
        <v>48775.479999999901</v>
      </c>
      <c r="O380" s="362">
        <f ca="1">+IF(L380&gt;0,N380*100/L380,0)</f>
        <v>4.7422976704390676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IFERROR(__xludf.DUMMYFUNCTION("IMPORTRANGE(""https://docs.google.com/spreadsheets/d/1XL5vhW3sbDhbH9Cz0tuDiY8C3ctxq1tqvaCgkFb8cCA/edit?usp=sharing"",""ขอนแก่น!I276"")"),100)</f>
        <v>100</v>
      </c>
      <c r="J381" s="360">
        <f ca="1">IFERROR(__xludf.DUMMYFUNCTION("IMPORTRANGE(""https://docs.google.com/spreadsheets/d/1XL5vhW3sbDhbH9Cz0tuDiY8C3ctxq1tqvaCgkFb8cCA/edit?usp=sharing"",""ขอนแก่น!J276"")"),0)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IFERROR(__xludf.DUMMYFUNCTION("IMPORTRANGE(""https://docs.google.com/spreadsheets/d/1XL5vhW3sbDhbH9Cz0tuDiY8C3ctxq1tqvaCgkFb8cCA/edit?usp=sharing"",""ขอนแก่น!L277"")"),0)</f>
        <v>0</v>
      </c>
      <c r="M382" s="169"/>
      <c r="N382" s="169">
        <f ca="1">IFERROR(__xludf.DUMMYFUNCTION("IMPORTRANGE(""https://docs.google.com/spreadsheets/d/1XL5vhW3sbDhbH9Cz0tuDiY8C3ctxq1tqvaCgkFb8cCA/edit?usp=sharing"",""ขอนแก่น!M277"")"),0)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IFERROR(__xludf.DUMMYFUNCTION("IMPORTRANGE(""https://docs.google.com/spreadsheets/d/1XL5vhW3sbDhbH9Cz0tuDiY8C3ctxq1tqvaCgkFb8cCA/edit?usp=sharing"",""ขอนแก่น!L278"")"),1028520)</f>
        <v>1028520</v>
      </c>
      <c r="M383" s="169"/>
      <c r="N383" s="169">
        <f ca="1">IFERROR(__xludf.DUMMYFUNCTION("IMPORTRANGE(""https://docs.google.com/spreadsheets/d/1XL5vhW3sbDhbH9Cz0tuDiY8C3ctxq1tqvaCgkFb8cCA/edit?usp=sharing"",""ขอนแก่น!M278"")"),48775.4799999999)</f>
        <v>48775.479999999901</v>
      </c>
      <c r="O383" s="169">
        <f t="shared" ca="1" si="109"/>
        <v>4.7422976704390676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IFERROR(__xludf.DUMMYFUNCTION("IMPORTRANGE(""https://docs.google.com/spreadsheets/d/1XL5vhW3sbDhbH9Cz0tuDiY8C3ctxq1tqvaCgkFb8cCA/edit?usp=sharing"",""ขอนแก่น!L279"")"),0)</f>
        <v>0</v>
      </c>
      <c r="M384" s="171"/>
      <c r="N384" s="171">
        <f ca="1">IFERROR(__xludf.DUMMYFUNCTION("IMPORTRANGE(""https://docs.google.com/spreadsheets/d/1XL5vhW3sbDhbH9Cz0tuDiY8C3ctxq1tqvaCgkFb8cCA/edit?usp=sharing"",""ขอนแก่น!M279"")"),0)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IFERROR(__xludf.DUMMYFUNCTION("IMPORTRANGE(""https://docs.google.com/spreadsheets/d/1XL5vhW3sbDhbH9Cz0tuDiY8C3ctxq1tqvaCgkFb8cCA/edit?usp=sharing"",""ขอนแก่น!L280"")"),1028520)</f>
        <v>1028520</v>
      </c>
      <c r="M385" s="171"/>
      <c r="N385" s="171">
        <f ca="1">IFERROR(__xludf.DUMMYFUNCTION("IMPORTRANGE(""https://docs.google.com/spreadsheets/d/1XL5vhW3sbDhbH9Cz0tuDiY8C3ctxq1tqvaCgkFb8cCA/edit?usp=sharing"",""ขอนแก่น!M280"")"),48775.4799999999)</f>
        <v>48775.479999999901</v>
      </c>
      <c r="O385" s="171">
        <f t="shared" ca="1" si="109"/>
        <v>4.7422976704390676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IFERROR(__xludf.DUMMYFUNCTION("IMPORTRANGE(""https://docs.google.com/spreadsheets/d/1XL5vhW3sbDhbH9Cz0tuDiY8C3ctxq1tqvaCgkFb8cCA/edit?usp=sharing"",""ขอนแก่น!M281"")"),0)</f>
        <v>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IFERROR(__xludf.DUMMYFUNCTION("IMPORTRANGE(""https://docs.google.com/spreadsheets/d/1XL5vhW3sbDhbH9Cz0tuDiY8C3ctxq1tqvaCgkFb8cCA/edit?usp=sharing"",""ขอนแก่น!M282"")"),0)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IFERROR(__xludf.DUMMYFUNCTION("IMPORTRANGE(""https://docs.google.com/spreadsheets/d/1XL5vhW3sbDhbH9Cz0tuDiY8C3ctxq1tqvaCgkFb8cCA/edit?usp=sharing"",""ขอนแก่น!M283"")"),31935.48)</f>
        <v>31935.48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IFERROR(__xludf.DUMMYFUNCTION("IMPORTRANGE(""https://docs.google.com/spreadsheets/d/1XL5vhW3sbDhbH9Cz0tuDiY8C3ctxq1tqvaCgkFb8cCA/edit?usp=sharing"",""ขอนแก่น!M284"")"),16840)</f>
        <v>16840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IFERROR(__xludf.DUMMYFUNCTION("IMPORTRANGE(""https://docs.google.com/spreadsheets/d/1XL5vhW3sbDhbH9Cz0tuDiY8C3ctxq1tqvaCgkFb8cCA/edit?usp=sharing"",""ขอนแก่น!J286"")"),0)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IFERROR(__xludf.DUMMYFUNCTION("IMPORTRANGE(""https://docs.google.com/spreadsheets/d/1XL5vhW3sbDhbH9Cz0tuDiY8C3ctxq1tqvaCgkFb8cCA/edit?usp=sharing"",""ขอนแก่น!J287"")"),1)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IFERROR(__xludf.DUMMYFUNCTION("IMPORTRANGE(""https://docs.google.com/spreadsheets/d/1XL5vhW3sbDhbH9Cz0tuDiY8C3ctxq1tqvaCgkFb8cCA/edit?usp=sharing"",""ขอนแก่น!J288"")"),1)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IFERROR(__xludf.DUMMYFUNCTION("IMPORTRANGE(""https://docs.google.com/spreadsheets/d/1XL5vhW3sbDhbH9Cz0tuDiY8C3ctxq1tqvaCgkFb8cCA/edit?usp=sharing"",""ขอนแก่น!J289"")"),0)</f>
        <v>0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IFERROR(__xludf.DUMMYFUNCTION("IMPORTRANGE(""https://docs.google.com/spreadsheets/d/1XL5vhW3sbDhbH9Cz0tuDiY8C3ctxq1tqvaCgkFb8cCA/edit?usp=sharing"",""ขอนแก่น!I291"")"),100)</f>
        <v>100</v>
      </c>
      <c r="J396" s="192">
        <f ca="1">IFERROR(__xludf.DUMMYFUNCTION("IMPORTRANGE(""https://docs.google.com/spreadsheets/d/1XL5vhW3sbDhbH9Cz0tuDiY8C3ctxq1tqvaCgkFb8cCA/edit?usp=sharing"",""ขอนแก่น!J291"")"),0)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IFERROR(__xludf.DUMMYFUNCTION("IMPORTRANGE(""https://docs.google.com/spreadsheets/d/1XL5vhW3sbDhbH9Cz0tuDiY8C3ctxq1tqvaCgkFb8cCA/edit?usp=sharing"",""ขอนแก่น!I292"")"),1000)</f>
        <v>1000</v>
      </c>
      <c r="J397" s="192">
        <f ca="1">IFERROR(__xludf.DUMMYFUNCTION("IMPORTRANGE(""https://docs.google.com/spreadsheets/d/1XL5vhW3sbDhbH9Cz0tuDiY8C3ctxq1tqvaCgkFb8cCA/edit?usp=sharing"",""ขอนแก่น!J292"")"),0)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IFERROR(__xludf.DUMMYFUNCTION("IMPORTRANGE(""https://docs.google.com/spreadsheets/d/1XL5vhW3sbDhbH9Cz0tuDiY8C3ctxq1tqvaCgkFb8cCA/edit?usp=sharing"",""ขอนแก่น!I293"")"),100)</f>
        <v>100</v>
      </c>
      <c r="J398" s="192">
        <f ca="1">IFERROR(__xludf.DUMMYFUNCTION("IMPORTRANGE(""https://docs.google.com/spreadsheets/d/1XL5vhW3sbDhbH9Cz0tuDiY8C3ctxq1tqvaCgkFb8cCA/edit?usp=sharing"",""ขอนแก่น!J293"")"),0)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IFERROR(__xludf.DUMMYFUNCTION("IMPORTRANGE(""https://docs.google.com/spreadsheets/d/1XL5vhW3sbDhbH9Cz0tuDiY8C3ctxq1tqvaCgkFb8cCA/edit?usp=sharing"",""ขอนแก่น!J294"")"),0)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IFERROR(__xludf.DUMMYFUNCTION("IMPORTRANGE(""https://docs.google.com/spreadsheets/d/1XL5vhW3sbDhbH9Cz0tuDiY8C3ctxq1tqvaCgkFb8cCA/edit?usp=sharing"",""ขอนแก่น!J295"")"),0)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IFERROR(__xludf.DUMMYFUNCTION("IMPORTRANGE(""https://docs.google.com/spreadsheets/d/1XL5vhW3sbDhbH9Cz0tuDiY8C3ctxq1tqvaCgkFb8cCA/edit?usp=sharing"",""ขอนแก่น!I296"")"),204)</f>
        <v>204</v>
      </c>
      <c r="J401" s="360">
        <f ca="1">IFERROR(__xludf.DUMMYFUNCTION("IMPORTRANGE(""https://docs.google.com/spreadsheets/d/1XL5vhW3sbDhbH9Cz0tuDiY8C3ctxq1tqvaCgkFb8cCA/edit?usp=sharing"",""ขอนแก่น!J296"")"),0)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IFERROR(__xludf.DUMMYFUNCTION("IMPORTRANGE(""https://docs.google.com/spreadsheets/d/1XL5vhW3sbDhbH9Cz0tuDiY8C3ctxq1tqvaCgkFb8cCA/edit?usp=sharing"",""ขอนแก่น!L296"")"),229140)</f>
        <v>229140</v>
      </c>
      <c r="M401" s="362"/>
      <c r="N401" s="362">
        <f ca="1">IFERROR(__xludf.DUMMYFUNCTION("IMPORTRANGE(""https://docs.google.com/spreadsheets/d/1XL5vhW3sbDhbH9Cz0tuDiY8C3ctxq1tqvaCgkFb8cCA/edit?usp=sharing"",""ขอนแก่น!M296"")"),0)</f>
        <v>0</v>
      </c>
      <c r="O401" s="362">
        <f ca="1">+IF(L401&gt;0,N401*100/L401,0)</f>
        <v>0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IFERROR(__xludf.DUMMYFUNCTION("IMPORTRANGE(""https://docs.google.com/spreadsheets/d/1XL5vhW3sbDhbH9Cz0tuDiY8C3ctxq1tqvaCgkFb8cCA/edit?usp=sharing"",""ขอนแก่น!I297"")"),68)</f>
        <v>68</v>
      </c>
      <c r="J402" s="360">
        <f ca="1">IFERROR(__xludf.DUMMYFUNCTION("IMPORTRANGE(""https://docs.google.com/spreadsheets/d/1XL5vhW3sbDhbH9Cz0tuDiY8C3ctxq1tqvaCgkFb8cCA/edit?usp=sharing"",""ขอนแก่น!J297"")"),0)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IFERROR(__xludf.DUMMYFUNCTION("IMPORTRANGE(""https://docs.google.com/spreadsheets/d/1XL5vhW3sbDhbH9Cz0tuDiY8C3ctxq1tqvaCgkFb8cCA/edit?usp=sharing"",""ขอนแก่น!L298"")"),0)</f>
        <v>0</v>
      </c>
      <c r="M403" s="169"/>
      <c r="N403" s="171">
        <f ca="1">IFERROR(__xludf.DUMMYFUNCTION("IMPORTRANGE(""https://docs.google.com/spreadsheets/d/1XL5vhW3sbDhbH9Cz0tuDiY8C3ctxq1tqvaCgkFb8cCA/edit?usp=sharing"",""ขอนแก่น!M298"")"),0)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IFERROR(__xludf.DUMMYFUNCTION("IMPORTRANGE(""https://docs.google.com/spreadsheets/d/1XL5vhW3sbDhbH9Cz0tuDiY8C3ctxq1tqvaCgkFb8cCA/edit?usp=sharing"",""ขอนแก่น!L299"")"),229140)</f>
        <v>229140</v>
      </c>
      <c r="M404" s="169"/>
      <c r="N404" s="171">
        <f ca="1">IFERROR(__xludf.DUMMYFUNCTION("IMPORTRANGE(""https://docs.google.com/spreadsheets/d/1XL5vhW3sbDhbH9Cz0tuDiY8C3ctxq1tqvaCgkFb8cCA/edit?usp=sharing"",""ขอนแก่น!M299"")"),0)</f>
        <v>0</v>
      </c>
      <c r="O404" s="171">
        <f t="shared" ca="1" si="112"/>
        <v>0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IFERROR(__xludf.DUMMYFUNCTION("IMPORTRANGE(""https://docs.google.com/spreadsheets/d/1XL5vhW3sbDhbH9Cz0tuDiY8C3ctxq1tqvaCgkFb8cCA/edit?usp=sharing"",""ขอนแก่น!L300"")"),0)</f>
        <v>0</v>
      </c>
      <c r="M405" s="171"/>
      <c r="N405" s="171">
        <f ca="1">IFERROR(__xludf.DUMMYFUNCTION("IMPORTRANGE(""https://docs.google.com/spreadsheets/d/1XL5vhW3sbDhbH9Cz0tuDiY8C3ctxq1tqvaCgkFb8cCA/edit?usp=sharing"",""ขอนแก่น!M300"")"),0)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IFERROR(__xludf.DUMMYFUNCTION("IMPORTRANGE(""https://docs.google.com/spreadsheets/d/1XL5vhW3sbDhbH9Cz0tuDiY8C3ctxq1tqvaCgkFb8cCA/edit?usp=sharing"",""ขอนแก่น!L301"")"),229140)</f>
        <v>229140</v>
      </c>
      <c r="M406" s="171"/>
      <c r="N406" s="171">
        <f ca="1">IFERROR(__xludf.DUMMYFUNCTION("IMPORTRANGE(""https://docs.google.com/spreadsheets/d/1XL5vhW3sbDhbH9Cz0tuDiY8C3ctxq1tqvaCgkFb8cCA/edit?usp=sharing"",""ขอนแก่น!M301"")"),0)</f>
        <v>0</v>
      </c>
      <c r="O406" s="171">
        <f t="shared" ca="1" si="112"/>
        <v>0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IFERROR(__xludf.DUMMYFUNCTION("IMPORTRANGE(""https://docs.google.com/spreadsheets/d/1XL5vhW3sbDhbH9Cz0tuDiY8C3ctxq1tqvaCgkFb8cCA/edit?usp=sharing"",""ขอนแก่น!M302"")"),0)</f>
        <v>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IFERROR(__xludf.DUMMYFUNCTION("IMPORTRANGE(""https://docs.google.com/spreadsheets/d/1XL5vhW3sbDhbH9Cz0tuDiY8C3ctxq1tqvaCgkFb8cCA/edit?usp=sharing"",""ขอนแก่น!M303"")"),0)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IFERROR(__xludf.DUMMYFUNCTION("IMPORTRANGE(""https://docs.google.com/spreadsheets/d/1XL5vhW3sbDhbH9Cz0tuDiY8C3ctxq1tqvaCgkFb8cCA/edit?usp=sharing"",""ขอนแก่น!M304"")"),0)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IFERROR(__xludf.DUMMYFUNCTION("IMPORTRANGE(""https://docs.google.com/spreadsheets/d/1XL5vhW3sbDhbH9Cz0tuDiY8C3ctxq1tqvaCgkFb8cCA/edit?usp=sharing"",""ขอนแก่น!M305"")"),0)</f>
        <v>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IFERROR(__xludf.DUMMYFUNCTION("IMPORTRANGE(""https://docs.google.com/spreadsheets/d/1XL5vhW3sbDhbH9Cz0tuDiY8C3ctxq1tqvaCgkFb8cCA/edit?usp=sharing"",""ขอนแก่น!J307"")"),0)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IFERROR(__xludf.DUMMYFUNCTION("IMPORTRANGE(""https://docs.google.com/spreadsheets/d/1XL5vhW3sbDhbH9Cz0tuDiY8C3ctxq1tqvaCgkFb8cCA/edit?usp=sharing"",""ขอนแก่น!J308"")"),1)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IFERROR(__xludf.DUMMYFUNCTION("IMPORTRANGE(""https://docs.google.com/spreadsheets/d/1XL5vhW3sbDhbH9Cz0tuDiY8C3ctxq1tqvaCgkFb8cCA/edit?usp=sharing"",""ขอนแก่น!J309"")"),1)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IFERROR(__xludf.DUMMYFUNCTION("IMPORTRANGE(""https://docs.google.com/spreadsheets/d/1XL5vhW3sbDhbH9Cz0tuDiY8C3ctxq1tqvaCgkFb8cCA/edit?usp=sharing"",""ขอนแก่น!J310"")"),0)</f>
        <v>0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IFERROR(__xludf.DUMMYFUNCTION("IMPORTRANGE(""https://docs.google.com/spreadsheets/d/1XL5vhW3sbDhbH9Cz0tuDiY8C3ctxq1tqvaCgkFb8cCA/edit?usp=sharing"",""ขอนแก่น!I311"")"),68)</f>
        <v>68</v>
      </c>
      <c r="J416" s="203">
        <f ca="1">IFERROR(__xludf.DUMMYFUNCTION("IMPORTRANGE(""https://docs.google.com/spreadsheets/d/1XL5vhW3sbDhbH9Cz0tuDiY8C3ctxq1tqvaCgkFb8cCA/edit?usp=sharing"",""ขอนแก่น!J311"")"),0)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IFERROR(__xludf.DUMMYFUNCTION("IMPORTRANGE(""https://docs.google.com/spreadsheets/d/1XL5vhW3sbDhbH9Cz0tuDiY8C3ctxq1tqvaCgkFb8cCA/edit?usp=sharing"",""ขอนแก่น!I312"")"),20)</f>
        <v>20</v>
      </c>
      <c r="J417" s="379">
        <f ca="1">IFERROR(__xludf.DUMMYFUNCTION("IMPORTRANGE(""https://docs.google.com/spreadsheets/d/1XL5vhW3sbDhbH9Cz0tuDiY8C3ctxq1tqvaCgkFb8cCA/edit?usp=sharing"",""ขอนแก่น!J312"")"),0)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IFERROR(__xludf.DUMMYFUNCTION("IMPORTRANGE(""https://docs.google.com/spreadsheets/d/1XL5vhW3sbDhbH9Cz0tuDiY8C3ctxq1tqvaCgkFb8cCA/edit?usp=sharing"",""ขอนแก่น!I313"")"),60)</f>
        <v>60</v>
      </c>
      <c r="J418" s="380">
        <f ca="1">IFERROR(__xludf.DUMMYFUNCTION("IMPORTRANGE(""https://docs.google.com/spreadsheets/d/1XL5vhW3sbDhbH9Cz0tuDiY8C3ctxq1tqvaCgkFb8cCA/edit?usp=sharing"",""ขอนแก่น!J313"")"),0)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IFERROR(__xludf.DUMMYFUNCTION("IMPORTRANGE(""https://docs.google.com/spreadsheets/d/1XL5vhW3sbDhbH9Cz0tuDiY8C3ctxq1tqvaCgkFb8cCA/edit?usp=sharing"",""ขอนแก่น!I314"")"),20)</f>
        <v>20</v>
      </c>
      <c r="J419" s="275">
        <f ca="1">IFERROR(__xludf.DUMMYFUNCTION("IMPORTRANGE(""https://docs.google.com/spreadsheets/d/1XL5vhW3sbDhbH9Cz0tuDiY8C3ctxq1tqvaCgkFb8cCA/edit?usp=sharing"",""ขอนแก่น!J314"")"),0)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IFERROR(__xludf.DUMMYFUNCTION("IMPORTRANGE(""https://docs.google.com/spreadsheets/d/1XL5vhW3sbDhbH9Cz0tuDiY8C3ctxq1tqvaCgkFb8cCA/edit?usp=sharing"",""ขอนแก่น!I315"")"),20)</f>
        <v>20</v>
      </c>
      <c r="J420" s="275">
        <f ca="1">IFERROR(__xludf.DUMMYFUNCTION("IMPORTRANGE(""https://docs.google.com/spreadsheets/d/1XL5vhW3sbDhbH9Cz0tuDiY8C3ctxq1tqvaCgkFb8cCA/edit?usp=sharing"",""ขอนแก่น!J315"")"),0)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IFERROR(__xludf.DUMMYFUNCTION("IMPORTRANGE(""https://docs.google.com/spreadsheets/d/1XL5vhW3sbDhbH9Cz0tuDiY8C3ctxq1tqvaCgkFb8cCA/edit?usp=sharing"",""ขอนแก่น!I316"")"),38)</f>
        <v>38</v>
      </c>
      <c r="J421" s="379">
        <f ca="1">IFERROR(__xludf.DUMMYFUNCTION("IMPORTRANGE(""https://docs.google.com/spreadsheets/d/1XL5vhW3sbDhbH9Cz0tuDiY8C3ctxq1tqvaCgkFb8cCA/edit?usp=sharing"",""ขอนแก่น!J316"")"),0)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IFERROR(__xludf.DUMMYFUNCTION("IMPORTRANGE(""https://docs.google.com/spreadsheets/d/1XL5vhW3sbDhbH9Cz0tuDiY8C3ctxq1tqvaCgkFb8cCA/edit?usp=sharing"",""ขอนแก่น!I317"")"),114)</f>
        <v>114</v>
      </c>
      <c r="J422" s="380">
        <f ca="1">IFERROR(__xludf.DUMMYFUNCTION("IMPORTRANGE(""https://docs.google.com/spreadsheets/d/1XL5vhW3sbDhbH9Cz0tuDiY8C3ctxq1tqvaCgkFb8cCA/edit?usp=sharing"",""ขอนแก่น!J317"")"),0)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IFERROR(__xludf.DUMMYFUNCTION("IMPORTRANGE(""https://docs.google.com/spreadsheets/d/1XL5vhW3sbDhbH9Cz0tuDiY8C3ctxq1tqvaCgkFb8cCA/edit?usp=sharing"",""ขอนแก่น!I318"")"),38)</f>
        <v>38</v>
      </c>
      <c r="J423" s="275">
        <f ca="1">IFERROR(__xludf.DUMMYFUNCTION("IMPORTRANGE(""https://docs.google.com/spreadsheets/d/1XL5vhW3sbDhbH9Cz0tuDiY8C3ctxq1tqvaCgkFb8cCA/edit?usp=sharing"",""ขอนแก่น!J318"")"),0)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IFERROR(__xludf.DUMMYFUNCTION("IMPORTRANGE(""https://docs.google.com/spreadsheets/d/1XL5vhW3sbDhbH9Cz0tuDiY8C3ctxq1tqvaCgkFb8cCA/edit?usp=sharing"",""ขอนแก่น!I319"")"),38)</f>
        <v>38</v>
      </c>
      <c r="J424" s="275">
        <f ca="1">IFERROR(__xludf.DUMMYFUNCTION("IMPORTRANGE(""https://docs.google.com/spreadsheets/d/1XL5vhW3sbDhbH9Cz0tuDiY8C3ctxq1tqvaCgkFb8cCA/edit?usp=sharing"",""ขอนแก่น!J319"")"),0)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IFERROR(__xludf.DUMMYFUNCTION("IMPORTRANGE(""https://docs.google.com/spreadsheets/d/1XL5vhW3sbDhbH9Cz0tuDiY8C3ctxq1tqvaCgkFb8cCA/edit?usp=sharing"",""ขอนแก่น!I320"")"),38)</f>
        <v>38</v>
      </c>
      <c r="J425" s="275">
        <f ca="1">IFERROR(__xludf.DUMMYFUNCTION("IMPORTRANGE(""https://docs.google.com/spreadsheets/d/1XL5vhW3sbDhbH9Cz0tuDiY8C3ctxq1tqvaCgkFb8cCA/edit?usp=sharing"",""ขอนแก่น!J320"")"),0)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IFERROR(__xludf.DUMMYFUNCTION("IMPORTRANGE(""https://docs.google.com/spreadsheets/d/1XL5vhW3sbDhbH9Cz0tuDiY8C3ctxq1tqvaCgkFb8cCA/edit?usp=sharing"",""ขอนแก่น!I321"")"),10)</f>
        <v>10</v>
      </c>
      <c r="J426" s="379">
        <f ca="1">IFERROR(__xludf.DUMMYFUNCTION("IMPORTRANGE(""https://docs.google.com/spreadsheets/d/1XL5vhW3sbDhbH9Cz0tuDiY8C3ctxq1tqvaCgkFb8cCA/edit?usp=sharing"",""ขอนแก่น!J321"")"),0)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IFERROR(__xludf.DUMMYFUNCTION("IMPORTRANGE(""https://docs.google.com/spreadsheets/d/1XL5vhW3sbDhbH9Cz0tuDiY8C3ctxq1tqvaCgkFb8cCA/edit?usp=sharing"",""ขอนแก่น!I322"")"),30)</f>
        <v>30</v>
      </c>
      <c r="J427" s="380">
        <f ca="1">IFERROR(__xludf.DUMMYFUNCTION("IMPORTRANGE(""https://docs.google.com/spreadsheets/d/1XL5vhW3sbDhbH9Cz0tuDiY8C3ctxq1tqvaCgkFb8cCA/edit?usp=sharing"",""ขอนแก่น!J322"")"),0)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IFERROR(__xludf.DUMMYFUNCTION("IMPORTRANGE(""https://docs.google.com/spreadsheets/d/1XL5vhW3sbDhbH9Cz0tuDiY8C3ctxq1tqvaCgkFb8cCA/edit?usp=sharing"",""ขอนแก่น!I323"")"),10)</f>
        <v>10</v>
      </c>
      <c r="J428" s="275">
        <f ca="1">IFERROR(__xludf.DUMMYFUNCTION("IMPORTRANGE(""https://docs.google.com/spreadsheets/d/1XL5vhW3sbDhbH9Cz0tuDiY8C3ctxq1tqvaCgkFb8cCA/edit?usp=sharing"",""ขอนแก่น!J323"")"),0)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IFERROR(__xludf.DUMMYFUNCTION("IMPORTRANGE(""https://docs.google.com/spreadsheets/d/1XL5vhW3sbDhbH9Cz0tuDiY8C3ctxq1tqvaCgkFb8cCA/edit?usp=sharing"",""ขอนแก่น!I324"")"),10)</f>
        <v>10</v>
      </c>
      <c r="J429" s="275">
        <f ca="1">IFERROR(__xludf.DUMMYFUNCTION("IMPORTRANGE(""https://docs.google.com/spreadsheets/d/1XL5vhW3sbDhbH9Cz0tuDiY8C3ctxq1tqvaCgkFb8cCA/edit?usp=sharing"",""ขอนแก่น!J324"")"),0)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IFERROR(__xludf.DUMMYFUNCTION("IMPORTRANGE(""https://docs.google.com/spreadsheets/d/1XL5vhW3sbDhbH9Cz0tuDiY8C3ctxq1tqvaCgkFb8cCA/edit?usp=sharing"",""ขอนแก่น!I325"")"),58)</f>
        <v>58</v>
      </c>
      <c r="J430" s="379">
        <f ca="1">IFERROR(__xludf.DUMMYFUNCTION("IMPORTRANGE(""https://docs.google.com/spreadsheets/d/1XL5vhW3sbDhbH9Cz0tuDiY8C3ctxq1tqvaCgkFb8cCA/edit?usp=sharing"",""ขอนแก่น!J325"")"),0)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IFERROR(__xludf.DUMMYFUNCTION("IMPORTRANGE(""https://docs.google.com/spreadsheets/d/1XL5vhW3sbDhbH9Cz0tuDiY8C3ctxq1tqvaCgkFb8cCA/edit?usp=sharing"",""ขอนแก่น!I326"")"),20)</f>
        <v>20</v>
      </c>
      <c r="J431" s="275">
        <f ca="1">IFERROR(__xludf.DUMMYFUNCTION("IMPORTRANGE(""https://docs.google.com/spreadsheets/d/1XL5vhW3sbDhbH9Cz0tuDiY8C3ctxq1tqvaCgkFb8cCA/edit?usp=sharing"",""ขอนแก่น!J326"")"),0)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IFERROR(__xludf.DUMMYFUNCTION("IMPORTRANGE(""https://docs.google.com/spreadsheets/d/1XL5vhW3sbDhbH9Cz0tuDiY8C3ctxq1tqvaCgkFb8cCA/edit?usp=sharing"",""ขอนแก่น!I327"")"),38)</f>
        <v>38</v>
      </c>
      <c r="J432" s="275">
        <f ca="1">IFERROR(__xludf.DUMMYFUNCTION("IMPORTRANGE(""https://docs.google.com/spreadsheets/d/1XL5vhW3sbDhbH9Cz0tuDiY8C3ctxq1tqvaCgkFb8cCA/edit?usp=sharing"",""ขอนแก่น!J327"")"),0)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IFERROR(__xludf.DUMMYFUNCTION("IMPORTRANGE(""https://docs.google.com/spreadsheets/d/1XL5vhW3sbDhbH9Cz0tuDiY8C3ctxq1tqvaCgkFb8cCA/edit?usp=sharing"",""ขอนแก่น!J328"")"),0)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IFERROR(__xludf.DUMMYFUNCTION("IMPORTRANGE(""https://docs.google.com/spreadsheets/d/1XL5vhW3sbDhbH9Cz0tuDiY8C3ctxq1tqvaCgkFb8cCA/edit?usp=sharing"",""ขอนแก่น!J329"")"),0)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IFERROR(__xludf.DUMMYFUNCTION("IMPORTRANGE(""https://docs.google.com/spreadsheets/d/1XL5vhW3sbDhbH9Cz0tuDiY8C3ctxq1tqvaCgkFb8cCA/edit?usp=sharing"",""ขอนแก่น!I330"")"),40)</f>
        <v>40</v>
      </c>
      <c r="J435" s="393">
        <f ca="1">IFERROR(__xludf.DUMMYFUNCTION("IMPORTRANGE(""https://docs.google.com/spreadsheets/d/1XL5vhW3sbDhbH9Cz0tuDiY8C3ctxq1tqvaCgkFb8cCA/edit?usp=sharing"",""ขอนแก่น!J330"")"),0)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IFERROR(__xludf.DUMMYFUNCTION("IMPORTRANGE(""https://docs.google.com/spreadsheets/d/1XL5vhW3sbDhbH9Cz0tuDiY8C3ctxq1tqvaCgkFb8cCA/edit?usp=sharing"",""ขอนแก่น!L330"")"),139000)</f>
        <v>139000</v>
      </c>
      <c r="M435" s="395"/>
      <c r="N435" s="395">
        <f ca="1">IFERROR(__xludf.DUMMYFUNCTION("IMPORTRANGE(""https://docs.google.com/spreadsheets/d/1XL5vhW3sbDhbH9Cz0tuDiY8C3ctxq1tqvaCgkFb8cCA/edit?usp=sharing"",""ขอนแก่น!M330"")"),1220)</f>
        <v>1220</v>
      </c>
      <c r="O435" s="395">
        <f t="shared" ref="O435:O439" ca="1" si="114">+IF(L435&gt;0,N435*100/L435,0)</f>
        <v>0.87769784172661869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IFERROR(__xludf.DUMMYFUNCTION("IMPORTRANGE(""https://docs.google.com/spreadsheets/d/1XL5vhW3sbDhbH9Cz0tuDiY8C3ctxq1tqvaCgkFb8cCA/edit?usp=sharing"",""ขอนแก่น!L331"")"),0)</f>
        <v>0</v>
      </c>
      <c r="M436" s="169"/>
      <c r="N436" s="171">
        <f ca="1">IFERROR(__xludf.DUMMYFUNCTION("IMPORTRANGE(""https://docs.google.com/spreadsheets/d/1XL5vhW3sbDhbH9Cz0tuDiY8C3ctxq1tqvaCgkFb8cCA/edit?usp=sharing"",""ขอนแก่น!M331"")"),0)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IFERROR(__xludf.DUMMYFUNCTION("IMPORTRANGE(""https://docs.google.com/spreadsheets/d/1XL5vhW3sbDhbH9Cz0tuDiY8C3ctxq1tqvaCgkFb8cCA/edit?usp=sharing"",""ขอนแก่น!L332"")"),139000)</f>
        <v>139000</v>
      </c>
      <c r="M437" s="169"/>
      <c r="N437" s="171">
        <f ca="1">IFERROR(__xludf.DUMMYFUNCTION("IMPORTRANGE(""https://docs.google.com/spreadsheets/d/1XL5vhW3sbDhbH9Cz0tuDiY8C3ctxq1tqvaCgkFb8cCA/edit?usp=sharing"",""ขอนแก่น!M332"")"),1220)</f>
        <v>1220</v>
      </c>
      <c r="O437" s="171">
        <f t="shared" ca="1" si="114"/>
        <v>0.87769784172661869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IFERROR(__xludf.DUMMYFUNCTION("IMPORTRANGE(""https://docs.google.com/spreadsheets/d/1XL5vhW3sbDhbH9Cz0tuDiY8C3ctxq1tqvaCgkFb8cCA/edit?usp=sharing"",""ขอนแก่น!L333"")"),0)</f>
        <v>0</v>
      </c>
      <c r="M438" s="171"/>
      <c r="N438" s="171">
        <f ca="1">IFERROR(__xludf.DUMMYFUNCTION("IMPORTRANGE(""https://docs.google.com/spreadsheets/d/1XL5vhW3sbDhbH9Cz0tuDiY8C3ctxq1tqvaCgkFb8cCA/edit?usp=sharing"",""ขอนแก่น!M333"")"),0)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IFERROR(__xludf.DUMMYFUNCTION("IMPORTRANGE(""https://docs.google.com/spreadsheets/d/1XL5vhW3sbDhbH9Cz0tuDiY8C3ctxq1tqvaCgkFb8cCA/edit?usp=sharing"",""ขอนแก่น!L334"")"),139000)</f>
        <v>139000</v>
      </c>
      <c r="M439" s="171"/>
      <c r="N439" s="171">
        <f ca="1">IFERROR(__xludf.DUMMYFUNCTION("IMPORTRANGE(""https://docs.google.com/spreadsheets/d/1XL5vhW3sbDhbH9Cz0tuDiY8C3ctxq1tqvaCgkFb8cCA/edit?usp=sharing"",""ขอนแก่น!M334"")"),1220)</f>
        <v>1220</v>
      </c>
      <c r="O439" s="171">
        <f t="shared" ca="1" si="114"/>
        <v>0.87769784172661869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IFERROR(__xludf.DUMMYFUNCTION("IMPORTRANGE(""https://docs.google.com/spreadsheets/d/1XL5vhW3sbDhbH9Cz0tuDiY8C3ctxq1tqvaCgkFb8cCA/edit?usp=sharing"",""ขอนแก่น!M335"")"),0)</f>
        <v>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IFERROR(__xludf.DUMMYFUNCTION("IMPORTRANGE(""https://docs.google.com/spreadsheets/d/1XL5vhW3sbDhbH9Cz0tuDiY8C3ctxq1tqvaCgkFb8cCA/edit?usp=sharing"",""ขอนแก่น!M336"")"),0)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IFERROR(__xludf.DUMMYFUNCTION("IMPORTRANGE(""https://docs.google.com/spreadsheets/d/1XL5vhW3sbDhbH9Cz0tuDiY8C3ctxq1tqvaCgkFb8cCA/edit?usp=sharing"",""ขอนแก่น!M337"")"),0)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IFERROR(__xludf.DUMMYFUNCTION("IMPORTRANGE(""https://docs.google.com/spreadsheets/d/1XL5vhW3sbDhbH9Cz0tuDiY8C3ctxq1tqvaCgkFb8cCA/edit?usp=sharing"",""ขอนแก่น!M338"")"),1220)</f>
        <v>1220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IFERROR(__xludf.DUMMYFUNCTION("IMPORTRANGE(""https://docs.google.com/spreadsheets/d/1XL5vhW3sbDhbH9Cz0tuDiY8C3ctxq1tqvaCgkFb8cCA/edit?usp=sharing"",""ขอนแก่น!J340"")"),0)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IFERROR(__xludf.DUMMYFUNCTION("IMPORTRANGE(""https://docs.google.com/spreadsheets/d/1XL5vhW3sbDhbH9Cz0tuDiY8C3ctxq1tqvaCgkFb8cCA/edit?usp=sharing"",""ขอนแก่น!J341"")"),1)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IFERROR(__xludf.DUMMYFUNCTION("IMPORTRANGE(""https://docs.google.com/spreadsheets/d/1XL5vhW3sbDhbH9Cz0tuDiY8C3ctxq1tqvaCgkFb8cCA/edit?usp=sharing"",""ขอนแก่น!J342"")"),1)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IFERROR(__xludf.DUMMYFUNCTION("IMPORTRANGE(""https://docs.google.com/spreadsheets/d/1XL5vhW3sbDhbH9Cz0tuDiY8C3ctxq1tqvaCgkFb8cCA/edit?usp=sharing"",""ขอนแก่น!J343"")"),0)</f>
        <v>0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IFERROR(__xludf.DUMMYFUNCTION("IMPORTRANGE(""https://docs.google.com/spreadsheets/d/1XL5vhW3sbDhbH9Cz0tuDiY8C3ctxq1tqvaCgkFb8cCA/edit?usp=sharing"",""ขอนแก่น!I344"")"),40)</f>
        <v>40</v>
      </c>
      <c r="J449" s="203">
        <f ca="1">IFERROR(__xludf.DUMMYFUNCTION("IMPORTRANGE(""https://docs.google.com/spreadsheets/d/1XL5vhW3sbDhbH9Cz0tuDiY8C3ctxq1tqvaCgkFb8cCA/edit?usp=sharing"",""ขอนแก่น!J344"")"),0)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IFERROR(__xludf.DUMMYFUNCTION("IMPORTRANGE(""https://docs.google.com/spreadsheets/d/1XL5vhW3sbDhbH9Cz0tuDiY8C3ctxq1tqvaCgkFb8cCA/edit?usp=sharing"",""ขอนแก่น!I345"")"),40)</f>
        <v>40</v>
      </c>
      <c r="J450" s="192">
        <f ca="1">IFERROR(__xludf.DUMMYFUNCTION("IMPORTRANGE(""https://docs.google.com/spreadsheets/d/1XL5vhW3sbDhbH9Cz0tuDiY8C3ctxq1tqvaCgkFb8cCA/edit?usp=sharing"",""ขอนแก่น!J345"")"),0)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IFERROR(__xludf.DUMMYFUNCTION("IMPORTRANGE(""https://docs.google.com/spreadsheets/d/1XL5vhW3sbDhbH9Cz0tuDiY8C3ctxq1tqvaCgkFb8cCA/edit?usp=sharing"",""ขอนแก่น!I346"")"),0)</f>
        <v>0</v>
      </c>
      <c r="J451" s="191">
        <f ca="1">IFERROR(__xludf.DUMMYFUNCTION("IMPORTRANGE(""https://docs.google.com/spreadsheets/d/1XL5vhW3sbDhbH9Cz0tuDiY8C3ctxq1tqvaCgkFb8cCA/edit?usp=sharing"",""ขอนแก่น!J346"")"),0)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IFERROR(__xludf.DUMMYFUNCTION("IMPORTRANGE(""https://docs.google.com/spreadsheets/d/1XL5vhW3sbDhbH9Cz0tuDiY8C3ctxq1tqvaCgkFb8cCA/edit?usp=sharing"",""ขอนแก่น!I347"")"),0)</f>
        <v>0</v>
      </c>
      <c r="J452" s="191">
        <f ca="1">IFERROR(__xludf.DUMMYFUNCTION("IMPORTRANGE(""https://docs.google.com/spreadsheets/d/1XL5vhW3sbDhbH9Cz0tuDiY8C3ctxq1tqvaCgkFb8cCA/edit?usp=sharing"",""ขอนแก่น!J347"")"),0)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IFERROR(__xludf.DUMMYFUNCTION("IMPORTRANGE(""https://docs.google.com/spreadsheets/d/1XL5vhW3sbDhbH9Cz0tuDiY8C3ctxq1tqvaCgkFb8cCA/edit?usp=sharing"",""ขอนแก่น!J348"")"),0)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IFERROR(__xludf.DUMMYFUNCTION("IMPORTRANGE(""https://docs.google.com/spreadsheets/d/1XL5vhW3sbDhbH9Cz0tuDiY8C3ctxq1tqvaCgkFb8cCA/edit?usp=sharing"",""ขอนแก่น!J349"")"),0)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IFERROR(__xludf.DUMMYFUNCTION("IMPORTRANGE(""https://docs.google.com/spreadsheets/d/1XL5vhW3sbDhbH9Cz0tuDiY8C3ctxq1tqvaCgkFb8cCA/edit?usp=sharing"",""ขอนแก่น!I350"")"),59181)</f>
        <v>59181</v>
      </c>
      <c r="J455" s="360">
        <f ca="1">IFERROR(__xludf.DUMMYFUNCTION("IMPORTRANGE(""https://docs.google.com/spreadsheets/d/1XL5vhW3sbDhbH9Cz0tuDiY8C3ctxq1tqvaCgkFb8cCA/edit?usp=sharing"",""ขอนแก่น!J350"")"),0)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IFERROR(__xludf.DUMMYFUNCTION("IMPORTRANGE(""https://docs.google.com/spreadsheets/d/1XL5vhW3sbDhbH9Cz0tuDiY8C3ctxq1tqvaCgkFb8cCA/edit?usp=sharing"",""ขอนแก่น!L350"")"),597051)</f>
        <v>597051</v>
      </c>
      <c r="M455" s="362"/>
      <c r="N455" s="362">
        <f ca="1">IFERROR(__xludf.DUMMYFUNCTION("IMPORTRANGE(""https://docs.google.com/spreadsheets/d/1XL5vhW3sbDhbH9Cz0tuDiY8C3ctxq1tqvaCgkFb8cCA/edit?usp=sharing"",""ขอนแก่น!M350"")"),77785)</f>
        <v>77785</v>
      </c>
      <c r="O455" s="362">
        <f t="shared" ref="O455:O459" ca="1" si="116">+IF(L455&gt;0,N455*100/L455,0)</f>
        <v>13.028200270998624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IFERROR(__xludf.DUMMYFUNCTION("IMPORTRANGE(""https://docs.google.com/spreadsheets/d/1XL5vhW3sbDhbH9Cz0tuDiY8C3ctxq1tqvaCgkFb8cCA/edit?usp=sharing"",""ขอนแก่น!L351"")"),0)</f>
        <v>0</v>
      </c>
      <c r="M456" s="169"/>
      <c r="N456" s="171">
        <f ca="1">IFERROR(__xludf.DUMMYFUNCTION("IMPORTRANGE(""https://docs.google.com/spreadsheets/d/1XL5vhW3sbDhbH9Cz0tuDiY8C3ctxq1tqvaCgkFb8cCA/edit?usp=sharing"",""ขอนแก่น!M351"")"),0)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IFERROR(__xludf.DUMMYFUNCTION("IMPORTRANGE(""https://docs.google.com/spreadsheets/d/1XL5vhW3sbDhbH9Cz0tuDiY8C3ctxq1tqvaCgkFb8cCA/edit?usp=sharing"",""ขอนแก่น!L352"")"),597051)</f>
        <v>597051</v>
      </c>
      <c r="M457" s="169"/>
      <c r="N457" s="171">
        <f ca="1">IFERROR(__xludf.DUMMYFUNCTION("IMPORTRANGE(""https://docs.google.com/spreadsheets/d/1XL5vhW3sbDhbH9Cz0tuDiY8C3ctxq1tqvaCgkFb8cCA/edit?usp=sharing"",""ขอนแก่น!M352"")"),77785)</f>
        <v>77785</v>
      </c>
      <c r="O457" s="171">
        <f t="shared" ca="1" si="116"/>
        <v>13.028200270998624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IFERROR(__xludf.DUMMYFUNCTION("IMPORTRANGE(""https://docs.google.com/spreadsheets/d/1XL5vhW3sbDhbH9Cz0tuDiY8C3ctxq1tqvaCgkFb8cCA/edit?usp=sharing"",""ขอนแก่น!L353"")"),0)</f>
        <v>0</v>
      </c>
      <c r="M458" s="171"/>
      <c r="N458" s="171">
        <f ca="1">IFERROR(__xludf.DUMMYFUNCTION("IMPORTRANGE(""https://docs.google.com/spreadsheets/d/1XL5vhW3sbDhbH9Cz0tuDiY8C3ctxq1tqvaCgkFb8cCA/edit?usp=sharing"",""ขอนแก่น!M353"")"),0)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IFERROR(__xludf.DUMMYFUNCTION("IMPORTRANGE(""https://docs.google.com/spreadsheets/d/1XL5vhW3sbDhbH9Cz0tuDiY8C3ctxq1tqvaCgkFb8cCA/edit?usp=sharing"",""ขอนแก่น!L354"")"),597051)</f>
        <v>597051</v>
      </c>
      <c r="M459" s="171"/>
      <c r="N459" s="171">
        <f ca="1">IFERROR(__xludf.DUMMYFUNCTION("IMPORTRANGE(""https://docs.google.com/spreadsheets/d/1XL5vhW3sbDhbH9Cz0tuDiY8C3ctxq1tqvaCgkFb8cCA/edit?usp=sharing"",""ขอนแก่น!M354"")"),77785)</f>
        <v>77785</v>
      </c>
      <c r="O459" s="171">
        <f t="shared" ca="1" si="116"/>
        <v>13.028200270998624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IFERROR(__xludf.DUMMYFUNCTION("IMPORTRANGE(""https://docs.google.com/spreadsheets/d/1XL5vhW3sbDhbH9Cz0tuDiY8C3ctxq1tqvaCgkFb8cCA/edit?usp=sharing"",""ขอนแก่น!M355"")"),0)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IFERROR(__xludf.DUMMYFUNCTION("IMPORTRANGE(""https://docs.google.com/spreadsheets/d/1XL5vhW3sbDhbH9Cz0tuDiY8C3ctxq1tqvaCgkFb8cCA/edit?usp=sharing"",""ขอนแก่น!M356"")"),0)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IFERROR(__xludf.DUMMYFUNCTION("IMPORTRANGE(""https://docs.google.com/spreadsheets/d/1XL5vhW3sbDhbH9Cz0tuDiY8C3ctxq1tqvaCgkFb8cCA/edit?usp=sharing"",""ขอนแก่น!M357"")"),22000)</f>
        <v>22000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IFERROR(__xludf.DUMMYFUNCTION("IMPORTRANGE(""https://docs.google.com/spreadsheets/d/1XL5vhW3sbDhbH9Cz0tuDiY8C3ctxq1tqvaCgkFb8cCA/edit?usp=sharing"",""ขอนแก่น!M358"")"),55785)</f>
        <v>55785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IFERROR(__xludf.DUMMYFUNCTION("IMPORTRANGE(""https://docs.google.com/spreadsheets/d/1XL5vhW3sbDhbH9Cz0tuDiY8C3ctxq1tqvaCgkFb8cCA/edit?usp=sharing"",""ขอนแก่น!I359"")"),59181)</f>
        <v>59181</v>
      </c>
      <c r="J464" s="264">
        <f ca="1">IFERROR(__xludf.DUMMYFUNCTION("IMPORTRANGE(""https://docs.google.com/spreadsheets/d/1XL5vhW3sbDhbH9Cz0tuDiY8C3ctxq1tqvaCgkFb8cCA/edit?usp=sharing"",""ขอนแก่น!J359"")"),0)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IFERROR(__xludf.DUMMYFUNCTION("IMPORTRANGE(""https://docs.google.com/spreadsheets/d/1XL5vhW3sbDhbH9Cz0tuDiY8C3ctxq1tqvaCgkFb8cCA/edit?usp=sharing"",""ขอนแก่น!I360"")"),59181)</f>
        <v>59181</v>
      </c>
      <c r="J465" s="401">
        <f ca="1">IFERROR(__xludf.DUMMYFUNCTION("IMPORTRANGE(""https://docs.google.com/spreadsheets/d/1XL5vhW3sbDhbH9Cz0tuDiY8C3ctxq1tqvaCgkFb8cCA/edit?usp=sharing"",""ขอนแก่น!J360"")"),12133.1199999999)</f>
        <v>12133.119999999901</v>
      </c>
      <c r="K465" s="204">
        <f t="shared" ca="1" si="117"/>
        <v>20.501715077474021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IFERROR(__xludf.DUMMYFUNCTION("IMPORTRANGE(""https://docs.google.com/spreadsheets/d/1XL5vhW3sbDhbH9Cz0tuDiY8C3ctxq1tqvaCgkFb8cCA/edit?usp=sharing"",""ขอนแก่น!I361"")"),6562)</f>
        <v>6562</v>
      </c>
      <c r="J466" s="401">
        <f ca="1">IFERROR(__xludf.DUMMYFUNCTION("IMPORTRANGE(""https://docs.google.com/spreadsheets/d/1XL5vhW3sbDhbH9Cz0tuDiY8C3ctxq1tqvaCgkFb8cCA/edit?usp=sharing"",""ขอนแก่น!J361"")"),1235)</f>
        <v>1235</v>
      </c>
      <c r="K466" s="204">
        <f t="shared" ca="1" si="117"/>
        <v>18.820481560499847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IFERROR(__xludf.DUMMYFUNCTION("IMPORTRANGE(""https://docs.google.com/spreadsheets/d/1XL5vhW3sbDhbH9Cz0tuDiY8C3ctxq1tqvaCgkFb8cCA/edit?usp=sharing"",""ขอนแก่น!I362"")"),0)</f>
        <v>0</v>
      </c>
      <c r="J467" s="192">
        <f ca="1">IFERROR(__xludf.DUMMYFUNCTION("IMPORTRANGE(""https://docs.google.com/spreadsheets/d/1XL5vhW3sbDhbH9Cz0tuDiY8C3ctxq1tqvaCgkFb8cCA/edit?usp=sharing"",""ขอนแก่น!J362"")"),10345)</f>
        <v>10345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IFERROR(__xludf.DUMMYFUNCTION("IMPORTRANGE(""https://docs.google.com/spreadsheets/d/1XL5vhW3sbDhbH9Cz0tuDiY8C3ctxq1tqvaCgkFb8cCA/edit?usp=sharing"",""ขอนแก่น!I363"")"),0)</f>
        <v>0</v>
      </c>
      <c r="J468" s="192">
        <f ca="1">IFERROR(__xludf.DUMMYFUNCTION("IMPORTRANGE(""https://docs.google.com/spreadsheets/d/1XL5vhW3sbDhbH9Cz0tuDiY8C3ctxq1tqvaCgkFb8cCA/edit?usp=sharing"",""ขอนแก่น!J363"")"),1059)</f>
        <v>1059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IFERROR(__xludf.DUMMYFUNCTION("IMPORTRANGE(""https://docs.google.com/spreadsheets/d/1XL5vhW3sbDhbH9Cz0tuDiY8C3ctxq1tqvaCgkFb8cCA/edit?usp=sharing"",""ขอนแก่น!I364"")"),0)</f>
        <v>0</v>
      </c>
      <c r="J469" s="192">
        <f ca="1">IFERROR(__xludf.DUMMYFUNCTION("IMPORTRANGE(""https://docs.google.com/spreadsheets/d/1XL5vhW3sbDhbH9Cz0tuDiY8C3ctxq1tqvaCgkFb8cCA/edit?usp=sharing"",""ขอนแก่น!J364"")"),1197.12)</f>
        <v>1197.1199999999999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IFERROR(__xludf.DUMMYFUNCTION("IMPORTRANGE(""https://docs.google.com/spreadsheets/d/1XL5vhW3sbDhbH9Cz0tuDiY8C3ctxq1tqvaCgkFb8cCA/edit?usp=sharing"",""ขอนแก่น!I365"")"),0)</f>
        <v>0</v>
      </c>
      <c r="J470" s="192">
        <f ca="1">IFERROR(__xludf.DUMMYFUNCTION("IMPORTRANGE(""https://docs.google.com/spreadsheets/d/1XL5vhW3sbDhbH9Cz0tuDiY8C3ctxq1tqvaCgkFb8cCA/edit?usp=sharing"",""ขอนแก่น!J365"")"),125)</f>
        <v>125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IFERROR(__xludf.DUMMYFUNCTION("IMPORTRANGE(""https://docs.google.com/spreadsheets/d/1XL5vhW3sbDhbH9Cz0tuDiY8C3ctxq1tqvaCgkFb8cCA/edit?usp=sharing"",""ขอนแก่น!I366"")"),0)</f>
        <v>0</v>
      </c>
      <c r="J471" s="192">
        <f ca="1">IFERROR(__xludf.DUMMYFUNCTION("IMPORTRANGE(""https://docs.google.com/spreadsheets/d/1XL5vhW3sbDhbH9Cz0tuDiY8C3ctxq1tqvaCgkFb8cCA/edit?usp=sharing"",""ขอนแก่น!J366"")"),591)</f>
        <v>591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IFERROR(__xludf.DUMMYFUNCTION("IMPORTRANGE(""https://docs.google.com/spreadsheets/d/1XL5vhW3sbDhbH9Cz0tuDiY8C3ctxq1tqvaCgkFb8cCA/edit?usp=sharing"",""ขอนแก่น!I367"")"),0)</f>
        <v>0</v>
      </c>
      <c r="J472" s="192">
        <f ca="1">IFERROR(__xludf.DUMMYFUNCTION("IMPORTRANGE(""https://docs.google.com/spreadsheets/d/1XL5vhW3sbDhbH9Cz0tuDiY8C3ctxq1tqvaCgkFb8cCA/edit?usp=sharing"",""ขอนแก่น!J367"")"),51)</f>
        <v>51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IFERROR(__xludf.DUMMYFUNCTION("IMPORTRANGE(""https://docs.google.com/spreadsheets/d/1XL5vhW3sbDhbH9Cz0tuDiY8C3ctxq1tqvaCgkFb8cCA/edit?usp=sharing"",""ขอนแก่น!I368"")"),59181)</f>
        <v>59181</v>
      </c>
      <c r="J473" s="401">
        <f ca="1">IFERROR(__xludf.DUMMYFUNCTION("IMPORTRANGE(""https://docs.google.com/spreadsheets/d/1XL5vhW3sbDhbH9Cz0tuDiY8C3ctxq1tqvaCgkFb8cCA/edit?usp=sharing"",""ขอนแก่น!J368"")"),0)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IFERROR(__xludf.DUMMYFUNCTION("IMPORTRANGE(""https://docs.google.com/spreadsheets/d/1XL5vhW3sbDhbH9Cz0tuDiY8C3ctxq1tqvaCgkFb8cCA/edit?usp=sharing"",""ขอนแก่น!I369"")"),6562)</f>
        <v>6562</v>
      </c>
      <c r="J474" s="401">
        <f ca="1">IFERROR(__xludf.DUMMYFUNCTION("IMPORTRANGE(""https://docs.google.com/spreadsheets/d/1XL5vhW3sbDhbH9Cz0tuDiY8C3ctxq1tqvaCgkFb8cCA/edit?usp=sharing"",""ขอนแก่น!J369"")"),0)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IFERROR(__xludf.DUMMYFUNCTION("IMPORTRANGE(""https://docs.google.com/spreadsheets/d/1XL5vhW3sbDhbH9Cz0tuDiY8C3ctxq1tqvaCgkFb8cCA/edit?usp=sharing"",""ขอนแก่น!I370"")"),0)</f>
        <v>0</v>
      </c>
      <c r="J475" s="192">
        <f ca="1">IFERROR(__xludf.DUMMYFUNCTION("IMPORTRANGE(""https://docs.google.com/spreadsheets/d/1XL5vhW3sbDhbH9Cz0tuDiY8C3ctxq1tqvaCgkFb8cCA/edit?usp=sharing"",""ขอนแก่น!J370"")"),0)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IFERROR(__xludf.DUMMYFUNCTION("IMPORTRANGE(""https://docs.google.com/spreadsheets/d/1XL5vhW3sbDhbH9Cz0tuDiY8C3ctxq1tqvaCgkFb8cCA/edit?usp=sharing"",""ขอนแก่น!I371"")"),0)</f>
        <v>0</v>
      </c>
      <c r="J476" s="192">
        <f ca="1">IFERROR(__xludf.DUMMYFUNCTION("IMPORTRANGE(""https://docs.google.com/spreadsheets/d/1XL5vhW3sbDhbH9Cz0tuDiY8C3ctxq1tqvaCgkFb8cCA/edit?usp=sharing"",""ขอนแก่น!J371"")"),0)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IFERROR(__xludf.DUMMYFUNCTION("IMPORTRANGE(""https://docs.google.com/spreadsheets/d/1XL5vhW3sbDhbH9Cz0tuDiY8C3ctxq1tqvaCgkFb8cCA/edit?usp=sharing"",""ขอนแก่น!I372"")"),0)</f>
        <v>0</v>
      </c>
      <c r="J477" s="192">
        <f ca="1">IFERROR(__xludf.DUMMYFUNCTION("IMPORTRANGE(""https://docs.google.com/spreadsheets/d/1XL5vhW3sbDhbH9Cz0tuDiY8C3ctxq1tqvaCgkFb8cCA/edit?usp=sharing"",""ขอนแก่น!J372"")"),0)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IFERROR(__xludf.DUMMYFUNCTION("IMPORTRANGE(""https://docs.google.com/spreadsheets/d/1XL5vhW3sbDhbH9Cz0tuDiY8C3ctxq1tqvaCgkFb8cCA/edit?usp=sharing"",""ขอนแก่น!I373"")"),0)</f>
        <v>0</v>
      </c>
      <c r="J478" s="192">
        <f ca="1">IFERROR(__xludf.DUMMYFUNCTION("IMPORTRANGE(""https://docs.google.com/spreadsheets/d/1XL5vhW3sbDhbH9Cz0tuDiY8C3ctxq1tqvaCgkFb8cCA/edit?usp=sharing"",""ขอนแก่น!J373"")"),0)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IFERROR(__xludf.DUMMYFUNCTION("IMPORTRANGE(""https://docs.google.com/spreadsheets/d/1XL5vhW3sbDhbH9Cz0tuDiY8C3ctxq1tqvaCgkFb8cCA/edit?usp=sharing"",""ขอนแก่น!I374"")"),0)</f>
        <v>0</v>
      </c>
      <c r="J479" s="192">
        <f ca="1">IFERROR(__xludf.DUMMYFUNCTION("IMPORTRANGE(""https://docs.google.com/spreadsheets/d/1XL5vhW3sbDhbH9Cz0tuDiY8C3ctxq1tqvaCgkFb8cCA/edit?usp=sharing"",""ขอนแก่น!J374"")"),0)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IFERROR(__xludf.DUMMYFUNCTION("IMPORTRANGE(""https://docs.google.com/spreadsheets/d/1XL5vhW3sbDhbH9Cz0tuDiY8C3ctxq1tqvaCgkFb8cCA/edit?usp=sharing"",""ขอนแก่น!I375"")"),0)</f>
        <v>0</v>
      </c>
      <c r="J480" s="192">
        <f ca="1">IFERROR(__xludf.DUMMYFUNCTION("IMPORTRANGE(""https://docs.google.com/spreadsheets/d/1XL5vhW3sbDhbH9Cz0tuDiY8C3ctxq1tqvaCgkFb8cCA/edit?usp=sharing"",""ขอนแก่น!J375"")"),0)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IFERROR(__xludf.DUMMYFUNCTION("IMPORTRANGE(""https://docs.google.com/spreadsheets/d/1XL5vhW3sbDhbH9Cz0tuDiY8C3ctxq1tqvaCgkFb8cCA/edit?usp=sharing"",""ขอนแก่น!I376"")"),59181)</f>
        <v>59181</v>
      </c>
      <c r="J481" s="401">
        <f ca="1">IFERROR(__xludf.DUMMYFUNCTION("IMPORTRANGE(""https://docs.google.com/spreadsheets/d/1XL5vhW3sbDhbH9Cz0tuDiY8C3ctxq1tqvaCgkFb8cCA/edit?usp=sharing"",""ขอนแก่น!J376"")"),0)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IFERROR(__xludf.DUMMYFUNCTION("IMPORTRANGE(""https://docs.google.com/spreadsheets/d/1XL5vhW3sbDhbH9Cz0tuDiY8C3ctxq1tqvaCgkFb8cCA/edit?usp=sharing"",""ขอนแก่น!I377"")"),6562)</f>
        <v>6562</v>
      </c>
      <c r="J482" s="401">
        <f ca="1">IFERROR(__xludf.DUMMYFUNCTION("IMPORTRANGE(""https://docs.google.com/spreadsheets/d/1XL5vhW3sbDhbH9Cz0tuDiY8C3ctxq1tqvaCgkFb8cCA/edit?usp=sharing"",""ขอนแก่น!J377"")"),0)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IFERROR(__xludf.DUMMYFUNCTION("IMPORTRANGE(""https://docs.google.com/spreadsheets/d/1XL5vhW3sbDhbH9Cz0tuDiY8C3ctxq1tqvaCgkFb8cCA/edit?usp=sharing"",""ขอนแก่น!I378"")"),0)</f>
        <v>0</v>
      </c>
      <c r="J483" s="192">
        <f ca="1">IFERROR(__xludf.DUMMYFUNCTION("IMPORTRANGE(""https://docs.google.com/spreadsheets/d/1XL5vhW3sbDhbH9Cz0tuDiY8C3ctxq1tqvaCgkFb8cCA/edit?usp=sharing"",""ขอนแก่น!J378"")"),0)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IFERROR(__xludf.DUMMYFUNCTION("IMPORTRANGE(""https://docs.google.com/spreadsheets/d/1XL5vhW3sbDhbH9Cz0tuDiY8C3ctxq1tqvaCgkFb8cCA/edit?usp=sharing"",""ขอนแก่น!I379"")"),0)</f>
        <v>0</v>
      </c>
      <c r="J484" s="192">
        <f ca="1">IFERROR(__xludf.DUMMYFUNCTION("IMPORTRANGE(""https://docs.google.com/spreadsheets/d/1XL5vhW3sbDhbH9Cz0tuDiY8C3ctxq1tqvaCgkFb8cCA/edit?usp=sharing"",""ขอนแก่น!J379"")"),0)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IFERROR(__xludf.DUMMYFUNCTION("IMPORTRANGE(""https://docs.google.com/spreadsheets/d/1XL5vhW3sbDhbH9Cz0tuDiY8C3ctxq1tqvaCgkFb8cCA/edit?usp=sharing"",""ขอนแก่น!I380"")"),0)</f>
        <v>0</v>
      </c>
      <c r="J485" s="192">
        <f ca="1">IFERROR(__xludf.DUMMYFUNCTION("IMPORTRANGE(""https://docs.google.com/spreadsheets/d/1XL5vhW3sbDhbH9Cz0tuDiY8C3ctxq1tqvaCgkFb8cCA/edit?usp=sharing"",""ขอนแก่น!J380"")"),0)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IFERROR(__xludf.DUMMYFUNCTION("IMPORTRANGE(""https://docs.google.com/spreadsheets/d/1XL5vhW3sbDhbH9Cz0tuDiY8C3ctxq1tqvaCgkFb8cCA/edit?usp=sharing"",""ขอนแก่น!I381"")"),0)</f>
        <v>0</v>
      </c>
      <c r="J486" s="192">
        <f ca="1">IFERROR(__xludf.DUMMYFUNCTION("IMPORTRANGE(""https://docs.google.com/spreadsheets/d/1XL5vhW3sbDhbH9Cz0tuDiY8C3ctxq1tqvaCgkFb8cCA/edit?usp=sharing"",""ขอนแก่น!J381"")"),0)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IFERROR(__xludf.DUMMYFUNCTION("IMPORTRANGE(""https://docs.google.com/spreadsheets/d/1XL5vhW3sbDhbH9Cz0tuDiY8C3ctxq1tqvaCgkFb8cCA/edit?usp=sharing"",""ขอนแก่น!I382"")"),0)</f>
        <v>0</v>
      </c>
      <c r="J487" s="401">
        <f ca="1">IFERROR(__xludf.DUMMYFUNCTION("IMPORTRANGE(""https://docs.google.com/spreadsheets/d/1XL5vhW3sbDhbH9Cz0tuDiY8C3ctxq1tqvaCgkFb8cCA/edit?usp=sharing"",""ขอนแก่น!J382"")"),0)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IFERROR(__xludf.DUMMYFUNCTION("IMPORTRANGE(""https://docs.google.com/spreadsheets/d/1XL5vhW3sbDhbH9Cz0tuDiY8C3ctxq1tqvaCgkFb8cCA/edit?usp=sharing"",""ขอนแก่น!I383"")"),0)</f>
        <v>0</v>
      </c>
      <c r="J488" s="401">
        <f ca="1">IFERROR(__xludf.DUMMYFUNCTION("IMPORTRANGE(""https://docs.google.com/spreadsheets/d/1XL5vhW3sbDhbH9Cz0tuDiY8C3ctxq1tqvaCgkFb8cCA/edit?usp=sharing"",""ขอนแก่น!J383"")"),0)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IFERROR(__xludf.DUMMYFUNCTION("IMPORTRANGE(""https://docs.google.com/spreadsheets/d/1XL5vhW3sbDhbH9Cz0tuDiY8C3ctxq1tqvaCgkFb8cCA/edit?usp=sharing"",""ขอนแก่น!I384"")"),0)</f>
        <v>0</v>
      </c>
      <c r="J489" s="192">
        <f ca="1">IFERROR(__xludf.DUMMYFUNCTION("IMPORTRANGE(""https://docs.google.com/spreadsheets/d/1XL5vhW3sbDhbH9Cz0tuDiY8C3ctxq1tqvaCgkFb8cCA/edit?usp=sharing"",""ขอนแก่น!J384"")"),0)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IFERROR(__xludf.DUMMYFUNCTION("IMPORTRANGE(""https://docs.google.com/spreadsheets/d/1XL5vhW3sbDhbH9Cz0tuDiY8C3ctxq1tqvaCgkFb8cCA/edit?usp=sharing"",""ขอนแก่น!I385"")"),0)</f>
        <v>0</v>
      </c>
      <c r="J490" s="192">
        <f ca="1">IFERROR(__xludf.DUMMYFUNCTION("IMPORTRANGE(""https://docs.google.com/spreadsheets/d/1XL5vhW3sbDhbH9Cz0tuDiY8C3ctxq1tqvaCgkFb8cCA/edit?usp=sharing"",""ขอนแก่น!J385"")"),0)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IFERROR(__xludf.DUMMYFUNCTION("IMPORTRANGE(""https://docs.google.com/spreadsheets/d/1XL5vhW3sbDhbH9Cz0tuDiY8C3ctxq1tqvaCgkFb8cCA/edit?usp=sharing"",""ขอนแก่น!I386"")"),0)</f>
        <v>0</v>
      </c>
      <c r="J491" s="192">
        <f ca="1">IFERROR(__xludf.DUMMYFUNCTION("IMPORTRANGE(""https://docs.google.com/spreadsheets/d/1XL5vhW3sbDhbH9Cz0tuDiY8C3ctxq1tqvaCgkFb8cCA/edit?usp=sharing"",""ขอนแก่น!J386"")"),0)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IFERROR(__xludf.DUMMYFUNCTION("IMPORTRANGE(""https://docs.google.com/spreadsheets/d/1XL5vhW3sbDhbH9Cz0tuDiY8C3ctxq1tqvaCgkFb8cCA/edit?usp=sharing"",""ขอนแก่น!I387"")"),0)</f>
        <v>0</v>
      </c>
      <c r="J492" s="192">
        <f ca="1">IFERROR(__xludf.DUMMYFUNCTION("IMPORTRANGE(""https://docs.google.com/spreadsheets/d/1XL5vhW3sbDhbH9Cz0tuDiY8C3ctxq1tqvaCgkFb8cCA/edit?usp=sharing"",""ขอนแก่น!J387"")"),0)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IFERROR(__xludf.DUMMYFUNCTION("IMPORTRANGE(""https://docs.google.com/spreadsheets/d/1XL5vhW3sbDhbH9Cz0tuDiY8C3ctxq1tqvaCgkFb8cCA/edit?usp=sharing"",""ขอนแก่น!I388"")"),0)</f>
        <v>0</v>
      </c>
      <c r="J493" s="192">
        <f ca="1">IFERROR(__xludf.DUMMYFUNCTION("IMPORTRANGE(""https://docs.google.com/spreadsheets/d/1XL5vhW3sbDhbH9Cz0tuDiY8C3ctxq1tqvaCgkFb8cCA/edit?usp=sharing"",""ขอนแก่น!J388"")"),0)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IFERROR(__xludf.DUMMYFUNCTION("IMPORTRANGE(""https://docs.google.com/spreadsheets/d/1XL5vhW3sbDhbH9Cz0tuDiY8C3ctxq1tqvaCgkFb8cCA/edit?usp=sharing"",""ขอนแก่น!I389"")"),0)</f>
        <v>0</v>
      </c>
      <c r="J494" s="417">
        <f ca="1">IFERROR(__xludf.DUMMYFUNCTION("IMPORTRANGE(""https://docs.google.com/spreadsheets/d/1XL5vhW3sbDhbH9Cz0tuDiY8C3ctxq1tqvaCgkFb8cCA/edit?usp=sharing"",""ขอนแก่น!J389"")"),0)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IFERROR(__xludf.DUMMYFUNCTION("IMPORTRANGE(""https://docs.google.com/spreadsheets/d/1XL5vhW3sbDhbH9Cz0tuDiY8C3ctxq1tqvaCgkFb8cCA/edit?usp=sharing"",""ขอนแก่น!I390"")"),0)</f>
        <v>0</v>
      </c>
      <c r="J495" s="417">
        <f ca="1">IFERROR(__xludf.DUMMYFUNCTION("IMPORTRANGE(""https://docs.google.com/spreadsheets/d/1XL5vhW3sbDhbH9Cz0tuDiY8C3ctxq1tqvaCgkFb8cCA/edit?usp=sharing"",""ขอนแก่น!J390"")"),0)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IFERROR(__xludf.DUMMYFUNCTION("IMPORTRANGE(""https://docs.google.com/spreadsheets/d/1XL5vhW3sbDhbH9Cz0tuDiY8C3ctxq1tqvaCgkFb8cCA/edit?usp=sharing"",""ขอนแก่น!I391"")"),0)</f>
        <v>0</v>
      </c>
      <c r="J496" s="417">
        <f ca="1">IFERROR(__xludf.DUMMYFUNCTION("IMPORTRANGE(""https://docs.google.com/spreadsheets/d/1XL5vhW3sbDhbH9Cz0tuDiY8C3ctxq1tqvaCgkFb8cCA/edit?usp=sharing"",""ขอนแก่น!J391"")"),0)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IFERROR(__xludf.DUMMYFUNCTION("IMPORTRANGE(""https://docs.google.com/spreadsheets/d/1XL5vhW3sbDhbH9Cz0tuDiY8C3ctxq1tqvaCgkFb8cCA/edit?usp=sharing"",""ขอนแก่น!I392"")"),349)</f>
        <v>349</v>
      </c>
      <c r="J497" s="424">
        <f ca="1">IFERROR(__xludf.DUMMYFUNCTION("IMPORTRANGE(""https://docs.google.com/spreadsheets/d/1XL5vhW3sbDhbH9Cz0tuDiY8C3ctxq1tqvaCgkFb8cCA/edit?usp=sharing"",""ขอนแก่น!J392"")"),117)</f>
        <v>117</v>
      </c>
      <c r="K497" s="425">
        <f t="shared" ca="1" si="117"/>
        <v>33.524355300859597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IFERROR(__xludf.DUMMYFUNCTION("IMPORTRANGE(""https://docs.google.com/spreadsheets/d/1XL5vhW3sbDhbH9Cz0tuDiY8C3ctxq1tqvaCgkFb8cCA/edit?usp=sharing"",""ขอนแก่น!I393"")"),349)</f>
        <v>349</v>
      </c>
      <c r="J498" s="401">
        <f ca="1">IFERROR(__xludf.DUMMYFUNCTION("IMPORTRANGE(""https://docs.google.com/spreadsheets/d/1XL5vhW3sbDhbH9Cz0tuDiY8C3ctxq1tqvaCgkFb8cCA/edit?usp=sharing"",""ขอนแก่น!J393"")"),117)</f>
        <v>117</v>
      </c>
      <c r="K498" s="168">
        <f t="shared" ca="1" si="117"/>
        <v>33.524355300859597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IFERROR(__xludf.DUMMYFUNCTION("IMPORTRANGE(""https://docs.google.com/spreadsheets/d/1XL5vhW3sbDhbH9Cz0tuDiY8C3ctxq1tqvaCgkFb8cCA/edit?usp=sharing"",""ขอนแก่น!I394"")"),32)</f>
        <v>32</v>
      </c>
      <c r="J499" s="401">
        <f ca="1">IFERROR(__xludf.DUMMYFUNCTION("IMPORTRANGE(""https://docs.google.com/spreadsheets/d/1XL5vhW3sbDhbH9Cz0tuDiY8C3ctxq1tqvaCgkFb8cCA/edit?usp=sharing"",""ขอนแก่น!J394"")"),12)</f>
        <v>12</v>
      </c>
      <c r="K499" s="204">
        <f t="shared" ca="1" si="117"/>
        <v>37.5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IFERROR(__xludf.DUMMYFUNCTION("IMPORTRANGE(""https://docs.google.com/spreadsheets/d/1XL5vhW3sbDhbH9Cz0tuDiY8C3ctxq1tqvaCgkFb8cCA/edit?usp=sharing"",""ขอนแก่น!I395"")"),0)</f>
        <v>0</v>
      </c>
      <c r="J500" s="167">
        <f ca="1">IFERROR(__xludf.DUMMYFUNCTION("IMPORTRANGE(""https://docs.google.com/spreadsheets/d/1XL5vhW3sbDhbH9Cz0tuDiY8C3ctxq1tqvaCgkFb8cCA/edit?usp=sharing"",""ขอนแก่น!J395"")"),117)</f>
        <v>117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IFERROR(__xludf.DUMMYFUNCTION("IMPORTRANGE(""https://docs.google.com/spreadsheets/d/1XL5vhW3sbDhbH9Cz0tuDiY8C3ctxq1tqvaCgkFb8cCA/edit?usp=sharing"",""ขอนแก่น!I396"")"),0)</f>
        <v>0</v>
      </c>
      <c r="J501" s="167">
        <f ca="1">IFERROR(__xludf.DUMMYFUNCTION("IMPORTRANGE(""https://docs.google.com/spreadsheets/d/1XL5vhW3sbDhbH9Cz0tuDiY8C3ctxq1tqvaCgkFb8cCA/edit?usp=sharing"",""ขอนแก่น!J396"")"),12)</f>
        <v>12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IFERROR(__xludf.DUMMYFUNCTION("IMPORTRANGE(""https://docs.google.com/spreadsheets/d/1XL5vhW3sbDhbH9Cz0tuDiY8C3ctxq1tqvaCgkFb8cCA/edit?usp=sharing"",""ขอนแก่น!I397"")"),0)</f>
        <v>0</v>
      </c>
      <c r="J502" s="192">
        <f ca="1">IFERROR(__xludf.DUMMYFUNCTION("IMPORTRANGE(""https://docs.google.com/spreadsheets/d/1XL5vhW3sbDhbH9Cz0tuDiY8C3ctxq1tqvaCgkFb8cCA/edit?usp=sharing"",""ขอนแก่น!J397"")"),117)</f>
        <v>117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IFERROR(__xludf.DUMMYFUNCTION("IMPORTRANGE(""https://docs.google.com/spreadsheets/d/1XL5vhW3sbDhbH9Cz0tuDiY8C3ctxq1tqvaCgkFb8cCA/edit?usp=sharing"",""ขอนแก่น!I398"")"),0)</f>
        <v>0</v>
      </c>
      <c r="J503" s="192">
        <f ca="1">IFERROR(__xludf.DUMMYFUNCTION("IMPORTRANGE(""https://docs.google.com/spreadsheets/d/1XL5vhW3sbDhbH9Cz0tuDiY8C3ctxq1tqvaCgkFb8cCA/edit?usp=sharing"",""ขอนแก่น!J398"")"),12)</f>
        <v>12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IFERROR(__xludf.DUMMYFUNCTION("IMPORTRANGE(""https://docs.google.com/spreadsheets/d/1XL5vhW3sbDhbH9Cz0tuDiY8C3ctxq1tqvaCgkFb8cCA/edit?usp=sharing"",""ขอนแก่น!I399"")"),0)</f>
        <v>0</v>
      </c>
      <c r="J504" s="192">
        <f ca="1">IFERROR(__xludf.DUMMYFUNCTION("IMPORTRANGE(""https://docs.google.com/spreadsheets/d/1XL5vhW3sbDhbH9Cz0tuDiY8C3ctxq1tqvaCgkFb8cCA/edit?usp=sharing"",""ขอนแก่น!J399"")"),0)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IFERROR(__xludf.DUMMYFUNCTION("IMPORTRANGE(""https://docs.google.com/spreadsheets/d/1XL5vhW3sbDhbH9Cz0tuDiY8C3ctxq1tqvaCgkFb8cCA/edit?usp=sharing"",""ขอนแก่น!I400"")"),0)</f>
        <v>0</v>
      </c>
      <c r="J505" s="192">
        <f ca="1">IFERROR(__xludf.DUMMYFUNCTION("IMPORTRANGE(""https://docs.google.com/spreadsheets/d/1XL5vhW3sbDhbH9Cz0tuDiY8C3ctxq1tqvaCgkFb8cCA/edit?usp=sharing"",""ขอนแก่น!J400"")"),0)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IFERROR(__xludf.DUMMYFUNCTION("IMPORTRANGE(""https://docs.google.com/spreadsheets/d/1XL5vhW3sbDhbH9Cz0tuDiY8C3ctxq1tqvaCgkFb8cCA/edit?usp=sharing"",""ขอนแก่น!I401"")"),0)</f>
        <v>0</v>
      </c>
      <c r="J506" s="192">
        <f ca="1">IFERROR(__xludf.DUMMYFUNCTION("IMPORTRANGE(""https://docs.google.com/spreadsheets/d/1XL5vhW3sbDhbH9Cz0tuDiY8C3ctxq1tqvaCgkFb8cCA/edit?usp=sharing"",""ขอนแก่น!J401"")"),0)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IFERROR(__xludf.DUMMYFUNCTION("IMPORTRANGE(""https://docs.google.com/spreadsheets/d/1XL5vhW3sbDhbH9Cz0tuDiY8C3ctxq1tqvaCgkFb8cCA/edit?usp=sharing"",""ขอนแก่น!I402"")"),0)</f>
        <v>0</v>
      </c>
      <c r="J507" s="192">
        <f ca="1">IFERROR(__xludf.DUMMYFUNCTION("IMPORTRANGE(""https://docs.google.com/spreadsheets/d/1XL5vhW3sbDhbH9Cz0tuDiY8C3ctxq1tqvaCgkFb8cCA/edit?usp=sharing"",""ขอนแก่น!J402"")"),0)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IFERROR(__xludf.DUMMYFUNCTION("IMPORTRANGE(""https://docs.google.com/spreadsheets/d/1XL5vhW3sbDhbH9Cz0tuDiY8C3ctxq1tqvaCgkFb8cCA/edit?usp=sharing"",""ขอนแก่น!I403"")"),0)</f>
        <v>0</v>
      </c>
      <c r="J508" s="167">
        <f ca="1">IFERROR(__xludf.DUMMYFUNCTION("IMPORTRANGE(""https://docs.google.com/spreadsheets/d/1XL5vhW3sbDhbH9Cz0tuDiY8C3ctxq1tqvaCgkFb8cCA/edit?usp=sharing"",""ขอนแก่น!J403"")"),0)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IFERROR(__xludf.DUMMYFUNCTION("IMPORTRANGE(""https://docs.google.com/spreadsheets/d/1XL5vhW3sbDhbH9Cz0tuDiY8C3ctxq1tqvaCgkFb8cCA/edit?usp=sharing"",""ขอนแก่น!I404"")"),0)</f>
        <v>0</v>
      </c>
      <c r="J509" s="167">
        <f ca="1">IFERROR(__xludf.DUMMYFUNCTION("IMPORTRANGE(""https://docs.google.com/spreadsheets/d/1XL5vhW3sbDhbH9Cz0tuDiY8C3ctxq1tqvaCgkFb8cCA/edit?usp=sharing"",""ขอนแก่น!J404"")"),0)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IFERROR(__xludf.DUMMYFUNCTION("IMPORTRANGE(""https://docs.google.com/spreadsheets/d/1XL5vhW3sbDhbH9Cz0tuDiY8C3ctxq1tqvaCgkFb8cCA/edit?usp=sharing"",""ขอนแก่น!I405"")"),0)</f>
        <v>0</v>
      </c>
      <c r="J510" s="192">
        <f ca="1">IFERROR(__xludf.DUMMYFUNCTION("IMPORTRANGE(""https://docs.google.com/spreadsheets/d/1XL5vhW3sbDhbH9Cz0tuDiY8C3ctxq1tqvaCgkFb8cCA/edit?usp=sharing"",""ขอนแก่น!J405"")"),0)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IFERROR(__xludf.DUMMYFUNCTION("IMPORTRANGE(""https://docs.google.com/spreadsheets/d/1XL5vhW3sbDhbH9Cz0tuDiY8C3ctxq1tqvaCgkFb8cCA/edit?usp=sharing"",""ขอนแก่น!I406"")"),0)</f>
        <v>0</v>
      </c>
      <c r="J511" s="192">
        <f ca="1">IFERROR(__xludf.DUMMYFUNCTION("IMPORTRANGE(""https://docs.google.com/spreadsheets/d/1XL5vhW3sbDhbH9Cz0tuDiY8C3ctxq1tqvaCgkFb8cCA/edit?usp=sharing"",""ขอนแก่น!J406"")"),0)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IFERROR(__xludf.DUMMYFUNCTION("IMPORTRANGE(""https://docs.google.com/spreadsheets/d/1XL5vhW3sbDhbH9Cz0tuDiY8C3ctxq1tqvaCgkFb8cCA/edit?usp=sharing"",""ขอนแก่น!I407"")"),0)</f>
        <v>0</v>
      </c>
      <c r="J512" s="192">
        <f ca="1">IFERROR(__xludf.DUMMYFUNCTION("IMPORTRANGE(""https://docs.google.com/spreadsheets/d/1XL5vhW3sbDhbH9Cz0tuDiY8C3ctxq1tqvaCgkFb8cCA/edit?usp=sharing"",""ขอนแก่น!J407"")"),0)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IFERROR(__xludf.DUMMYFUNCTION("IMPORTRANGE(""https://docs.google.com/spreadsheets/d/1XL5vhW3sbDhbH9Cz0tuDiY8C3ctxq1tqvaCgkFb8cCA/edit?usp=sharing"",""ขอนแก่น!I408"")"),0)</f>
        <v>0</v>
      </c>
      <c r="J513" s="192">
        <f ca="1">IFERROR(__xludf.DUMMYFUNCTION("IMPORTRANGE(""https://docs.google.com/spreadsheets/d/1XL5vhW3sbDhbH9Cz0tuDiY8C3ctxq1tqvaCgkFb8cCA/edit?usp=sharing"",""ขอนแก่น!J408"")"),0)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IFERROR(__xludf.DUMMYFUNCTION("IMPORTRANGE(""https://docs.google.com/spreadsheets/d/1XL5vhW3sbDhbH9Cz0tuDiY8C3ctxq1tqvaCgkFb8cCA/edit?usp=sharing"",""ขอนแก่น!I409"")"),0)</f>
        <v>0</v>
      </c>
      <c r="J514" s="192">
        <f ca="1">IFERROR(__xludf.DUMMYFUNCTION("IMPORTRANGE(""https://docs.google.com/spreadsheets/d/1XL5vhW3sbDhbH9Cz0tuDiY8C3ctxq1tqvaCgkFb8cCA/edit?usp=sharing"",""ขอนแก่น!J409"")"),0)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IFERROR(__xludf.DUMMYFUNCTION("IMPORTRANGE(""https://docs.google.com/spreadsheets/d/1XL5vhW3sbDhbH9Cz0tuDiY8C3ctxq1tqvaCgkFb8cCA/edit?usp=sharing"",""ขอนแก่น!I410"")"),0)</f>
        <v>0</v>
      </c>
      <c r="J515" s="192">
        <f ca="1">IFERROR(__xludf.DUMMYFUNCTION("IMPORTRANGE(""https://docs.google.com/spreadsheets/d/1XL5vhW3sbDhbH9Cz0tuDiY8C3ctxq1tqvaCgkFb8cCA/edit?usp=sharing"",""ขอนแก่น!J410"")"),0)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IFERROR(__xludf.DUMMYFUNCTION("IMPORTRANGE(""https://docs.google.com/spreadsheets/d/1XL5vhW3sbDhbH9Cz0tuDiY8C3ctxq1tqvaCgkFb8cCA/edit?usp=sharing"",""ขอนแก่น!I411"")"),0)</f>
        <v>0</v>
      </c>
      <c r="J516" s="264">
        <f ca="1">IFERROR(__xludf.DUMMYFUNCTION("IMPORTRANGE(""https://docs.google.com/spreadsheets/d/1XL5vhW3sbDhbH9Cz0tuDiY8C3ctxq1tqvaCgkFb8cCA/edit?usp=sharing"",""ขอนแก่น!J411"")"),0)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IFERROR(__xludf.DUMMYFUNCTION("IMPORTRANGE(""https://docs.google.com/spreadsheets/d/1XL5vhW3sbDhbH9Cz0tuDiY8C3ctxq1tqvaCgkFb8cCA/edit?usp=sharing"",""ขอนแก่น!I412"")"),0)</f>
        <v>0</v>
      </c>
      <c r="J517" s="277">
        <f ca="1">IFERROR(__xludf.DUMMYFUNCTION("IMPORTRANGE(""https://docs.google.com/spreadsheets/d/1XL5vhW3sbDhbH9Cz0tuDiY8C3ctxq1tqvaCgkFb8cCA/edit?usp=sharing"",""ขอนแก่น!J412"")"),0)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IFERROR(__xludf.DUMMYFUNCTION("IMPORTRANGE(""https://docs.google.com/spreadsheets/d/1XL5vhW3sbDhbH9Cz0tuDiY8C3ctxq1tqvaCgkFb8cCA/edit?usp=sharing"",""ขอนแก่น!I413"")"),0)</f>
        <v>0</v>
      </c>
      <c r="J518" s="277">
        <f ca="1">IFERROR(__xludf.DUMMYFUNCTION("IMPORTRANGE(""https://docs.google.com/spreadsheets/d/1XL5vhW3sbDhbH9Cz0tuDiY8C3ctxq1tqvaCgkFb8cCA/edit?usp=sharing"",""ขอนแก่น!J413"")"),0)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IFERROR(__xludf.DUMMYFUNCTION("IMPORTRANGE(""https://docs.google.com/spreadsheets/d/1XL5vhW3sbDhbH9Cz0tuDiY8C3ctxq1tqvaCgkFb8cCA/edit?usp=sharing"",""ขอนแก่น!I414"")"),0)</f>
        <v>0</v>
      </c>
      <c r="J519" s="191">
        <f ca="1">IFERROR(__xludf.DUMMYFUNCTION("IMPORTRANGE(""https://docs.google.com/spreadsheets/d/1XL5vhW3sbDhbH9Cz0tuDiY8C3ctxq1tqvaCgkFb8cCA/edit?usp=sharing"",""ขอนแก่น!J414"")"),0)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IFERROR(__xludf.DUMMYFUNCTION("IMPORTRANGE(""https://docs.google.com/spreadsheets/d/1XL5vhW3sbDhbH9Cz0tuDiY8C3ctxq1tqvaCgkFb8cCA/edit?usp=sharing"",""ขอนแก่น!I415"")"),0)</f>
        <v>0</v>
      </c>
      <c r="J520" s="191">
        <f ca="1">IFERROR(__xludf.DUMMYFUNCTION("IMPORTRANGE(""https://docs.google.com/spreadsheets/d/1XL5vhW3sbDhbH9Cz0tuDiY8C3ctxq1tqvaCgkFb8cCA/edit?usp=sharing"",""ขอนแก่น!J415"")"),0)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IFERROR(__xludf.DUMMYFUNCTION("IMPORTRANGE(""https://docs.google.com/spreadsheets/d/1XL5vhW3sbDhbH9Cz0tuDiY8C3ctxq1tqvaCgkFb8cCA/edit?usp=sharing"",""ขอนแก่น!I416"")"),0)</f>
        <v>0</v>
      </c>
      <c r="J521" s="191">
        <f ca="1">IFERROR(__xludf.DUMMYFUNCTION("IMPORTRANGE(""https://docs.google.com/spreadsheets/d/1XL5vhW3sbDhbH9Cz0tuDiY8C3ctxq1tqvaCgkFb8cCA/edit?usp=sharing"",""ขอนแก่น!J416"")"),0)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IFERROR(__xludf.DUMMYFUNCTION("IMPORTRANGE(""https://docs.google.com/spreadsheets/d/1XL5vhW3sbDhbH9Cz0tuDiY8C3ctxq1tqvaCgkFb8cCA/edit?usp=sharing"",""ขอนแก่น!I417"")"),0)</f>
        <v>0</v>
      </c>
      <c r="J522" s="191">
        <f ca="1">IFERROR(__xludf.DUMMYFUNCTION("IMPORTRANGE(""https://docs.google.com/spreadsheets/d/1XL5vhW3sbDhbH9Cz0tuDiY8C3ctxq1tqvaCgkFb8cCA/edit?usp=sharing"",""ขอนแก่น!J417"")"),0)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IFERROR(__xludf.DUMMYFUNCTION("IMPORTRANGE(""https://docs.google.com/spreadsheets/d/1XL5vhW3sbDhbH9Cz0tuDiY8C3ctxq1tqvaCgkFb8cCA/edit?usp=sharing"",""ขอนแก่น!I418"")"),0)</f>
        <v>0</v>
      </c>
      <c r="J523" s="191">
        <f ca="1">IFERROR(__xludf.DUMMYFUNCTION("IMPORTRANGE(""https://docs.google.com/spreadsheets/d/1XL5vhW3sbDhbH9Cz0tuDiY8C3ctxq1tqvaCgkFb8cCA/edit?usp=sharing"",""ขอนแก่น!J418"")"),0)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IFERROR(__xludf.DUMMYFUNCTION("IMPORTRANGE(""https://docs.google.com/spreadsheets/d/1XL5vhW3sbDhbH9Cz0tuDiY8C3ctxq1tqvaCgkFb8cCA/edit?usp=sharing"",""ขอนแก่น!I419"")"),0)</f>
        <v>0</v>
      </c>
      <c r="J524" s="191">
        <f ca="1">IFERROR(__xludf.DUMMYFUNCTION("IMPORTRANGE(""https://docs.google.com/spreadsheets/d/1XL5vhW3sbDhbH9Cz0tuDiY8C3ctxq1tqvaCgkFb8cCA/edit?usp=sharing"",""ขอนแก่น!J419"")"),0)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IFERROR(__xludf.DUMMYFUNCTION("IMPORTRANGE(""https://docs.google.com/spreadsheets/d/1XL5vhW3sbDhbH9Cz0tuDiY8C3ctxq1tqvaCgkFb8cCA/edit?usp=sharing"",""ขอนแก่น!I420"")"),0)</f>
        <v>0</v>
      </c>
      <c r="J525" s="277">
        <f ca="1">IFERROR(__xludf.DUMMYFUNCTION("IMPORTRANGE(""https://docs.google.com/spreadsheets/d/1XL5vhW3sbDhbH9Cz0tuDiY8C3ctxq1tqvaCgkFb8cCA/edit?usp=sharing"",""ขอนแก่น!J420"")"),0)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IFERROR(__xludf.DUMMYFUNCTION("IMPORTRANGE(""https://docs.google.com/spreadsheets/d/1XL5vhW3sbDhbH9Cz0tuDiY8C3ctxq1tqvaCgkFb8cCA/edit?usp=sharing"",""ขอนแก่น!I421"")"),0)</f>
        <v>0</v>
      </c>
      <c r="J526" s="277">
        <f ca="1">IFERROR(__xludf.DUMMYFUNCTION("IMPORTRANGE(""https://docs.google.com/spreadsheets/d/1XL5vhW3sbDhbH9Cz0tuDiY8C3ctxq1tqvaCgkFb8cCA/edit?usp=sharing"",""ขอนแก่น!J421"")"),0)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IFERROR(__xludf.DUMMYFUNCTION("IMPORTRANGE(""https://docs.google.com/spreadsheets/d/1XL5vhW3sbDhbH9Cz0tuDiY8C3ctxq1tqvaCgkFb8cCA/edit?usp=sharing"",""ขอนแก่น!I422"")"),0)</f>
        <v>0</v>
      </c>
      <c r="J527" s="192">
        <f ca="1">IFERROR(__xludf.DUMMYFUNCTION("IMPORTRANGE(""https://docs.google.com/spreadsheets/d/1XL5vhW3sbDhbH9Cz0tuDiY8C3ctxq1tqvaCgkFb8cCA/edit?usp=sharing"",""ขอนแก่น!J422"")"),0)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IFERROR(__xludf.DUMMYFUNCTION("IMPORTRANGE(""https://docs.google.com/spreadsheets/d/1XL5vhW3sbDhbH9Cz0tuDiY8C3ctxq1tqvaCgkFb8cCA/edit?usp=sharing"",""ขอนแก่น!I423"")"),0)</f>
        <v>0</v>
      </c>
      <c r="J528" s="192">
        <f ca="1">IFERROR(__xludf.DUMMYFUNCTION("IMPORTRANGE(""https://docs.google.com/spreadsheets/d/1XL5vhW3sbDhbH9Cz0tuDiY8C3ctxq1tqvaCgkFb8cCA/edit?usp=sharing"",""ขอนแก่น!J423"")"),0)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IFERROR(__xludf.DUMMYFUNCTION("IMPORTRANGE(""https://docs.google.com/spreadsheets/d/1XL5vhW3sbDhbH9Cz0tuDiY8C3ctxq1tqvaCgkFb8cCA/edit?usp=sharing"",""ขอนแก่น!I424"")"),0)</f>
        <v>0</v>
      </c>
      <c r="J529" s="192">
        <f ca="1">IFERROR(__xludf.DUMMYFUNCTION("IMPORTRANGE(""https://docs.google.com/spreadsheets/d/1XL5vhW3sbDhbH9Cz0tuDiY8C3ctxq1tqvaCgkFb8cCA/edit?usp=sharing"",""ขอนแก่น!J424"")"),0)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IFERROR(__xludf.DUMMYFUNCTION("IMPORTRANGE(""https://docs.google.com/spreadsheets/d/1XL5vhW3sbDhbH9Cz0tuDiY8C3ctxq1tqvaCgkFb8cCA/edit?usp=sharing"",""ขอนแก่น!I425"")"),0)</f>
        <v>0</v>
      </c>
      <c r="J530" s="192">
        <f ca="1">IFERROR(__xludf.DUMMYFUNCTION("IMPORTRANGE(""https://docs.google.com/spreadsheets/d/1XL5vhW3sbDhbH9Cz0tuDiY8C3ctxq1tqvaCgkFb8cCA/edit?usp=sharing"",""ขอนแก่น!J425"")"),0)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IFERROR(__xludf.DUMMYFUNCTION("IMPORTRANGE(""https://docs.google.com/spreadsheets/d/1XL5vhW3sbDhbH9Cz0tuDiY8C3ctxq1tqvaCgkFb8cCA/edit?usp=sharing"",""ขอนแก่น!I426"")"),0)</f>
        <v>0</v>
      </c>
      <c r="J531" s="192">
        <f ca="1">IFERROR(__xludf.DUMMYFUNCTION("IMPORTRANGE(""https://docs.google.com/spreadsheets/d/1XL5vhW3sbDhbH9Cz0tuDiY8C3ctxq1tqvaCgkFb8cCA/edit?usp=sharing"",""ขอนแก่น!J426"")"),0)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IFERROR(__xludf.DUMMYFUNCTION("IMPORTRANGE(""https://docs.google.com/spreadsheets/d/1XL5vhW3sbDhbH9Cz0tuDiY8C3ctxq1tqvaCgkFb8cCA/edit?usp=sharing"",""ขอนแก่น!I427"")"),0)</f>
        <v>0</v>
      </c>
      <c r="J532" s="445">
        <f ca="1">IFERROR(__xludf.DUMMYFUNCTION("IMPORTRANGE(""https://docs.google.com/spreadsheets/d/1XL5vhW3sbDhbH9Cz0tuDiY8C3ctxq1tqvaCgkFb8cCA/edit?usp=sharing"",""ขอนแก่น!J427"")"),0)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IFERROR(__xludf.DUMMYFUNCTION("IMPORTRANGE(""https://docs.google.com/spreadsheets/d/1XL5vhW3sbDhbH9Cz0tuDiY8C3ctxq1tqvaCgkFb8cCA/edit?usp=sharing"",""ขอนแก่น!I428"")"),26)</f>
        <v>26</v>
      </c>
      <c r="J533" s="393">
        <f ca="1">IFERROR(__xludf.DUMMYFUNCTION("IMPORTRANGE(""https://docs.google.com/spreadsheets/d/1XL5vhW3sbDhbH9Cz0tuDiY8C3ctxq1tqvaCgkFb8cCA/edit?usp=sharing"",""ขอนแก่น!J428"")"),26)</f>
        <v>26</v>
      </c>
      <c r="K533" s="394">
        <f ca="1">IF(I533&gt;0,J533*100/I533,0)</f>
        <v>100</v>
      </c>
      <c r="L533" s="395">
        <f ca="1">IFERROR(__xludf.DUMMYFUNCTION("IMPORTRANGE(""https://docs.google.com/spreadsheets/d/1XL5vhW3sbDhbH9Cz0tuDiY8C3ctxq1tqvaCgkFb8cCA/edit?usp=sharing"",""ขอนแก่น!L428"")"),37740)</f>
        <v>37740</v>
      </c>
      <c r="M533" s="395"/>
      <c r="N533" s="395">
        <f ca="1">IFERROR(__xludf.DUMMYFUNCTION("IMPORTRANGE(""https://docs.google.com/spreadsheets/d/1XL5vhW3sbDhbH9Cz0tuDiY8C3ctxq1tqvaCgkFb8cCA/edit?usp=sharing"",""ขอนแก่น!M428"")"),21773)</f>
        <v>21773</v>
      </c>
      <c r="O533" s="395">
        <f t="shared" ref="O533:O537" ca="1" si="118">+IF(L533&gt;0,N533*100/L533,0)</f>
        <v>57.692103868574456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IFERROR(__xludf.DUMMYFUNCTION("IMPORTRANGE(""https://docs.google.com/spreadsheets/d/1XL5vhW3sbDhbH9Cz0tuDiY8C3ctxq1tqvaCgkFb8cCA/edit?usp=sharing"",""ขอนแก่น!L429"")"),0)</f>
        <v>0</v>
      </c>
      <c r="M534" s="169"/>
      <c r="N534" s="171">
        <f ca="1">IFERROR(__xludf.DUMMYFUNCTION("IMPORTRANGE(""https://docs.google.com/spreadsheets/d/1XL5vhW3sbDhbH9Cz0tuDiY8C3ctxq1tqvaCgkFb8cCA/edit?usp=sharing"",""ขอนแก่น!M429"")"),0)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IFERROR(__xludf.DUMMYFUNCTION("IMPORTRANGE(""https://docs.google.com/spreadsheets/d/1XL5vhW3sbDhbH9Cz0tuDiY8C3ctxq1tqvaCgkFb8cCA/edit?usp=sharing"",""ขอนแก่น!L430"")"),37740)</f>
        <v>37740</v>
      </c>
      <c r="M535" s="169"/>
      <c r="N535" s="171">
        <f ca="1">IFERROR(__xludf.DUMMYFUNCTION("IMPORTRANGE(""https://docs.google.com/spreadsheets/d/1XL5vhW3sbDhbH9Cz0tuDiY8C3ctxq1tqvaCgkFb8cCA/edit?usp=sharing"",""ขอนแก่น!M430"")"),21773)</f>
        <v>21773</v>
      </c>
      <c r="O535" s="171">
        <f t="shared" ca="1" si="118"/>
        <v>57.692103868574456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IFERROR(__xludf.DUMMYFUNCTION("IMPORTRANGE(""https://docs.google.com/spreadsheets/d/1XL5vhW3sbDhbH9Cz0tuDiY8C3ctxq1tqvaCgkFb8cCA/edit?usp=sharing"",""ขอนแก่น!L431"")"),0)</f>
        <v>0</v>
      </c>
      <c r="M536" s="171"/>
      <c r="N536" s="171">
        <f ca="1">IFERROR(__xludf.DUMMYFUNCTION("IMPORTRANGE(""https://docs.google.com/spreadsheets/d/1XL5vhW3sbDhbH9Cz0tuDiY8C3ctxq1tqvaCgkFb8cCA/edit?usp=sharing"",""ขอนแก่น!M431"")"),0)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IFERROR(__xludf.DUMMYFUNCTION("IMPORTRANGE(""https://docs.google.com/spreadsheets/d/1XL5vhW3sbDhbH9Cz0tuDiY8C3ctxq1tqvaCgkFb8cCA/edit?usp=sharing"",""ขอนแก่น!L432"")"),37740)</f>
        <v>37740</v>
      </c>
      <c r="M537" s="171"/>
      <c r="N537" s="171">
        <f ca="1">IFERROR(__xludf.DUMMYFUNCTION("IMPORTRANGE(""https://docs.google.com/spreadsheets/d/1XL5vhW3sbDhbH9Cz0tuDiY8C3ctxq1tqvaCgkFb8cCA/edit?usp=sharing"",""ขอนแก่น!M432"")"),21773)</f>
        <v>21773</v>
      </c>
      <c r="O537" s="171">
        <f t="shared" ca="1" si="118"/>
        <v>57.692103868574456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IFERROR(__xludf.DUMMYFUNCTION("IMPORTRANGE(""https://docs.google.com/spreadsheets/d/1XL5vhW3sbDhbH9Cz0tuDiY8C3ctxq1tqvaCgkFb8cCA/edit?usp=sharing"",""ขอนแก่น!M433"")"),15940)</f>
        <v>15940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IFERROR(__xludf.DUMMYFUNCTION("IMPORTRANGE(""https://docs.google.com/spreadsheets/d/1XL5vhW3sbDhbH9Cz0tuDiY8C3ctxq1tqvaCgkFb8cCA/edit?usp=sharing"",""ขอนแก่น!M434"")"),0)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IFERROR(__xludf.DUMMYFUNCTION("IMPORTRANGE(""https://docs.google.com/spreadsheets/d/1XL5vhW3sbDhbH9Cz0tuDiY8C3ctxq1tqvaCgkFb8cCA/edit?usp=sharing"",""ขอนแก่น!M435"")"),0)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IFERROR(__xludf.DUMMYFUNCTION("IMPORTRANGE(""https://docs.google.com/spreadsheets/d/1XL5vhW3sbDhbH9Cz0tuDiY8C3ctxq1tqvaCgkFb8cCA/edit?usp=sharing"",""ขอนแก่น!M436"")"),5833)</f>
        <v>5833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IFERROR(__xludf.DUMMYFUNCTION("IMPORTRANGE(""https://docs.google.com/spreadsheets/d/1XL5vhW3sbDhbH9Cz0tuDiY8C3ctxq1tqvaCgkFb8cCA/edit?usp=sharing"",""ขอนแก่น!J438"")"),0)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IFERROR(__xludf.DUMMYFUNCTION("IMPORTRANGE(""https://docs.google.com/spreadsheets/d/1XL5vhW3sbDhbH9Cz0tuDiY8C3ctxq1tqvaCgkFb8cCA/edit?usp=sharing"",""ขอนแก่น!J439"")"),0)</f>
        <v>0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IFERROR(__xludf.DUMMYFUNCTION("IMPORTRANGE(""https://docs.google.com/spreadsheets/d/1XL5vhW3sbDhbH9Cz0tuDiY8C3ctxq1tqvaCgkFb8cCA/edit?usp=sharing"",""ขอนแก่น!J440"")"),0)</f>
        <v>0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IFERROR(__xludf.DUMMYFUNCTION("IMPORTRANGE(""https://docs.google.com/spreadsheets/d/1XL5vhW3sbDhbH9Cz0tuDiY8C3ctxq1tqvaCgkFb8cCA/edit?usp=sharing"",""ขอนแก่น!J441"")"),0)</f>
        <v>0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IFERROR(__xludf.DUMMYFUNCTION("IMPORTRANGE(""https://docs.google.com/spreadsheets/d/1XL5vhW3sbDhbH9Cz0tuDiY8C3ctxq1tqvaCgkFb8cCA/edit?usp=sharing"",""ขอนแก่น!I442"")"),26)</f>
        <v>26</v>
      </c>
      <c r="J547" s="192">
        <f ca="1">IFERROR(__xludf.DUMMYFUNCTION("IMPORTRANGE(""https://docs.google.com/spreadsheets/d/1XL5vhW3sbDhbH9Cz0tuDiY8C3ctxq1tqvaCgkFb8cCA/edit?usp=sharing"",""ขอนแก่น!J442"")"),26)</f>
        <v>26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IFERROR(__xludf.DUMMYFUNCTION("IMPORTRANGE(""https://docs.google.com/spreadsheets/d/1XL5vhW3sbDhbH9Cz0tuDiY8C3ctxq1tqvaCgkFb8cCA/edit?usp=sharing"",""ขอนแก่น!J166"")"),0)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IFERROR(__xludf.DUMMYFUNCTION("IMPORTRANGE(""https://docs.google.com/spreadsheets/d/1XL5vhW3sbDhbH9Cz0tuDiY8C3ctxq1tqvaCgkFb8cCA/edit?usp=sharing"",""ขอนแก่น!J444"")"),0)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IFERROR(__xludf.DUMMYFUNCTION("IMPORTRANGE(""https://docs.google.com/spreadsheets/d/1XL5vhW3sbDhbH9Cz0tuDiY8C3ctxq1tqvaCgkFb8cCA/edit?usp=sharing"",""ขอนแก่น!J445"")"),1)</f>
        <v>1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IFERROR(__xludf.DUMMYFUNCTION("IMPORTRANGE(""https://docs.google.com/spreadsheets/d/1XL5vhW3sbDhbH9Cz0tuDiY8C3ctxq1tqvaCgkFb8cCA/edit?usp=sharing"",""ขอนแก่น!I446"")"),0)</f>
        <v>0</v>
      </c>
      <c r="J551" s="393">
        <f ca="1">IFERROR(__xludf.DUMMYFUNCTION("IMPORTRANGE(""https://docs.google.com/spreadsheets/d/1XL5vhW3sbDhbH9Cz0tuDiY8C3ctxq1tqvaCgkFb8cCA/edit?usp=sharing"",""ขอนแก่น!J446"")"),0)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IFERROR(__xludf.DUMMYFUNCTION("IMPORTRANGE(""https://docs.google.com/spreadsheets/d/1XL5vhW3sbDhbH9Cz0tuDiY8C3ctxq1tqvaCgkFb8cCA/edit?usp=sharing"",""ขอนแก่น!L446"")"),0)</f>
        <v>0</v>
      </c>
      <c r="M551" s="395"/>
      <c r="N551" s="395">
        <f ca="1">IFERROR(__xludf.DUMMYFUNCTION("IMPORTRANGE(""https://docs.google.com/spreadsheets/d/1XL5vhW3sbDhbH9Cz0tuDiY8C3ctxq1tqvaCgkFb8cCA/edit?usp=sharing"",""ขอนแก่น!M446"")"),0)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IFERROR(__xludf.DUMMYFUNCTION("IMPORTRANGE(""https://docs.google.com/spreadsheets/d/1XL5vhW3sbDhbH9Cz0tuDiY8C3ctxq1tqvaCgkFb8cCA/edit?usp=sharing"",""ขอนแก่น!L447"")"),0)</f>
        <v>0</v>
      </c>
      <c r="M552" s="169"/>
      <c r="N552" s="171">
        <f ca="1">IFERROR(__xludf.DUMMYFUNCTION("IMPORTRANGE(""https://docs.google.com/spreadsheets/d/1XL5vhW3sbDhbH9Cz0tuDiY8C3ctxq1tqvaCgkFb8cCA/edit?usp=sharing"",""ขอนแก่น!M447"")"),0)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IFERROR(__xludf.DUMMYFUNCTION("IMPORTRANGE(""https://docs.google.com/spreadsheets/d/1XL5vhW3sbDhbH9Cz0tuDiY8C3ctxq1tqvaCgkFb8cCA/edit?usp=sharing"",""ขอนแก่น!L448"")"),0)</f>
        <v>0</v>
      </c>
      <c r="M553" s="169"/>
      <c r="N553" s="171">
        <f ca="1">IFERROR(__xludf.DUMMYFUNCTION("IMPORTRANGE(""https://docs.google.com/spreadsheets/d/1XL5vhW3sbDhbH9Cz0tuDiY8C3ctxq1tqvaCgkFb8cCA/edit?usp=sharing"",""ขอนแก่น!M448"")"),0)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IFERROR(__xludf.DUMMYFUNCTION("IMPORTRANGE(""https://docs.google.com/spreadsheets/d/1XL5vhW3sbDhbH9Cz0tuDiY8C3ctxq1tqvaCgkFb8cCA/edit?usp=sharing"",""ขอนแก่น!L449"")"),0)</f>
        <v>0</v>
      </c>
      <c r="M554" s="171"/>
      <c r="N554" s="171">
        <f ca="1">IFERROR(__xludf.DUMMYFUNCTION("IMPORTRANGE(""https://docs.google.com/spreadsheets/d/1XL5vhW3sbDhbH9Cz0tuDiY8C3ctxq1tqvaCgkFb8cCA/edit?usp=sharing"",""ขอนแก่น!M449"")"),0)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IFERROR(__xludf.DUMMYFUNCTION("IMPORTRANGE(""https://docs.google.com/spreadsheets/d/1XL5vhW3sbDhbH9Cz0tuDiY8C3ctxq1tqvaCgkFb8cCA/edit?usp=sharing"",""ขอนแก่น!L450"")"),0)</f>
        <v>0</v>
      </c>
      <c r="M555" s="171"/>
      <c r="N555" s="171">
        <f ca="1">IFERROR(__xludf.DUMMYFUNCTION("IMPORTRANGE(""https://docs.google.com/spreadsheets/d/1XL5vhW3sbDhbH9Cz0tuDiY8C3ctxq1tqvaCgkFb8cCA/edit?usp=sharing"",""ขอนแก่น!M450"")"),0)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IFERROR(__xludf.DUMMYFUNCTION("IMPORTRANGE(""https://docs.google.com/spreadsheets/d/1XL5vhW3sbDhbH9Cz0tuDiY8C3ctxq1tqvaCgkFb8cCA/edit?usp=sharing"",""ขอนแก่น!M451"")"),0)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IFERROR(__xludf.DUMMYFUNCTION("IMPORTRANGE(""https://docs.google.com/spreadsheets/d/1XL5vhW3sbDhbH9Cz0tuDiY8C3ctxq1tqvaCgkFb8cCA/edit?usp=sharing"",""ขอนแก่น!M452"")"),0)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IFERROR(__xludf.DUMMYFUNCTION("IMPORTRANGE(""https://docs.google.com/spreadsheets/d/1XL5vhW3sbDhbH9Cz0tuDiY8C3ctxq1tqvaCgkFb8cCA/edit?usp=sharing"",""ขอนแก่น!M453"")"),0)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IFERROR(__xludf.DUMMYFUNCTION("IMPORTRANGE(""https://docs.google.com/spreadsheets/d/1XL5vhW3sbDhbH9Cz0tuDiY8C3ctxq1tqvaCgkFb8cCA/edit?usp=sharing"",""ขอนแก่น!M454"")"),0)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IFERROR(__xludf.DUMMYFUNCTION("IMPORTRANGE(""https://docs.google.com/spreadsheets/d/1XL5vhW3sbDhbH9Cz0tuDiY8C3ctxq1tqvaCgkFb8cCA/edit?usp=sharing"",""ขอนแก่น!I455"")"),0)</f>
        <v>0</v>
      </c>
      <c r="J560" s="167">
        <f ca="1">IFERROR(__xludf.DUMMYFUNCTION("IMPORTRANGE(""https://docs.google.com/spreadsheets/d/1XL5vhW3sbDhbH9Cz0tuDiY8C3ctxq1tqvaCgkFb8cCA/edit?usp=sharing"",""ขอนแก่น!J455"")"),0)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IFERROR(__xludf.DUMMYFUNCTION("IMPORTRANGE(""https://docs.google.com/spreadsheets/d/1XL5vhW3sbDhbH9Cz0tuDiY8C3ctxq1tqvaCgkFb8cCA/edit?usp=sharing"",""ขอนแก่น!I456"")"),0)</f>
        <v>0</v>
      </c>
      <c r="J561" s="191">
        <f ca="1">IFERROR(__xludf.DUMMYFUNCTION("IMPORTRANGE(""https://docs.google.com/spreadsheets/d/1XL5vhW3sbDhbH9Cz0tuDiY8C3ctxq1tqvaCgkFb8cCA/edit?usp=sharing"",""ขอนแก่น!J456"")"),0)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IFERROR(__xludf.DUMMYFUNCTION("IMPORTRANGE(""https://docs.google.com/spreadsheets/d/1XL5vhW3sbDhbH9Cz0tuDiY8C3ctxq1tqvaCgkFb8cCA/edit?usp=sharing"",""ขอนแก่น!I457"")"),"")</f>
        <v/>
      </c>
      <c r="J562" s="191" t="str">
        <f ca="1">IFERROR(__xludf.DUMMYFUNCTION("IMPORTRANGE(""https://docs.google.com/spreadsheets/d/1XL5vhW3sbDhbH9Cz0tuDiY8C3ctxq1tqvaCgkFb8cCA/edit?usp=sharing"",""ขอนแก่น!J457"")"),"")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IFERROR(__xludf.DUMMYFUNCTION("IMPORTRANGE(""https://docs.google.com/spreadsheets/d/1XL5vhW3sbDhbH9Cz0tuDiY8C3ctxq1tqvaCgkFb8cCA/edit?usp=sharing"",""ขอนแก่น!I458"")"),"")</f>
        <v/>
      </c>
      <c r="J563" s="191" t="str">
        <f ca="1">IFERROR(__xludf.DUMMYFUNCTION("IMPORTRANGE(""https://docs.google.com/spreadsheets/d/1XL5vhW3sbDhbH9Cz0tuDiY8C3ctxq1tqvaCgkFb8cCA/edit?usp=sharing"",""ขอนแก่น!J458"")"),"")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IFERROR(__xludf.DUMMYFUNCTION("IMPORTRANGE(""https://docs.google.com/spreadsheets/d/1XL5vhW3sbDhbH9Cz0tuDiY8C3ctxq1tqvaCgkFb8cCA/edit?usp=sharing"",""ขอนแก่น!I459"")"),3000)</f>
        <v>3000</v>
      </c>
      <c r="J564" s="360">
        <f ca="1">IFERROR(__xludf.DUMMYFUNCTION("IMPORTRANGE(""https://docs.google.com/spreadsheets/d/1XL5vhW3sbDhbH9Cz0tuDiY8C3ctxq1tqvaCgkFb8cCA/edit?usp=sharing"",""ขอนแก่น!J459"")"),1125)</f>
        <v>1125</v>
      </c>
      <c r="K564" s="361">
        <f t="shared" ca="1" si="121"/>
        <v>37.5</v>
      </c>
      <c r="L564" s="362">
        <f ca="1">IFERROR(__xludf.DUMMYFUNCTION("IMPORTRANGE(""https://docs.google.com/spreadsheets/d/1XL5vhW3sbDhbH9Cz0tuDiY8C3ctxq1tqvaCgkFb8cCA/edit?usp=sharing"",""ขอนแก่น!L459"")"),166400)</f>
        <v>166400</v>
      </c>
      <c r="M564" s="362"/>
      <c r="N564" s="362">
        <f ca="1">IFERROR(__xludf.DUMMYFUNCTION("IMPORTRANGE(""https://docs.google.com/spreadsheets/d/1XL5vhW3sbDhbH9Cz0tuDiY8C3ctxq1tqvaCgkFb8cCA/edit?usp=sharing"",""ขอนแก่น!M459"")"),51036.9799999999)</f>
        <v>51036.979999999901</v>
      </c>
      <c r="O564" s="362">
        <f t="shared" ref="O564:O568" ca="1" si="122">+IF(L564&gt;0,N564*100/L564,0)</f>
        <v>30.671262019230706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IFERROR(__xludf.DUMMYFUNCTION("IMPORTRANGE(""https://docs.google.com/spreadsheets/d/1XL5vhW3sbDhbH9Cz0tuDiY8C3ctxq1tqvaCgkFb8cCA/edit?usp=sharing"",""ขอนแก่น!L460"")"),0)</f>
        <v>0</v>
      </c>
      <c r="M565" s="169"/>
      <c r="N565" s="171">
        <f ca="1">IFERROR(__xludf.DUMMYFUNCTION("IMPORTRANGE(""https://docs.google.com/spreadsheets/d/1XL5vhW3sbDhbH9Cz0tuDiY8C3ctxq1tqvaCgkFb8cCA/edit?usp=sharing"",""ขอนแก่น!M460"")"),0)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IFERROR(__xludf.DUMMYFUNCTION("IMPORTRANGE(""https://docs.google.com/spreadsheets/d/1XL5vhW3sbDhbH9Cz0tuDiY8C3ctxq1tqvaCgkFb8cCA/edit?usp=sharing"",""ขอนแก่น!L461"")"),166400)</f>
        <v>166400</v>
      </c>
      <c r="M566" s="169"/>
      <c r="N566" s="171">
        <f ca="1">IFERROR(__xludf.DUMMYFUNCTION("IMPORTRANGE(""https://docs.google.com/spreadsheets/d/1XL5vhW3sbDhbH9Cz0tuDiY8C3ctxq1tqvaCgkFb8cCA/edit?usp=sharing"",""ขอนแก่น!M461"")"),51036.9799999999)</f>
        <v>51036.979999999901</v>
      </c>
      <c r="O566" s="171">
        <f t="shared" ca="1" si="122"/>
        <v>30.671262019230706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IFERROR(__xludf.DUMMYFUNCTION("IMPORTRANGE(""https://docs.google.com/spreadsheets/d/1XL5vhW3sbDhbH9Cz0tuDiY8C3ctxq1tqvaCgkFb8cCA/edit?usp=sharing"",""ขอนแก่น!L462"")"),0)</f>
        <v>0</v>
      </c>
      <c r="M567" s="171"/>
      <c r="N567" s="171">
        <f ca="1">IFERROR(__xludf.DUMMYFUNCTION("IMPORTRANGE(""https://docs.google.com/spreadsheets/d/1XL5vhW3sbDhbH9Cz0tuDiY8C3ctxq1tqvaCgkFb8cCA/edit?usp=sharing"",""ขอนแก่น!M462"")"),0)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IFERROR(__xludf.DUMMYFUNCTION("IMPORTRANGE(""https://docs.google.com/spreadsheets/d/1XL5vhW3sbDhbH9Cz0tuDiY8C3ctxq1tqvaCgkFb8cCA/edit?usp=sharing"",""ขอนแก่น!L463"")"),166400)</f>
        <v>166400</v>
      </c>
      <c r="M568" s="171"/>
      <c r="N568" s="171">
        <f ca="1">IFERROR(__xludf.DUMMYFUNCTION("IMPORTRANGE(""https://docs.google.com/spreadsheets/d/1XL5vhW3sbDhbH9Cz0tuDiY8C3ctxq1tqvaCgkFb8cCA/edit?usp=sharing"",""ขอนแก่น!M463"")"),51036.9799999999)</f>
        <v>51036.979999999901</v>
      </c>
      <c r="O568" s="171">
        <f t="shared" ca="1" si="122"/>
        <v>30.671262019230706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IFERROR(__xludf.DUMMYFUNCTION("IMPORTRANGE(""https://docs.google.com/spreadsheets/d/1XL5vhW3sbDhbH9Cz0tuDiY8C3ctxq1tqvaCgkFb8cCA/edit?usp=sharing"",""ขอนแก่น!M464"")"),0)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IFERROR(__xludf.DUMMYFUNCTION("IMPORTRANGE(""https://docs.google.com/spreadsheets/d/1XL5vhW3sbDhbH9Cz0tuDiY8C3ctxq1tqvaCgkFb8cCA/edit?usp=sharing"",""ขอนแก่น!M465"")"),0)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IFERROR(__xludf.DUMMYFUNCTION("IMPORTRANGE(""https://docs.google.com/spreadsheets/d/1XL5vhW3sbDhbH9Cz0tuDiY8C3ctxq1tqvaCgkFb8cCA/edit?usp=sharing"",""ขอนแก่น!M466"")"),31213.98)</f>
        <v>31213.98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IFERROR(__xludf.DUMMYFUNCTION("IMPORTRANGE(""https://docs.google.com/spreadsheets/d/1XL5vhW3sbDhbH9Cz0tuDiY8C3ctxq1tqvaCgkFb8cCA/edit?usp=sharing"",""ขอนแก่น!M467"")"),19823)</f>
        <v>19823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IFERROR(__xludf.DUMMYFUNCTION("IMPORTRANGE(""https://docs.google.com/spreadsheets/d/1XL5vhW3sbDhbH9Cz0tuDiY8C3ctxq1tqvaCgkFb8cCA/edit?usp=sharing"",""ขอนแก่น!I468"")"),3000)</f>
        <v>3000</v>
      </c>
      <c r="J573" s="401">
        <f ca="1">IFERROR(__xludf.DUMMYFUNCTION("IMPORTRANGE(""https://docs.google.com/spreadsheets/d/1XL5vhW3sbDhbH9Cz0tuDiY8C3ctxq1tqvaCgkFb8cCA/edit?usp=sharing"",""ขอนแก่น!J468"")"),1125)</f>
        <v>1125</v>
      </c>
      <c r="K573" s="204">
        <f ca="1">IF(I573&gt;0,J573*100/I573,0)</f>
        <v>37.5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IFERROR(__xludf.DUMMYFUNCTION("IMPORTRANGE(""https://docs.google.com/spreadsheets/d/1XL5vhW3sbDhbH9Cz0tuDiY8C3ctxq1tqvaCgkFb8cCA/edit?usp=sharing"",""ขอนแก่น!I470"")"),0)</f>
        <v>0</v>
      </c>
      <c r="J575" s="192">
        <f ca="1">IFERROR(__xludf.DUMMYFUNCTION("IMPORTRANGE(""https://docs.google.com/spreadsheets/d/1XL5vhW3sbDhbH9Cz0tuDiY8C3ctxq1tqvaCgkFb8cCA/edit?usp=sharing"",""ขอนแก่น!J470"")"),4)</f>
        <v>4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IFERROR(__xludf.DUMMYFUNCTION("IMPORTRANGE(""https://docs.google.com/spreadsheets/d/1XL5vhW3sbDhbH9Cz0tuDiY8C3ctxq1tqvaCgkFb8cCA/edit?usp=sharing"",""ขอนแก่น!I471"")"),0)</f>
        <v>0</v>
      </c>
      <c r="J576" s="192">
        <f ca="1">IFERROR(__xludf.DUMMYFUNCTION("IMPORTRANGE(""https://docs.google.com/spreadsheets/d/1XL5vhW3sbDhbH9Cz0tuDiY8C3ctxq1tqvaCgkFb8cCA/edit?usp=sharing"",""ขอนแก่น!J471"")"),374)</f>
        <v>374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IFERROR(__xludf.DUMMYFUNCTION("IMPORTRANGE(""https://docs.google.com/spreadsheets/d/1XL5vhW3sbDhbH9Cz0tuDiY8C3ctxq1tqvaCgkFb8cCA/edit?usp=sharing"",""ขอนแก่น!I472"")"),0)</f>
        <v>0</v>
      </c>
      <c r="J577" s="192">
        <f ca="1">IFERROR(__xludf.DUMMYFUNCTION("IMPORTRANGE(""https://docs.google.com/spreadsheets/d/1XL5vhW3sbDhbH9Cz0tuDiY8C3ctxq1tqvaCgkFb8cCA/edit?usp=sharing"",""ขอนแก่น!J472"")"),750)</f>
        <v>750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IFERROR(__xludf.DUMMYFUNCTION("IMPORTRANGE(""https://docs.google.com/spreadsheets/d/1XL5vhW3sbDhbH9Cz0tuDiY8C3ctxq1tqvaCgkFb8cCA/edit?usp=sharing"",""ขอนแก่น!I473"")"),0)</f>
        <v>0</v>
      </c>
      <c r="J578" s="192">
        <f ca="1">IFERROR(__xludf.DUMMYFUNCTION("IMPORTRANGE(""https://docs.google.com/spreadsheets/d/1XL5vhW3sbDhbH9Cz0tuDiY8C3ctxq1tqvaCgkFb8cCA/edit?usp=sharing"",""ขอนแก่น!J473"")"),1)</f>
        <v>1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IFERROR(__xludf.DUMMYFUNCTION("IMPORTRANGE(""https://docs.google.com/spreadsheets/d/1XL5vhW3sbDhbH9Cz0tuDiY8C3ctxq1tqvaCgkFb8cCA/edit?usp=sharing"",""ขอนแก่น!I474"")"),0)</f>
        <v>0</v>
      </c>
      <c r="J579" s="192">
        <f ca="1">IFERROR(__xludf.DUMMYFUNCTION("IMPORTRANGE(""https://docs.google.com/spreadsheets/d/1XL5vhW3sbDhbH9Cz0tuDiY8C3ctxq1tqvaCgkFb8cCA/edit?usp=sharing"",""ขอนแก่น!J474"")"),0)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IFERROR(__xludf.DUMMYFUNCTION("IMPORTRANGE(""https://docs.google.com/spreadsheets/d/1XL5vhW3sbDhbH9Cz0tuDiY8C3ctxq1tqvaCgkFb8cCA/edit?usp=sharing"",""ขอนแก่น!I475"")"),40)</f>
        <v>40</v>
      </c>
      <c r="J580" s="360">
        <f ca="1">IFERROR(__xludf.DUMMYFUNCTION("IMPORTRANGE(""https://docs.google.com/spreadsheets/d/1XL5vhW3sbDhbH9Cz0tuDiY8C3ctxq1tqvaCgkFb8cCA/edit?usp=sharing"",""ขอนแก่น!J475"")"),0)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IFERROR(__xludf.DUMMYFUNCTION("IMPORTRANGE(""https://docs.google.com/spreadsheets/d/1XL5vhW3sbDhbH9Cz0tuDiY8C3ctxq1tqvaCgkFb8cCA/edit?usp=sharing"",""ขอนแก่น!L475"")"),172040)</f>
        <v>172040</v>
      </c>
      <c r="M580" s="362"/>
      <c r="N580" s="362">
        <f ca="1">IFERROR(__xludf.DUMMYFUNCTION("IMPORTRANGE(""https://docs.google.com/spreadsheets/d/1XL5vhW3sbDhbH9Cz0tuDiY8C3ctxq1tqvaCgkFb8cCA/edit?usp=sharing"",""ขอนแก่น!M475"")"),0)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IFERROR(__xludf.DUMMYFUNCTION("IMPORTRANGE(""https://docs.google.com/spreadsheets/d/1XL5vhW3sbDhbH9Cz0tuDiY8C3ctxq1tqvaCgkFb8cCA/edit?usp=sharing"",""ขอนแก่น!L476"")"),0)</f>
        <v>0</v>
      </c>
      <c r="M581" s="169"/>
      <c r="N581" s="171">
        <f ca="1">IFERROR(__xludf.DUMMYFUNCTION("IMPORTRANGE(""https://docs.google.com/spreadsheets/d/1XL5vhW3sbDhbH9Cz0tuDiY8C3ctxq1tqvaCgkFb8cCA/edit?usp=sharing"",""ขอนแก่น!M476"")"),0)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IFERROR(__xludf.DUMMYFUNCTION("IMPORTRANGE(""https://docs.google.com/spreadsheets/d/1XL5vhW3sbDhbH9Cz0tuDiY8C3ctxq1tqvaCgkFb8cCA/edit?usp=sharing"",""ขอนแก่น!L477"")"),172040)</f>
        <v>172040</v>
      </c>
      <c r="M582" s="169"/>
      <c r="N582" s="171">
        <f ca="1">IFERROR(__xludf.DUMMYFUNCTION("IMPORTRANGE(""https://docs.google.com/spreadsheets/d/1XL5vhW3sbDhbH9Cz0tuDiY8C3ctxq1tqvaCgkFb8cCA/edit?usp=sharing"",""ขอนแก่น!M477"")"),0)</f>
        <v>0</v>
      </c>
      <c r="O582" s="171">
        <f t="shared" ca="1" si="124"/>
        <v>0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IFERROR(__xludf.DUMMYFUNCTION("IMPORTRANGE(""https://docs.google.com/spreadsheets/d/1XL5vhW3sbDhbH9Cz0tuDiY8C3ctxq1tqvaCgkFb8cCA/edit?usp=sharing"",""ขอนแก่น!L478"")"),0)</f>
        <v>0</v>
      </c>
      <c r="M583" s="171"/>
      <c r="N583" s="171">
        <f ca="1">IFERROR(__xludf.DUMMYFUNCTION("IMPORTRANGE(""https://docs.google.com/spreadsheets/d/1XL5vhW3sbDhbH9Cz0tuDiY8C3ctxq1tqvaCgkFb8cCA/edit?usp=sharing"",""ขอนแก่น!M478"")"),0)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IFERROR(__xludf.DUMMYFUNCTION("IMPORTRANGE(""https://docs.google.com/spreadsheets/d/1XL5vhW3sbDhbH9Cz0tuDiY8C3ctxq1tqvaCgkFb8cCA/edit?usp=sharing"",""ขอนแก่น!L479"")"),172040)</f>
        <v>172040</v>
      </c>
      <c r="M584" s="171"/>
      <c r="N584" s="171">
        <f ca="1">IFERROR(__xludf.DUMMYFUNCTION("IMPORTRANGE(""https://docs.google.com/spreadsheets/d/1XL5vhW3sbDhbH9Cz0tuDiY8C3ctxq1tqvaCgkFb8cCA/edit?usp=sharing"",""ขอนแก่น!M479"")"),0)</f>
        <v>0</v>
      </c>
      <c r="O584" s="171">
        <f t="shared" ca="1" si="124"/>
        <v>0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IFERROR(__xludf.DUMMYFUNCTION("IMPORTRANGE(""https://docs.google.com/spreadsheets/d/1XL5vhW3sbDhbH9Cz0tuDiY8C3ctxq1tqvaCgkFb8cCA/edit?usp=sharing"",""ขอนแก่น!M480"")"),0)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IFERROR(__xludf.DUMMYFUNCTION("IMPORTRANGE(""https://docs.google.com/spreadsheets/d/1XL5vhW3sbDhbH9Cz0tuDiY8C3ctxq1tqvaCgkFb8cCA/edit?usp=sharing"",""ขอนแก่น!M481"")"),0)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IFERROR(__xludf.DUMMYFUNCTION("IMPORTRANGE(""https://docs.google.com/spreadsheets/d/1XL5vhW3sbDhbH9Cz0tuDiY8C3ctxq1tqvaCgkFb8cCA/edit?usp=sharing"",""ขอนแก่น!M482"")"),0)</f>
        <v>0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IFERROR(__xludf.DUMMYFUNCTION("IMPORTRANGE(""https://docs.google.com/spreadsheets/d/1XL5vhW3sbDhbH9Cz0tuDiY8C3ctxq1tqvaCgkFb8cCA/edit?usp=sharing"",""ขอนแก่น!M483"")"),0)</f>
        <v>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IFERROR(__xludf.DUMMYFUNCTION("IMPORTRANGE(""https://docs.google.com/spreadsheets/d/1XL5vhW3sbDhbH9Cz0tuDiY8C3ctxq1tqvaCgkFb8cCA/edit?usp=sharing"",""ขอนแก่น!I484"")"),40)</f>
        <v>40</v>
      </c>
      <c r="J589" s="191">
        <f ca="1">IFERROR(__xludf.DUMMYFUNCTION("IMPORTRANGE(""https://docs.google.com/spreadsheets/d/1XL5vhW3sbDhbH9Cz0tuDiY8C3ctxq1tqvaCgkFb8cCA/edit?usp=sharing"",""ขอนแก่น!J484"")"),0)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IFERROR(__xludf.DUMMYFUNCTION("IMPORTRANGE(""https://docs.google.com/spreadsheets/d/1XL5vhW3sbDhbH9Cz0tuDiY8C3ctxq1tqvaCgkFb8cCA/edit?usp=sharing"",""ขอนแก่น!I485"")"),0)</f>
        <v>0</v>
      </c>
      <c r="J590" s="191">
        <f ca="1">IFERROR(__xludf.DUMMYFUNCTION("IMPORTRANGE(""https://docs.google.com/spreadsheets/d/1XL5vhW3sbDhbH9Cz0tuDiY8C3ctxq1tqvaCgkFb8cCA/edit?usp=sharing"",""ขอนแก่น!J485"")"),0)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IFERROR(__xludf.DUMMYFUNCTION("IMPORTRANGE(""https://docs.google.com/spreadsheets/d/1XL5vhW3sbDhbH9Cz0tuDiY8C3ctxq1tqvaCgkFb8cCA/edit?usp=sharing"",""ขอนแก่น!I486"")"),40)</f>
        <v>40</v>
      </c>
      <c r="J591" s="191">
        <f ca="1">IFERROR(__xludf.DUMMYFUNCTION("IMPORTRANGE(""https://docs.google.com/spreadsheets/d/1XL5vhW3sbDhbH9Cz0tuDiY8C3ctxq1tqvaCgkFb8cCA/edit?usp=sharing"",""ขอนแก่น!J486"")"),0)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IFERROR(__xludf.DUMMYFUNCTION("IMPORTRANGE(""https://docs.google.com/spreadsheets/d/1XL5vhW3sbDhbH9Cz0tuDiY8C3ctxq1tqvaCgkFb8cCA/edit?usp=sharing"",""ขอนแก่น!I487"")"),0)</f>
        <v>0</v>
      </c>
      <c r="J592" s="191">
        <f ca="1">IFERROR(__xludf.DUMMYFUNCTION("IMPORTRANGE(""https://docs.google.com/spreadsheets/d/1XL5vhW3sbDhbH9Cz0tuDiY8C3ctxq1tqvaCgkFb8cCA/edit?usp=sharing"",""ขอนแก่น!J487"")"),0)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IFERROR(__xludf.DUMMYFUNCTION("IMPORTRANGE(""https://docs.google.com/spreadsheets/d/1XL5vhW3sbDhbH9Cz0tuDiY8C3ctxq1tqvaCgkFb8cCA/edit?usp=sharing"",""ขอนแก่น!I488"")"),40)</f>
        <v>40</v>
      </c>
      <c r="J593" s="191">
        <f ca="1">IFERROR(__xludf.DUMMYFUNCTION("IMPORTRANGE(""https://docs.google.com/spreadsheets/d/1XL5vhW3sbDhbH9Cz0tuDiY8C3ctxq1tqvaCgkFb8cCA/edit?usp=sharing"",""ขอนแก่น!J488"")"),0)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IFERROR(__xludf.DUMMYFUNCTION("IMPORTRANGE(""https://docs.google.com/spreadsheets/d/1XL5vhW3sbDhbH9Cz0tuDiY8C3ctxq1tqvaCgkFb8cCA/edit?usp=sharing"",""ขอนแก่น!I489"")"),0)</f>
        <v>0</v>
      </c>
      <c r="J594" s="191">
        <f ca="1">IFERROR(__xludf.DUMMYFUNCTION("IMPORTRANGE(""https://docs.google.com/spreadsheets/d/1XL5vhW3sbDhbH9Cz0tuDiY8C3ctxq1tqvaCgkFb8cCA/edit?usp=sharing"",""ขอนแก่น!J489"")"),0)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IFERROR(__xludf.DUMMYFUNCTION("IMPORTRANGE(""https://docs.google.com/spreadsheets/d/1XL5vhW3sbDhbH9Cz0tuDiY8C3ctxq1tqvaCgkFb8cCA/edit?usp=sharing"",""ขอนแก่น!I490"")"),40)</f>
        <v>40</v>
      </c>
      <c r="J595" s="191">
        <f ca="1">IFERROR(__xludf.DUMMYFUNCTION("IMPORTRANGE(""https://docs.google.com/spreadsheets/d/1XL5vhW3sbDhbH9Cz0tuDiY8C3ctxq1tqvaCgkFb8cCA/edit?usp=sharing"",""ขอนแก่น!J490"")"),0)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IFERROR(__xludf.DUMMYFUNCTION("IMPORTRANGE(""https://docs.google.com/spreadsheets/d/1XL5vhW3sbDhbH9Cz0tuDiY8C3ctxq1tqvaCgkFb8cCA/edit?usp=sharing"",""ขอนแก่น!I491"")"),0)</f>
        <v>0</v>
      </c>
      <c r="J596" s="238">
        <f ca="1">IFERROR(__xludf.DUMMYFUNCTION("IMPORTRANGE(""https://docs.google.com/spreadsheets/d/1XL5vhW3sbDhbH9Cz0tuDiY8C3ctxq1tqvaCgkFb8cCA/edit?usp=sharing"",""ขอนแก่น!J491"")"),0)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IFERROR(__xludf.DUMMYFUNCTION("IMPORTRANGE(""https://docs.google.com/spreadsheets/d/1XL5vhW3sbDhbH9Cz0tuDiY8C3ctxq1tqvaCgkFb8cCA/edit?usp=sharing"",""ขอนแก่น!I492"")"),100)</f>
        <v>100</v>
      </c>
      <c r="J597" s="464">
        <f ca="1">IFERROR(__xludf.DUMMYFUNCTION("IMPORTRANGE(""https://docs.google.com/spreadsheets/d/1XL5vhW3sbDhbH9Cz0tuDiY8C3ctxq1tqvaCgkFb8cCA/edit?usp=sharing"",""ขอนแก่น!J492"")"),0)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IFERROR(__xludf.DUMMYFUNCTION("IMPORTRANGE(""https://docs.google.com/spreadsheets/d/1XL5vhW3sbDhbH9Cz0tuDiY8C3ctxq1tqvaCgkFb8cCA/edit?usp=sharing"",""ขอนแก่น!L492"")"),10500)</f>
        <v>10500</v>
      </c>
      <c r="M597" s="395"/>
      <c r="N597" s="395">
        <f ca="1">IFERROR(__xludf.DUMMYFUNCTION("IMPORTRANGE(""https://docs.google.com/spreadsheets/d/1XL5vhW3sbDhbH9Cz0tuDiY8C3ctxq1tqvaCgkFb8cCA/edit?usp=sharing"",""ขอนแก่น!M492"")"),5450)</f>
        <v>5450</v>
      </c>
      <c r="O597" s="395">
        <f t="shared" ref="O597:O601" ca="1" si="126">+IF(L597&gt;0,N597*100/L597,0)</f>
        <v>51.904761904761905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IFERROR(__xludf.DUMMYFUNCTION("IMPORTRANGE(""https://docs.google.com/spreadsheets/d/1XL5vhW3sbDhbH9Cz0tuDiY8C3ctxq1tqvaCgkFb8cCA/edit?usp=sharing"",""ขอนแก่น!L493"")"),0)</f>
        <v>0</v>
      </c>
      <c r="M598" s="169"/>
      <c r="N598" s="171">
        <f ca="1">IFERROR(__xludf.DUMMYFUNCTION("IMPORTRANGE(""https://docs.google.com/spreadsheets/d/1XL5vhW3sbDhbH9Cz0tuDiY8C3ctxq1tqvaCgkFb8cCA/edit?usp=sharing"",""ขอนแก่น!M493"")"),0)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IFERROR(__xludf.DUMMYFUNCTION("IMPORTRANGE(""https://docs.google.com/spreadsheets/d/1XL5vhW3sbDhbH9Cz0tuDiY8C3ctxq1tqvaCgkFb8cCA/edit?usp=sharing"",""ขอนแก่น!L494"")"),10500)</f>
        <v>10500</v>
      </c>
      <c r="M599" s="169"/>
      <c r="N599" s="171">
        <f ca="1">IFERROR(__xludf.DUMMYFUNCTION("IMPORTRANGE(""https://docs.google.com/spreadsheets/d/1XL5vhW3sbDhbH9Cz0tuDiY8C3ctxq1tqvaCgkFb8cCA/edit?usp=sharing"",""ขอนแก่น!M494"")"),5450)</f>
        <v>5450</v>
      </c>
      <c r="O599" s="171">
        <f t="shared" ca="1" si="126"/>
        <v>51.904761904761905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IFERROR(__xludf.DUMMYFUNCTION("IMPORTRANGE(""https://docs.google.com/spreadsheets/d/1XL5vhW3sbDhbH9Cz0tuDiY8C3ctxq1tqvaCgkFb8cCA/edit?usp=sharing"",""ขอนแก่น!L495"")"),0)</f>
        <v>0</v>
      </c>
      <c r="M600" s="171"/>
      <c r="N600" s="171">
        <f ca="1">IFERROR(__xludf.DUMMYFUNCTION("IMPORTRANGE(""https://docs.google.com/spreadsheets/d/1XL5vhW3sbDhbH9Cz0tuDiY8C3ctxq1tqvaCgkFb8cCA/edit?usp=sharing"",""ขอนแก่น!M495"")"),0)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IFERROR(__xludf.DUMMYFUNCTION("IMPORTRANGE(""https://docs.google.com/spreadsheets/d/1XL5vhW3sbDhbH9Cz0tuDiY8C3ctxq1tqvaCgkFb8cCA/edit?usp=sharing"",""ขอนแก่น!L496"")"),10500)</f>
        <v>10500</v>
      </c>
      <c r="M601" s="171"/>
      <c r="N601" s="171">
        <f ca="1">IFERROR(__xludf.DUMMYFUNCTION("IMPORTRANGE(""https://docs.google.com/spreadsheets/d/1XL5vhW3sbDhbH9Cz0tuDiY8C3ctxq1tqvaCgkFb8cCA/edit?usp=sharing"",""ขอนแก่น!M496"")"),5450)</f>
        <v>5450</v>
      </c>
      <c r="O601" s="171">
        <f t="shared" ca="1" si="126"/>
        <v>51.904761904761905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IFERROR(__xludf.DUMMYFUNCTION("IMPORTRANGE(""https://docs.google.com/spreadsheets/d/1XL5vhW3sbDhbH9Cz0tuDiY8C3ctxq1tqvaCgkFb8cCA/edit?usp=sharing"",""ขอนแก่น!M497"")"),0)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IFERROR(__xludf.DUMMYFUNCTION("IMPORTRANGE(""https://docs.google.com/spreadsheets/d/1XL5vhW3sbDhbH9Cz0tuDiY8C3ctxq1tqvaCgkFb8cCA/edit?usp=sharing"",""ขอนแก่น!M498"")"),0)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IFERROR(__xludf.DUMMYFUNCTION("IMPORTRANGE(""https://docs.google.com/spreadsheets/d/1XL5vhW3sbDhbH9Cz0tuDiY8C3ctxq1tqvaCgkFb8cCA/edit?usp=sharing"",""ขอนแก่น!M499"")"),0)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IFERROR(__xludf.DUMMYFUNCTION("IMPORTRANGE(""https://docs.google.com/spreadsheets/d/1XL5vhW3sbDhbH9Cz0tuDiY8C3ctxq1tqvaCgkFb8cCA/edit?usp=sharing"",""ขอนแก่น!M500"")"),5450)</f>
        <v>5450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IFERROR(__xludf.DUMMYFUNCTION("IMPORTRANGE(""https://docs.google.com/spreadsheets/d/1XL5vhW3sbDhbH9Cz0tuDiY8C3ctxq1tqvaCgkFb8cCA/edit?usp=sharing"",""ขอนแก่น!J502"")"),0)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IFERROR(__xludf.DUMMYFUNCTION("IMPORTRANGE(""https://docs.google.com/spreadsheets/d/1XL5vhW3sbDhbH9Cz0tuDiY8C3ctxq1tqvaCgkFb8cCA/edit?usp=sharing"",""ขอนแก่น!J503"")"),1)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IFERROR(__xludf.DUMMYFUNCTION("IMPORTRANGE(""https://docs.google.com/spreadsheets/d/1XL5vhW3sbDhbH9Cz0tuDiY8C3ctxq1tqvaCgkFb8cCA/edit?usp=sharing"",""ขอนแก่น!J166"")"),0)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IFERROR(__xludf.DUMMYFUNCTION("IMPORTRANGE(""https://docs.google.com/spreadsheets/d/1XL5vhW3sbDhbH9Cz0tuDiY8C3ctxq1tqvaCgkFb8cCA/edit?usp=sharing"",""ขอนแก่น!J166"")"),0)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IFERROR(__xludf.DUMMYFUNCTION("IMPORTRANGE(""https://docs.google.com/spreadsheets/d/1XL5vhW3sbDhbH9Cz0tuDiY8C3ctxq1tqvaCgkFb8cCA/edit?usp=sharing"",""ขอนแก่น!I506"")"),100)</f>
        <v>100</v>
      </c>
      <c r="J611" s="167">
        <f ca="1">IFERROR(__xludf.DUMMYFUNCTION("IMPORTRANGE(""https://docs.google.com/spreadsheets/d/1XL5vhW3sbDhbH9Cz0tuDiY8C3ctxq1tqvaCgkFb8cCA/edit?usp=sharing"",""ขอนแก่น!J506"")"),0)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IFERROR(__xludf.DUMMYFUNCTION("IMPORTRANGE(""https://docs.google.com/spreadsheets/d/1XL5vhW3sbDhbH9Cz0tuDiY8C3ctxq1tqvaCgkFb8cCA/edit?usp=sharing"",""ขอนแก่น!I507"")"),0)</f>
        <v>0</v>
      </c>
      <c r="J612" s="192">
        <f ca="1">IFERROR(__xludf.DUMMYFUNCTION("IMPORTRANGE(""https://docs.google.com/spreadsheets/d/1XL5vhW3sbDhbH9Cz0tuDiY8C3ctxq1tqvaCgkFb8cCA/edit?usp=sharing"",""ขอนแก่น!J507"")"),0)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IFERROR(__xludf.DUMMYFUNCTION("IMPORTRANGE(""https://docs.google.com/spreadsheets/d/1XL5vhW3sbDhbH9Cz0tuDiY8C3ctxq1tqvaCgkFb8cCA/edit?usp=sharing"",""ขอนแก่น!I508"")"),0)</f>
        <v>0</v>
      </c>
      <c r="J613" s="192">
        <f ca="1">IFERROR(__xludf.DUMMYFUNCTION("IMPORTRANGE(""https://docs.google.com/spreadsheets/d/1XL5vhW3sbDhbH9Cz0tuDiY8C3ctxq1tqvaCgkFb8cCA/edit?usp=sharing"",""ขอนแก่น!J508"")"),0)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IFERROR(__xludf.DUMMYFUNCTION("IMPORTRANGE(""https://docs.google.com/spreadsheets/d/1XL5vhW3sbDhbH9Cz0tuDiY8C3ctxq1tqvaCgkFb8cCA/edit?usp=sharing"",""ขอนแก่น!I509"")"),0)</f>
        <v>0</v>
      </c>
      <c r="J614" s="192">
        <f ca="1">IFERROR(__xludf.DUMMYFUNCTION("IMPORTRANGE(""https://docs.google.com/spreadsheets/d/1XL5vhW3sbDhbH9Cz0tuDiY8C3ctxq1tqvaCgkFb8cCA/edit?usp=sharing"",""ขอนแก่น!J509"")"),0)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IFERROR(__xludf.DUMMYFUNCTION("IMPORTRANGE(""https://docs.google.com/spreadsheets/d/1XL5vhW3sbDhbH9Cz0tuDiY8C3ctxq1tqvaCgkFb8cCA/edit?usp=sharing"",""ขอนแก่น!I510"")"),0)</f>
        <v>0</v>
      </c>
      <c r="J615" s="192">
        <f ca="1">IFERROR(__xludf.DUMMYFUNCTION("IMPORTRANGE(""https://docs.google.com/spreadsheets/d/1XL5vhW3sbDhbH9Cz0tuDiY8C3ctxq1tqvaCgkFb8cCA/edit?usp=sharing"",""ขอนแก่น!J510"")"),0)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IFERROR(__xludf.DUMMYFUNCTION("IMPORTRANGE(""https://docs.google.com/spreadsheets/d/1XL5vhW3sbDhbH9Cz0tuDiY8C3ctxq1tqvaCgkFb8cCA/edit?usp=sharing"",""ขอนแก่น!I511"")"),0)</f>
        <v>0</v>
      </c>
      <c r="J616" s="192">
        <f ca="1">IFERROR(__xludf.DUMMYFUNCTION("IMPORTRANGE(""https://docs.google.com/spreadsheets/d/1XL5vhW3sbDhbH9Cz0tuDiY8C3ctxq1tqvaCgkFb8cCA/edit?usp=sharing"",""ขอนแก่น!J511"")"),0)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IFERROR(__xludf.DUMMYFUNCTION("IMPORTRANGE(""https://docs.google.com/spreadsheets/d/1XL5vhW3sbDhbH9Cz0tuDiY8C3ctxq1tqvaCgkFb8cCA/edit?usp=sharing"",""ขอนแก่น!I512"")"),0)</f>
        <v>0</v>
      </c>
      <c r="J617" s="191">
        <f ca="1">IFERROR(__xludf.DUMMYFUNCTION("IMPORTRANGE(""https://docs.google.com/spreadsheets/d/1XL5vhW3sbDhbH9Cz0tuDiY8C3ctxq1tqvaCgkFb8cCA/edit?usp=sharing"",""ขอนแก่น!J512"")"),0)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IFERROR(__xludf.DUMMYFUNCTION("IMPORTRANGE(""https://docs.google.com/spreadsheets/d/1XL5vhW3sbDhbH9Cz0tuDiY8C3ctxq1tqvaCgkFb8cCA/edit?usp=sharing"",""ขอนแก่น!I513"")"),0)</f>
        <v>0</v>
      </c>
      <c r="J618" s="192">
        <f ca="1">IFERROR(__xludf.DUMMYFUNCTION("IMPORTRANGE(""https://docs.google.com/spreadsheets/d/1XL5vhW3sbDhbH9Cz0tuDiY8C3ctxq1tqvaCgkFb8cCA/edit?usp=sharing"",""ขอนแก่น!J513"")"),0)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IFERROR(__xludf.DUMMYFUNCTION("IMPORTRANGE(""https://docs.google.com/spreadsheets/d/1XL5vhW3sbDhbH9Cz0tuDiY8C3ctxq1tqvaCgkFb8cCA/edit?usp=sharing"",""ขอนแก่น!I514"")"),0)</f>
        <v>0</v>
      </c>
      <c r="J619" s="192">
        <f ca="1">IFERROR(__xludf.DUMMYFUNCTION("IMPORTRANGE(""https://docs.google.com/spreadsheets/d/1XL5vhW3sbDhbH9Cz0tuDiY8C3ctxq1tqvaCgkFb8cCA/edit?usp=sharing"",""ขอนแก่น!J514"")"),0)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IFERROR(__xludf.DUMMYFUNCTION("IMPORTRANGE(""https://docs.google.com/spreadsheets/d/1XL5vhW3sbDhbH9Cz0tuDiY8C3ctxq1tqvaCgkFb8cCA/edit?usp=sharing"",""ขอนแก่น!I515"")"),0)</f>
        <v>0</v>
      </c>
      <c r="J620" s="167">
        <f ca="1">IFERROR(__xludf.DUMMYFUNCTION("IMPORTRANGE(""https://docs.google.com/spreadsheets/d/1XL5vhW3sbDhbH9Cz0tuDiY8C3ctxq1tqvaCgkFb8cCA/edit?usp=sharing"",""ขอนแก่น!J515"")"),0)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IFERROR(__xludf.DUMMYFUNCTION("IMPORTRANGE(""https://docs.google.com/spreadsheets/d/1XL5vhW3sbDhbH9Cz0tuDiY8C3ctxq1tqvaCgkFb8cCA/edit?usp=sharing"",""ขอนแก่น!I516"")"),0)</f>
        <v>0</v>
      </c>
      <c r="J621" s="167">
        <f ca="1">IFERROR(__xludf.DUMMYFUNCTION("IMPORTRANGE(""https://docs.google.com/spreadsheets/d/1XL5vhW3sbDhbH9Cz0tuDiY8C3ctxq1tqvaCgkFb8cCA/edit?usp=sharing"",""ขอนแก่น!J516"")"),0)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IFERROR(__xludf.DUMMYFUNCTION("IMPORTRANGE(""https://docs.google.com/spreadsheets/d/1XL5vhW3sbDhbH9Cz0tuDiY8C3ctxq1tqvaCgkFb8cCA/edit?usp=sharing"",""ขอนแก่น!I517"")"),0)</f>
        <v>0</v>
      </c>
      <c r="J622" s="192">
        <f ca="1">IFERROR(__xludf.DUMMYFUNCTION("IMPORTRANGE(""https://docs.google.com/spreadsheets/d/1XL5vhW3sbDhbH9Cz0tuDiY8C3ctxq1tqvaCgkFb8cCA/edit?usp=sharing"",""ขอนแก่น!J517"")"),0)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IFERROR(__xludf.DUMMYFUNCTION("IMPORTRANGE(""https://docs.google.com/spreadsheets/d/1XL5vhW3sbDhbH9Cz0tuDiY8C3ctxq1tqvaCgkFb8cCA/edit?usp=sharing"",""ขอนแก่น!I518"")"),0)</f>
        <v>0</v>
      </c>
      <c r="J623" s="192">
        <f ca="1">IFERROR(__xludf.DUMMYFUNCTION("IMPORTRANGE(""https://docs.google.com/spreadsheets/d/1XL5vhW3sbDhbH9Cz0tuDiY8C3ctxq1tqvaCgkFb8cCA/edit?usp=sharing"",""ขอนแก่น!J518"")"),0)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IFERROR(__xludf.DUMMYFUNCTION("IMPORTRANGE(""https://docs.google.com/spreadsheets/d/1XL5vhW3sbDhbH9Cz0tuDiY8C3ctxq1tqvaCgkFb8cCA/edit?usp=sharing"",""ขอนแก่น!I519"")"),0)</f>
        <v>0</v>
      </c>
      <c r="J624" s="191">
        <f ca="1">IFERROR(__xludf.DUMMYFUNCTION("IMPORTRANGE(""https://docs.google.com/spreadsheets/d/1XL5vhW3sbDhbH9Cz0tuDiY8C3ctxq1tqvaCgkFb8cCA/edit?usp=sharing"",""ขอนแก่น!J519"")"),0)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IFERROR(__xludf.DUMMYFUNCTION("IMPORTRANGE(""https://docs.google.com/spreadsheets/d/1XL5vhW3sbDhbH9Cz0tuDiY8C3ctxq1tqvaCgkFb8cCA/edit?usp=sharing"",""ขอนแก่น!I520"")"),0)</f>
        <v>0</v>
      </c>
      <c r="J625" s="192">
        <f ca="1">IFERROR(__xludf.DUMMYFUNCTION("IMPORTRANGE(""https://docs.google.com/spreadsheets/d/1XL5vhW3sbDhbH9Cz0tuDiY8C3ctxq1tqvaCgkFb8cCA/edit?usp=sharing"",""ขอนแก่น!J520"")"),0)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IFERROR(__xludf.DUMMYFUNCTION("IMPORTRANGE(""https://docs.google.com/spreadsheets/d/1XL5vhW3sbDhbH9Cz0tuDiY8C3ctxq1tqvaCgkFb8cCA/edit?usp=sharing"",""ขอนแก่น!I521"")"),0)</f>
        <v>0</v>
      </c>
      <c r="J626" s="192">
        <f ca="1">IFERROR(__xludf.DUMMYFUNCTION("IMPORTRANGE(""https://docs.google.com/spreadsheets/d/1XL5vhW3sbDhbH9Cz0tuDiY8C3ctxq1tqvaCgkFb8cCA/edit?usp=sharing"",""ขอนแก่น!J521"")"),0)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IFERROR(__xludf.DUMMYFUNCTION("IMPORTRANGE(""https://docs.google.com/spreadsheets/d/1XL5vhW3sbDhbH9Cz0tuDiY8C3ctxq1tqvaCgkFb8cCA/edit?usp=sharing"",""ขอนแก่น!I523"")"),3622257.64)</f>
        <v>3622257.64</v>
      </c>
      <c r="J628" s="332">
        <f ca="1">IFERROR(__xludf.DUMMYFUNCTION("IMPORTRANGE(""https://docs.google.com/spreadsheets/d/1XL5vhW3sbDhbH9Cz0tuDiY8C3ctxq1tqvaCgkFb8cCA/edit?usp=sharing"",""ขอนแก่น!J523"")"),152117.53)</f>
        <v>152117.53</v>
      </c>
      <c r="K628" s="333">
        <f t="shared" ref="K628:K635" ca="1" si="129">IF(I628&gt;0,J628*100/I628,0)</f>
        <v>4.199522649084674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IFERROR(__xludf.DUMMYFUNCTION("IMPORTRANGE(""https://docs.google.com/spreadsheets/d/1XL5vhW3sbDhbH9Cz0tuDiY8C3ctxq1tqvaCgkFb8cCA/edit?usp=sharing"",""ขอนแก่น!I524"")"),242)</f>
        <v>242</v>
      </c>
      <c r="J629" s="332">
        <f ca="1">IFERROR(__xludf.DUMMYFUNCTION("IMPORTRANGE(""https://docs.google.com/spreadsheets/d/1XL5vhW3sbDhbH9Cz0tuDiY8C3ctxq1tqvaCgkFb8cCA/edit?usp=sharing"",""ขอนแก่น!J524"")"),5)</f>
        <v>5</v>
      </c>
      <c r="K629" s="333">
        <f t="shared" ca="1" si="129"/>
        <v>2.0661157024793386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IFERROR(__xludf.DUMMYFUNCTION("IMPORTRANGE(""https://docs.google.com/spreadsheets/d/1XL5vhW3sbDhbH9Cz0tuDiY8C3ctxq1tqvaCgkFb8cCA/edit?usp=sharing"",""ขอนแก่น!I525"")"),21267711.92)</f>
        <v>21267711.920000002</v>
      </c>
      <c r="J630" s="332">
        <f ca="1">IFERROR(__xludf.DUMMYFUNCTION("IMPORTRANGE(""https://docs.google.com/spreadsheets/d/1XL5vhW3sbDhbH9Cz0tuDiY8C3ctxq1tqvaCgkFb8cCA/edit?usp=sharing"",""ขอนแก่น!J525"")"),257762.79)</f>
        <v>257762.79</v>
      </c>
      <c r="K630" s="333">
        <f t="shared" ca="1" si="129"/>
        <v>1.2119911675012005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IFERROR(__xludf.DUMMYFUNCTION("IMPORTRANGE(""https://docs.google.com/spreadsheets/d/1XL5vhW3sbDhbH9Cz0tuDiY8C3ctxq1tqvaCgkFb8cCA/edit?usp=sharing"",""ขอนแก่น!I526"")"),613)</f>
        <v>613</v>
      </c>
      <c r="J631" s="332">
        <f ca="1">IFERROR(__xludf.DUMMYFUNCTION("IMPORTRANGE(""https://docs.google.com/spreadsheets/d/1XL5vhW3sbDhbH9Cz0tuDiY8C3ctxq1tqvaCgkFb8cCA/edit?usp=sharing"",""ขอนแก่น!J526"")"),43)</f>
        <v>43</v>
      </c>
      <c r="K631" s="333">
        <f t="shared" ca="1" si="129"/>
        <v>7.0146818923327894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IFERROR(__xludf.DUMMYFUNCTION("IMPORTRANGE(""https://docs.google.com/spreadsheets/d/1XL5vhW3sbDhbH9Cz0tuDiY8C3ctxq1tqvaCgkFb8cCA/edit?usp=sharing"",""ขอนแก่น!I527"")"),1010923.06)</f>
        <v>1010923.06</v>
      </c>
      <c r="J632" s="332">
        <f ca="1">IFERROR(__xludf.DUMMYFUNCTION("IMPORTRANGE(""https://docs.google.com/spreadsheets/d/1XL5vhW3sbDhbH9Cz0tuDiY8C3ctxq1tqvaCgkFb8cCA/edit?usp=sharing"",""ขอนแก่น!J527"")"),69864.79)</f>
        <v>69864.789999999994</v>
      </c>
      <c r="K632" s="333">
        <f t="shared" ca="1" si="129"/>
        <v>6.9109898432824339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IFERROR(__xludf.DUMMYFUNCTION("IMPORTRANGE(""https://docs.google.com/spreadsheets/d/1XL5vhW3sbDhbH9Cz0tuDiY8C3ctxq1tqvaCgkFb8cCA/edit?usp=sharing"",""ขอนแก่น!I528"")"),9)</f>
        <v>9</v>
      </c>
      <c r="J633" s="332">
        <f ca="1">IFERROR(__xludf.DUMMYFUNCTION("IMPORTRANGE(""https://docs.google.com/spreadsheets/d/1XL5vhW3sbDhbH9Cz0tuDiY8C3ctxq1tqvaCgkFb8cCA/edit?usp=sharing"",""ขอนแก่น!J528"")"),6)</f>
        <v>6</v>
      </c>
      <c r="K633" s="333">
        <f t="shared" ca="1" si="129"/>
        <v>66.666666666666671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IFERROR(__xludf.DUMMYFUNCTION("IMPORTRANGE(""https://docs.google.com/spreadsheets/d/1XL5vhW3sbDhbH9Cz0tuDiY8C3ctxq1tqvaCgkFb8cCA/edit?usp=sharing"",""ขอนแก่น!I529"")"),6500000)</f>
        <v>6500000</v>
      </c>
      <c r="J634" s="332">
        <f ca="1">IFERROR(__xludf.DUMMYFUNCTION("IMPORTRANGE(""https://docs.google.com/spreadsheets/d/1XL5vhW3sbDhbH9Cz0tuDiY8C3ctxq1tqvaCgkFb8cCA/edit?usp=sharing"",""ขอนแก่น!J529"")"),0)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IFERROR(__xludf.DUMMYFUNCTION("IMPORTRANGE(""https://docs.google.com/spreadsheets/d/1XL5vhW3sbDhbH9Cz0tuDiY8C3ctxq1tqvaCgkFb8cCA/edit?usp=sharing"",""ขอนแก่น!I530"")"),130)</f>
        <v>130</v>
      </c>
      <c r="J635" s="462">
        <f ca="1">IFERROR(__xludf.DUMMYFUNCTION("IMPORTRANGE(""https://docs.google.com/spreadsheets/d/1XL5vhW3sbDhbH9Cz0tuDiY8C3ctxq1tqvaCgkFb8cCA/edit?usp=sharing"",""ขอนแก่น!J530"")"),0)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zoomScale="70" zoomScaleNormal="70" workbookViewId="0">
      <pane ySplit="6" topLeftCell="A524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55000000000000004">
      <c r="A2" s="509" t="s">
        <v>239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55000000000000004">
      <c r="A3" s="509" t="s">
        <v>258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5500000000000000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8108373</v>
      </c>
      <c r="M8" s="25">
        <f t="shared" ca="1" si="0"/>
        <v>2472867</v>
      </c>
      <c r="N8" s="25">
        <f t="shared" ca="1" si="0"/>
        <v>2117294</v>
      </c>
      <c r="O8" s="24">
        <f t="shared" ref="O8:O16" ca="1" si="1">IF(L8&gt;0,N8*100/L8,0)</f>
        <v>26.112439573265807</v>
      </c>
      <c r="P8" s="24">
        <f t="shared" ref="P8:P16" ca="1" si="2">IF(M8&gt;0,N8*100/M8,0)</f>
        <v>85.621022076803968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8108373</v>
      </c>
      <c r="M10" s="32">
        <f t="shared" ca="1" si="4"/>
        <v>2472867</v>
      </c>
      <c r="N10" s="32">
        <f t="shared" ca="1" si="4"/>
        <v>2117294</v>
      </c>
      <c r="O10" s="31">
        <f t="shared" ca="1" si="1"/>
        <v>26.112439573265807</v>
      </c>
      <c r="P10" s="31">
        <f t="shared" ca="1" si="2"/>
        <v>85.621022076803968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6504373</v>
      </c>
      <c r="M12" s="40">
        <f t="shared" ca="1" si="6"/>
        <v>2472867</v>
      </c>
      <c r="N12" s="40">
        <f t="shared" ca="1" si="6"/>
        <v>1327294</v>
      </c>
      <c r="O12" s="40">
        <f t="shared" ca="1" si="1"/>
        <v>20.406179042930042</v>
      </c>
      <c r="P12" s="40">
        <f t="shared" ca="1" si="2"/>
        <v>53.674297889858209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2863900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3640473</v>
      </c>
      <c r="M14" s="40">
        <f t="shared" si="8"/>
        <v>0</v>
      </c>
      <c r="N14" s="40">
        <f t="shared" ca="1" si="8"/>
        <v>125844</v>
      </c>
      <c r="O14" s="43">
        <f t="shared" ca="1" si="1"/>
        <v>3.4568035527251539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1604000</v>
      </c>
      <c r="M16" s="40">
        <f t="shared" si="10"/>
        <v>0</v>
      </c>
      <c r="N16" s="40">
        <f t="shared" ca="1" si="10"/>
        <v>790000</v>
      </c>
      <c r="O16" s="52">
        <f t="shared" ca="1" si="1"/>
        <v>49.251870324189525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6063890</v>
      </c>
      <c r="M18" s="25">
        <f t="shared" ca="1" si="11"/>
        <v>2472867</v>
      </c>
      <c r="N18" s="25">
        <f t="shared" ca="1" si="11"/>
        <v>1991450</v>
      </c>
      <c r="O18" s="24">
        <f t="shared" ref="O18:O20" ca="1" si="12">IF(L18&gt;0,N18*100/L18,0)</f>
        <v>32.841130033691243</v>
      </c>
      <c r="P18" s="24">
        <f t="shared" ref="P18:P26" ca="1" si="13">IF(M18&gt;0,N18*100/M18,0)</f>
        <v>80.532030230497639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6063890</v>
      </c>
      <c r="M20" s="32">
        <f t="shared" ca="1" si="15"/>
        <v>2472867</v>
      </c>
      <c r="N20" s="32">
        <f t="shared" ca="1" si="15"/>
        <v>1991450</v>
      </c>
      <c r="O20" s="31">
        <f t="shared" ca="1" si="12"/>
        <v>32.841130033691243</v>
      </c>
      <c r="P20" s="31">
        <f t="shared" ca="1" si="13"/>
        <v>80.532030230497639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4459890</v>
      </c>
      <c r="M22" s="44">
        <f t="shared" ca="1" si="18"/>
        <v>2472867</v>
      </c>
      <c r="N22" s="43">
        <f t="shared" ca="1" si="18"/>
        <v>1201450</v>
      </c>
      <c r="O22" s="43">
        <f t="shared" ca="1" si="17"/>
        <v>26.939005222101891</v>
      </c>
      <c r="P22" s="43">
        <f t="shared" ca="1" si="13"/>
        <v>48.585306043551874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2863900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1595990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1604000</v>
      </c>
      <c r="M26" s="52">
        <f t="shared" si="22"/>
        <v>0</v>
      </c>
      <c r="N26" s="52">
        <f t="shared" ca="1" si="22"/>
        <v>790000</v>
      </c>
      <c r="O26" s="52">
        <f t="shared" ca="1" si="17"/>
        <v>49.251870324189525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2044483</v>
      </c>
      <c r="M28" s="25">
        <f t="shared" si="23"/>
        <v>0</v>
      </c>
      <c r="N28" s="25">
        <f t="shared" ca="1" si="23"/>
        <v>125844</v>
      </c>
      <c r="O28" s="24">
        <f t="shared" ref="O28:O30" ca="1" si="24">IF(L28&gt;0,N28*100/L28,0)</f>
        <v>6.1552969626061946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2044483</v>
      </c>
      <c r="M30" s="32">
        <f t="shared" si="27"/>
        <v>0</v>
      </c>
      <c r="N30" s="32">
        <f t="shared" ca="1" si="27"/>
        <v>125844</v>
      </c>
      <c r="O30" s="31">
        <f t="shared" ca="1" si="24"/>
        <v>6.1552969626061946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2044483</v>
      </c>
      <c r="M32" s="43">
        <f t="shared" si="30"/>
        <v>0</v>
      </c>
      <c r="N32" s="43">
        <f t="shared" ca="1" si="30"/>
        <v>125844</v>
      </c>
      <c r="O32" s="43">
        <f t="shared" ca="1" si="29"/>
        <v>6.1552969626061946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2044483</v>
      </c>
      <c r="M34" s="43">
        <f t="shared" si="32"/>
        <v>0</v>
      </c>
      <c r="N34" s="43">
        <f t="shared" ca="1" si="32"/>
        <v>125844</v>
      </c>
      <c r="O34" s="43">
        <f t="shared" ca="1" si="29"/>
        <v>6.1552969626061946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6063890</v>
      </c>
      <c r="M37" s="55">
        <f t="shared" ca="1" si="33"/>
        <v>2472867</v>
      </c>
      <c r="N37" s="55">
        <f t="shared" ca="1" si="33"/>
        <v>1991450</v>
      </c>
      <c r="O37" s="56">
        <f t="shared" ca="1" si="29"/>
        <v>32.841130033691243</v>
      </c>
      <c r="P37" s="56">
        <f t="shared" ca="1" si="25"/>
        <v>80.532030230497639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2594800</v>
      </c>
      <c r="M41" s="79">
        <f t="shared" ca="1" si="34"/>
        <v>495400</v>
      </c>
      <c r="N41" s="79">
        <f t="shared" ca="1" si="34"/>
        <v>1148776</v>
      </c>
      <c r="O41" s="78">
        <f t="shared" ref="O41:O43" ca="1" si="35">IF(L41&gt;0,N41*100/L41,0)</f>
        <v>44.272236781254819</v>
      </c>
      <c r="P41" s="78">
        <f t="shared" ref="P41:P43" ca="1" si="36">IF(M41&gt;0,N41*100/M41,0)</f>
        <v>231.88857488897861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2594800</v>
      </c>
      <c r="M43" s="79">
        <f t="shared" ca="1" si="38"/>
        <v>495400</v>
      </c>
      <c r="N43" s="79">
        <f t="shared" ca="1" si="38"/>
        <v>1148776</v>
      </c>
      <c r="O43" s="78">
        <f t="shared" ca="1" si="35"/>
        <v>44.272236781254819</v>
      </c>
      <c r="P43" s="78">
        <f t="shared" ca="1" si="36"/>
        <v>231.88857488897861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990800</v>
      </c>
      <c r="M45" s="91">
        <f ca="1">IFERROR(__xludf.DUMMYFUNCTION("IMPORTRANGE(""https://docs.google.com/spreadsheets/d/1Yj_ptqi66GCucihVvJfMjLAmec39IyEx_6qawtMGysU/edit?usp=sharing"",""สบก!Q40"")"),495400)</f>
        <v>495400</v>
      </c>
      <c r="N45" s="91">
        <f ca="1">IFERROR(__xludf.DUMMYFUNCTION("IMPORTRANGE(""https://docs.google.com/spreadsheets/d/1Yj_ptqi66GCucihVvJfMjLAmec39IyEx_6qawtMGysU/edit?usp=sharing"",""สบก!R40"")"),358776)</f>
        <v>358776</v>
      </c>
      <c r="O45" s="92">
        <f ca="1">IF(L45&gt;0,N45*100/L45,0)</f>
        <v>36.210738796931771</v>
      </c>
      <c r="P45" s="92">
        <f ca="1">IF(M45&gt;0,N45*100/M45,0)</f>
        <v>72.421477593863543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IFERROR(__xludf.DUMMYFUNCTION("IMPORTRANGE(""https://docs.google.com/spreadsheets/d/1Yj_ptqi66GCucihVvJfMjLAmec39IyEx_6qawtMGysU/edit?usp=sharing"",""สบก!M40"")"),990800)</f>
        <v>990800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IFERROR(__xludf.DUMMYFUNCTION("IMPORTRANGE(""https://docs.google.com/spreadsheets/d/1Yj_ptqi66GCucihVvJfMjLAmec39IyEx_6qawtMGysU/edit?usp=sharing"",""สบก!N40"")"),0)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IFERROR(__xludf.DUMMYFUNCTION("IMPORTRANGE(""https://docs.google.com/spreadsheets/d/1Yj_ptqi66GCucihVvJfMjLAmec39IyEx_6qawtMGysU/edit?usp=sharing"",""สบก!O40"")"),1604000)</f>
        <v>1604000</v>
      </c>
      <c r="M49" s="101"/>
      <c r="N49" s="91">
        <f ca="1">IFERROR(__xludf.DUMMYFUNCTION("IMPORTRANGE(""https://docs.google.com/spreadsheets/d/1Yj_ptqi66GCucihVvJfMjLAmec39IyEx_6qawtMGysU/edit?usp=sharing"",""สบก!S40"")"),790000)</f>
        <v>790000</v>
      </c>
      <c r="O49" s="101">
        <f ca="1">IF(L49&gt;0,N49*100/L49,0)</f>
        <v>49.251870324189525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778800</v>
      </c>
      <c r="M53" s="125">
        <f t="shared" ca="1" si="39"/>
        <v>402557</v>
      </c>
      <c r="N53" s="125">
        <f t="shared" ca="1" si="39"/>
        <v>271825</v>
      </c>
      <c r="O53" s="124">
        <f t="shared" ref="O53:O55" ca="1" si="40">IF(L53&gt;0,N53*100/L53,0)</f>
        <v>34.903055983564457</v>
      </c>
      <c r="P53" s="124">
        <f t="shared" ref="P53:P55" ca="1" si="41">IF(M53&gt;0,N53*100/M53,0)</f>
        <v>67.524599000886838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778800</v>
      </c>
      <c r="M55" s="125">
        <f t="shared" ca="1" si="43"/>
        <v>402557</v>
      </c>
      <c r="N55" s="125">
        <f t="shared" ca="1" si="43"/>
        <v>271825</v>
      </c>
      <c r="O55" s="124">
        <f t="shared" ca="1" si="40"/>
        <v>34.903055983564457</v>
      </c>
      <c r="P55" s="124">
        <f t="shared" ca="1" si="41"/>
        <v>67.524599000886838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778800</v>
      </c>
      <c r="M57" s="91">
        <f ca="1">IFERROR(__xludf.DUMMYFUNCTION("IMPORTRANGE(""https://docs.google.com/spreadsheets/d/1Yj_ptqi66GCucihVvJfMjLAmec39IyEx_6qawtMGysU/edit?usp=sharing"",""สบก!Z40"")"),402557)</f>
        <v>402557</v>
      </c>
      <c r="N57" s="91">
        <f ca="1">IFERROR(__xludf.DUMMYFUNCTION("IMPORTRANGE(""https://docs.google.com/spreadsheets/d/1Yj_ptqi66GCucihVvJfMjLAmec39IyEx_6qawtMGysU/edit?usp=sharing"",""สบก!AA40"")"),271825)</f>
        <v>271825</v>
      </c>
      <c r="O57" s="92">
        <f ca="1">IF(L57&gt;0,N57*100/L57,0)</f>
        <v>34.903055983564457</v>
      </c>
      <c r="P57" s="92">
        <f ca="1">IF(M57&gt;0,N57*100/M57,0)</f>
        <v>67.524599000886838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IFERROR(__xludf.DUMMYFUNCTION("IMPORTRANGE(""https://docs.google.com/spreadsheets/d/1Yj_ptqi66GCucihVvJfMjLAmec39IyEx_6qawtMGysU/edit?usp=sharing"",""สบก!V40"")"),778800)</f>
        <v>778800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IFERROR(__xludf.DUMMYFUNCTION("IMPORTRANGE(""https://docs.google.com/spreadsheets/d/1Yj_ptqi66GCucihVvJfMjLAmec39IyEx_6qawtMGysU/edit?usp=sharing"",""สบก!W40"")"),0)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IFERROR(__xludf.DUMMYFUNCTION("IMPORTRANGE(""https://docs.google.com/spreadsheets/d/1Yj_ptqi66GCucihVvJfMjLAmec39IyEx_6qawtMGysU/edit?usp=sharing"",""สบก!X40"")"),0)</f>
        <v>0</v>
      </c>
      <c r="M61" s="101"/>
      <c r="N61" s="91">
        <f ca="1">IFERROR(__xludf.DUMMYFUNCTION("IMPORTRANGE(""https://docs.google.com/spreadsheets/d/1Yj_ptqi66GCucihVvJfMjLAmec39IyEx_6qawtMGysU/edit?usp=sharing"",""สบก!AB40"")"),0)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IFERROR(__xludf.DUMMYFUNCTION("IMPORTRANGE(""https://docs.google.com/spreadsheets/d/1XL5vhW3sbDhbH9Cz0tuDiY8C3ctxq1tqvaCgkFb8cCA/edit?usp=sharing"",""ชัยภูมิ!I9"")"),0)</f>
        <v>0</v>
      </c>
      <c r="J64" s="146">
        <f ca="1">IFERROR(__xludf.DUMMYFUNCTION("IMPORTRANGE(""https://docs.google.com/spreadsheets/d/1XL5vhW3sbDhbH9Cz0tuDiY8C3ctxq1tqvaCgkFb8cCA/edit?usp=sharing"",""ชัยภูมิ!J9"")"),0)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IFERROR(__xludf.DUMMYFUNCTION("IMPORTRANGE(""https://docs.google.com/spreadsheets/d/1XL5vhW3sbDhbH9Cz0tuDiY8C3ctxq1tqvaCgkFb8cCA/edit?usp=sharing"",""ชัยภูมิ!I10"")"),0)</f>
        <v>0</v>
      </c>
      <c r="J65" s="146">
        <f ca="1">IFERROR(__xludf.DUMMYFUNCTION("IMPORTRANGE(""https://docs.google.com/spreadsheets/d/1XL5vhW3sbDhbH9Cz0tuDiY8C3ctxq1tqvaCgkFb8cCA/edit?usp=sharing"",""ชัยภูมิ!J10"")"),0)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IFERROR(__xludf.DUMMYFUNCTION("IMPORTRANGE(""https://docs.google.com/spreadsheets/d/1Yj_ptqi66GCucihVvJfMjLAmec39IyEx_6qawtMGysU/edit?usp=sharing"",""สบก!AI40"")"),0)</f>
        <v>0</v>
      </c>
      <c r="N70" s="172">
        <f ca="1">IFERROR(__xludf.DUMMYFUNCTION("IMPORTRANGE(""https://docs.google.com/spreadsheets/d/1Yj_ptqi66GCucihVvJfMjLAmec39IyEx_6qawtMGysU/edit?usp=sharing"",""สบก!AJ40"")"),0)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IFERROR(__xludf.DUMMYFUNCTION("IMPORTRANGE(""https://docs.google.com/spreadsheets/d/1Yj_ptqi66GCucihVvJfMjLAmec39IyEx_6qawtMGysU/edit?usp=sharing"",""สบก!AE40"")"),0)</f>
        <v>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IFERROR(__xludf.DUMMYFUNCTION("IMPORTRANGE(""https://docs.google.com/spreadsheets/d/1Yj_ptqi66GCucihVvJfMjLAmec39IyEx_6qawtMGysU/edit?usp=sharing"",""สบก!AF40"")"),0)</f>
        <v>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IFERROR(__xludf.DUMMYFUNCTION("IMPORTRANGE(""https://docs.google.com/spreadsheets/d/1Yj_ptqi66GCucihVvJfMjLAmec39IyEx_6qawtMGysU/edit?usp=sharing"",""สบก!AG40"")"),0)</f>
        <v>0</v>
      </c>
      <c r="M74" s="101"/>
      <c r="N74" s="91">
        <f ca="1">IFERROR(__xludf.DUMMYFUNCTION("IMPORTRANGE(""https://docs.google.com/spreadsheets/d/1Yj_ptqi66GCucihVvJfMjLAmec39IyEx_6qawtMGysU/edit?usp=sharing"",""สบก!AK40"")"),0)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IFERROR(__xludf.DUMMYFUNCTION("IMPORTRANGE(""https://docs.google.com/spreadsheets/d/1XL5vhW3sbDhbH9Cz0tuDiY8C3ctxq1tqvaCgkFb8cCA/edit?usp=sharing"",""ชัยภูมิ!J16"")"),0)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IFERROR(__xludf.DUMMYFUNCTION("IMPORTRANGE(""https://docs.google.com/spreadsheets/d/1XL5vhW3sbDhbH9Cz0tuDiY8C3ctxq1tqvaCgkFb8cCA/edit?usp=sharing"",""ชัยภูมิ!J17"")"),0)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IFERROR(__xludf.DUMMYFUNCTION("IMPORTRANGE(""https://docs.google.com/spreadsheets/d/1XL5vhW3sbDhbH9Cz0tuDiY8C3ctxq1tqvaCgkFb8cCA/edit?usp=sharing"",""ชัยภูมิ!J18"")"),0)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IFERROR(__xludf.DUMMYFUNCTION("IMPORTRANGE(""https://docs.google.com/spreadsheets/d/1XL5vhW3sbDhbH9Cz0tuDiY8C3ctxq1tqvaCgkFb8cCA/edit?usp=sharing"",""ชัยภูมิ!J19"")"),0)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IFERROR(__xludf.DUMMYFUNCTION("IMPORTRANGE(""https://docs.google.com/spreadsheets/d/1XL5vhW3sbDhbH9Cz0tuDiY8C3ctxq1tqvaCgkFb8cCA/edit?usp=sharing"",""ชัยภูมิ!I20"")"),0)</f>
        <v>0</v>
      </c>
      <c r="J80" s="203">
        <f ca="1">IFERROR(__xludf.DUMMYFUNCTION("IMPORTRANGE(""https://docs.google.com/spreadsheets/d/1XL5vhW3sbDhbH9Cz0tuDiY8C3ctxq1tqvaCgkFb8cCA/edit?usp=sharing"",""ชัยภูมิ!J20"")"),0)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IFERROR(__xludf.DUMMYFUNCTION("IMPORTRANGE(""https://docs.google.com/spreadsheets/d/1XL5vhW3sbDhbH9Cz0tuDiY8C3ctxq1tqvaCgkFb8cCA/edit?usp=sharing"",""ชัยภูมิ!I21"")"),0)</f>
        <v>0</v>
      </c>
      <c r="J81" s="203">
        <f ca="1">IFERROR(__xludf.DUMMYFUNCTION("IMPORTRANGE(""https://docs.google.com/spreadsheets/d/1XL5vhW3sbDhbH9Cz0tuDiY8C3ctxq1tqvaCgkFb8cCA/edit?usp=sharing"",""ชัยภูมิ!J21"")"),0)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IFERROR(__xludf.DUMMYFUNCTION("IMPORTRANGE(""https://docs.google.com/spreadsheets/d/1XL5vhW3sbDhbH9Cz0tuDiY8C3ctxq1tqvaCgkFb8cCA/edit?usp=sharing"",""ชัยภูมิ!I22"")"),0)</f>
        <v>0</v>
      </c>
      <c r="J82" s="191">
        <f ca="1">IFERROR(__xludf.DUMMYFUNCTION("IMPORTRANGE(""https://docs.google.com/spreadsheets/d/1XL5vhW3sbDhbH9Cz0tuDiY8C3ctxq1tqvaCgkFb8cCA/edit?usp=sharing"",""ชัยภูมิ!J22"")"),0)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IFERROR(__xludf.DUMMYFUNCTION("IMPORTRANGE(""https://docs.google.com/spreadsheets/d/1XL5vhW3sbDhbH9Cz0tuDiY8C3ctxq1tqvaCgkFb8cCA/edit?usp=sharing"",""ชัยภูมิ!I23"")"),0)</f>
        <v>0</v>
      </c>
      <c r="J83" s="191">
        <f ca="1">IFERROR(__xludf.DUMMYFUNCTION("IMPORTRANGE(""https://docs.google.com/spreadsheets/d/1XL5vhW3sbDhbH9Cz0tuDiY8C3ctxq1tqvaCgkFb8cCA/edit?usp=sharing"",""ชัยภูมิ!J23"")"),0)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IFERROR(__xludf.DUMMYFUNCTION("IMPORTRANGE(""https://docs.google.com/spreadsheets/d/1XL5vhW3sbDhbH9Cz0tuDiY8C3ctxq1tqvaCgkFb8cCA/edit?usp=sharing"",""ชัยภูมิ!I24"")"),0)</f>
        <v>0</v>
      </c>
      <c r="J84" s="192">
        <f ca="1">IFERROR(__xludf.DUMMYFUNCTION("IMPORTRANGE(""https://docs.google.com/spreadsheets/d/1XL5vhW3sbDhbH9Cz0tuDiY8C3ctxq1tqvaCgkFb8cCA/edit?usp=sharing"",""ชัยภูมิ!J24"")"),0)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IFERROR(__xludf.DUMMYFUNCTION("IMPORTRANGE(""https://docs.google.com/spreadsheets/d/1XL5vhW3sbDhbH9Cz0tuDiY8C3ctxq1tqvaCgkFb8cCA/edit?usp=sharing"",""ชัยภูมิ!I25"")"),0)</f>
        <v>0</v>
      </c>
      <c r="J85" s="192">
        <f ca="1">IFERROR(__xludf.DUMMYFUNCTION("IMPORTRANGE(""https://docs.google.com/spreadsheets/d/1XL5vhW3sbDhbH9Cz0tuDiY8C3ctxq1tqvaCgkFb8cCA/edit?usp=sharing"",""ชัยภูมิ!J25"")"),0)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IFERROR(__xludf.DUMMYFUNCTION("IMPORTRANGE(""https://docs.google.com/spreadsheets/d/1XL5vhW3sbDhbH9Cz0tuDiY8C3ctxq1tqvaCgkFb8cCA/edit?usp=sharing"",""ชัยภูมิ!I26"")"),0)</f>
        <v>0</v>
      </c>
      <c r="J86" s="191">
        <f ca="1">IFERROR(__xludf.DUMMYFUNCTION("IMPORTRANGE(""https://docs.google.com/spreadsheets/d/1XL5vhW3sbDhbH9Cz0tuDiY8C3ctxq1tqvaCgkFb8cCA/edit?usp=sharing"",""ชัยภูมิ!J26"")"),0)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IFERROR(__xludf.DUMMYFUNCTION("IMPORTRANGE(""https://docs.google.com/spreadsheets/d/1XL5vhW3sbDhbH9Cz0tuDiY8C3ctxq1tqvaCgkFb8cCA/edit?usp=sharing"",""ชัยภูมิ!I27"")"),0)</f>
        <v>0</v>
      </c>
      <c r="J87" s="191">
        <f ca="1">IFERROR(__xludf.DUMMYFUNCTION("IMPORTRANGE(""https://docs.google.com/spreadsheets/d/1XL5vhW3sbDhbH9Cz0tuDiY8C3ctxq1tqvaCgkFb8cCA/edit?usp=sharing"",""ชัยภูมิ!J27"")"),0)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IFERROR(__xludf.DUMMYFUNCTION("IMPORTRANGE(""https://docs.google.com/spreadsheets/d/1XL5vhW3sbDhbH9Cz0tuDiY8C3ctxq1tqvaCgkFb8cCA/edit?usp=sharing"",""ชัยภูมิ!I28"")"),0)</f>
        <v>0</v>
      </c>
      <c r="J88" s="191">
        <f ca="1">IFERROR(__xludf.DUMMYFUNCTION("IMPORTRANGE(""https://docs.google.com/spreadsheets/d/1XL5vhW3sbDhbH9Cz0tuDiY8C3ctxq1tqvaCgkFb8cCA/edit?usp=sharing"",""ชัยภูมิ!J28"")"),0)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IFERROR(__xludf.DUMMYFUNCTION("IMPORTRANGE(""https://docs.google.com/spreadsheets/d/1XL5vhW3sbDhbH9Cz0tuDiY8C3ctxq1tqvaCgkFb8cCA/edit?usp=sharing"",""ชัยภูมิ!J29"")"),0)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IFERROR(__xludf.DUMMYFUNCTION("IMPORTRANGE(""https://docs.google.com/spreadsheets/d/1XL5vhW3sbDhbH9Cz0tuDiY8C3ctxq1tqvaCgkFb8cCA/edit?usp=sharing"",""ชัยภูมิ!J30"")"),0)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IFERROR(__xludf.DUMMYFUNCTION("IMPORTRANGE(""https://docs.google.com/spreadsheets/d/1XL5vhW3sbDhbH9Cz0tuDiY8C3ctxq1tqvaCgkFb8cCA/edit?usp=sharing"",""ชัยภูมิ!I32"")"),0)</f>
        <v>0</v>
      </c>
      <c r="J92" s="146">
        <f ca="1">IFERROR(__xludf.DUMMYFUNCTION("IMPORTRANGE(""https://docs.google.com/spreadsheets/d/1XL5vhW3sbDhbH9Cz0tuDiY8C3ctxq1tqvaCgkFb8cCA/edit?usp=sharing"",""ชัยภูมิ!J32"")"),0)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IFERROR(__xludf.DUMMYFUNCTION("IMPORTRANGE(""https://docs.google.com/spreadsheets/d/1XL5vhW3sbDhbH9Cz0tuDiY8C3ctxq1tqvaCgkFb8cCA/edit?usp=sharing"",""ชัยภูมิ!I33"")"),0)</f>
        <v>0</v>
      </c>
      <c r="J93" s="146">
        <f ca="1">IFERROR(__xludf.DUMMYFUNCTION("IMPORTRANGE(""https://docs.google.com/spreadsheets/d/1XL5vhW3sbDhbH9Cz0tuDiY8C3ctxq1tqvaCgkFb8cCA/edit?usp=sharing"",""ชัยภูมิ!J33"")"),0)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IFERROR(__xludf.DUMMYFUNCTION("IMPORTRANGE(""https://docs.google.com/spreadsheets/d/1Yj_ptqi66GCucihVvJfMjLAmec39IyEx_6qawtMGysU/edit?usp=sharing"",""สบก!AR40"")"),0)</f>
        <v>0</v>
      </c>
      <c r="N98" s="172">
        <f ca="1">IFERROR(__xludf.DUMMYFUNCTION("IMPORTRANGE(""https://docs.google.com/spreadsheets/d/1Yj_ptqi66GCucihVvJfMjLAmec39IyEx_6qawtMGysU/edit?usp=sharing"",""สบก!AS40"")"),0)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IFERROR(__xludf.DUMMYFUNCTION("IMPORTRANGE(""https://docs.google.com/spreadsheets/d/1Yj_ptqi66GCucihVvJfMjLAmec39IyEx_6qawtMGysU/edit?usp=sharing"",""สบก!AN40"")"),0)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IFERROR(__xludf.DUMMYFUNCTION("IMPORTRANGE(""https://docs.google.com/spreadsheets/d/1Yj_ptqi66GCucihVvJfMjLAmec39IyEx_6qawtMGysU/edit?usp=sharing"",""สบก!AO40"")"),0)</f>
        <v>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IFERROR(__xludf.DUMMYFUNCTION("IMPORTRANGE(""https://docs.google.com/spreadsheets/d/1Yj_ptqi66GCucihVvJfMjLAmec39IyEx_6qawtMGysU/edit?usp=sharing"",""สบก!AP40"")"),0)</f>
        <v>0</v>
      </c>
      <c r="M102" s="101"/>
      <c r="N102" s="91">
        <f ca="1">IFERROR(__xludf.DUMMYFUNCTION("IMPORTRANGE(""https://docs.google.com/spreadsheets/d/1Yj_ptqi66GCucihVvJfMjLAmec39IyEx_6qawtMGysU/edit?usp=sharing"",""สบก!AT40"")"),0)</f>
        <v>0</v>
      </c>
      <c r="O102" s="101">
        <f ca="1">IF(L102&gt;0,N102*100/L102,0)</f>
        <v>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IFERROR(__xludf.DUMMYFUNCTION("IMPORTRANGE(""https://docs.google.com/spreadsheets/d/1XL5vhW3sbDhbH9Cz0tuDiY8C3ctxq1tqvaCgkFb8cCA/edit?usp=sharing"",""ชัยภูมิ!J39"")"),0)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IFERROR(__xludf.DUMMYFUNCTION("IMPORTRANGE(""https://docs.google.com/spreadsheets/d/1XL5vhW3sbDhbH9Cz0tuDiY8C3ctxq1tqvaCgkFb8cCA/edit?usp=sharing"",""ชัยภูมิ!J40"")"),0)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IFERROR(__xludf.DUMMYFUNCTION("IMPORTRANGE(""https://docs.google.com/spreadsheets/d/1XL5vhW3sbDhbH9Cz0tuDiY8C3ctxq1tqvaCgkFb8cCA/edit?usp=sharing"",""ชัยภูมิ!J41"")"),0)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IFERROR(__xludf.DUMMYFUNCTION("IMPORTRANGE(""https://docs.google.com/spreadsheets/d/1XL5vhW3sbDhbH9Cz0tuDiY8C3ctxq1tqvaCgkFb8cCA/edit?usp=sharing"",""ชัยภูมิ!J42"")"),0)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IFERROR(__xludf.DUMMYFUNCTION("IMPORTRANGE(""https://docs.google.com/spreadsheets/d/1XL5vhW3sbDhbH9Cz0tuDiY8C3ctxq1tqvaCgkFb8cCA/edit?usp=sharing"",""ชัยภูมิ!I43"")"),0)</f>
        <v>0</v>
      </c>
      <c r="J108" s="191">
        <f ca="1">IFERROR(__xludf.DUMMYFUNCTION("IMPORTRANGE(""https://docs.google.com/spreadsheets/d/1XL5vhW3sbDhbH9Cz0tuDiY8C3ctxq1tqvaCgkFb8cCA/edit?usp=sharing"",""ชัยภูมิ!J43"")"),0)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IFERROR(__xludf.DUMMYFUNCTION("IMPORTRANGE(""https://docs.google.com/spreadsheets/d/1XL5vhW3sbDhbH9Cz0tuDiY8C3ctxq1tqvaCgkFb8cCA/edit?usp=sharing"",""ชัยภูมิ!I44"")"),0)</f>
        <v>0</v>
      </c>
      <c r="J109" s="191">
        <f ca="1">IFERROR(__xludf.DUMMYFUNCTION("IMPORTRANGE(""https://docs.google.com/spreadsheets/d/1XL5vhW3sbDhbH9Cz0tuDiY8C3ctxq1tqvaCgkFb8cCA/edit?usp=sharing"",""ชัยภูมิ!J44"")"),0)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IFERROR(__xludf.DUMMYFUNCTION("IMPORTRANGE(""https://docs.google.com/spreadsheets/d/1XL5vhW3sbDhbH9Cz0tuDiY8C3ctxq1tqvaCgkFb8cCA/edit?usp=sharing"",""ชัยภูมิ!I45"")"),0)</f>
        <v>0</v>
      </c>
      <c r="J110" s="191">
        <f ca="1">IFERROR(__xludf.DUMMYFUNCTION("IMPORTRANGE(""https://docs.google.com/spreadsheets/d/1XL5vhW3sbDhbH9Cz0tuDiY8C3ctxq1tqvaCgkFb8cCA/edit?usp=sharing"",""ชัยภูมิ!J45"")"),0)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IFERROR(__xludf.DUMMYFUNCTION("IMPORTRANGE(""https://docs.google.com/spreadsheets/d/1XL5vhW3sbDhbH9Cz0tuDiY8C3ctxq1tqvaCgkFb8cCA/edit?usp=sharing"",""ชัยภูมิ!I46"")"),0)</f>
        <v>0</v>
      </c>
      <c r="J111" s="191">
        <f ca="1">IFERROR(__xludf.DUMMYFUNCTION("IMPORTRANGE(""https://docs.google.com/spreadsheets/d/1XL5vhW3sbDhbH9Cz0tuDiY8C3ctxq1tqvaCgkFb8cCA/edit?usp=sharing"",""ชัยภูมิ!J46"")"),0)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IFERROR(__xludf.DUMMYFUNCTION("IMPORTRANGE(""https://docs.google.com/spreadsheets/d/1XL5vhW3sbDhbH9Cz0tuDiY8C3ctxq1tqvaCgkFb8cCA/edit?usp=sharing"",""ชัยภูมิ!I47"")"),0)</f>
        <v>0</v>
      </c>
      <c r="J112" s="191">
        <f ca="1">IFERROR(__xludf.DUMMYFUNCTION("IMPORTRANGE(""https://docs.google.com/spreadsheets/d/1XL5vhW3sbDhbH9Cz0tuDiY8C3ctxq1tqvaCgkFb8cCA/edit?usp=sharing"",""ชัยภูมิ!J47"")"),0)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IFERROR(__xludf.DUMMYFUNCTION("IMPORTRANGE(""https://docs.google.com/spreadsheets/d/1XL5vhW3sbDhbH9Cz0tuDiY8C3ctxq1tqvaCgkFb8cCA/edit?usp=sharing"",""ชัยภูมิ!I48"")"),0)</f>
        <v>0</v>
      </c>
      <c r="J113" s="191">
        <f ca="1">IFERROR(__xludf.DUMMYFUNCTION("IMPORTRANGE(""https://docs.google.com/spreadsheets/d/1XL5vhW3sbDhbH9Cz0tuDiY8C3ctxq1tqvaCgkFb8cCA/edit?usp=sharing"",""ชัยภูมิ!J48"")"),0)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IFERROR(__xludf.DUMMYFUNCTION("IMPORTRANGE(""https://docs.google.com/spreadsheets/d/1XL5vhW3sbDhbH9Cz0tuDiY8C3ctxq1tqvaCgkFb8cCA/edit?usp=sharing"",""ชัยภูมิ!J49"")"),0)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IFERROR(__xludf.DUMMYFUNCTION("IMPORTRANGE(""https://docs.google.com/spreadsheets/d/1XL5vhW3sbDhbH9Cz0tuDiY8C3ctxq1tqvaCgkFb8cCA/edit?usp=sharing"",""ชัยภูมิ!J50"")"),0)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IFERROR(__xludf.DUMMYFUNCTION("IMPORTRANGE(""https://docs.google.com/spreadsheets/d/1XL5vhW3sbDhbH9Cz0tuDiY8C3ctxq1tqvaCgkFb8cCA/edit?usp=sharing"",""ชัยภูมิ!I52"")"),20)</f>
        <v>20</v>
      </c>
      <c r="J117" s="146">
        <f ca="1">IFERROR(__xludf.DUMMYFUNCTION("IMPORTRANGE(""https://docs.google.com/spreadsheets/d/1XL5vhW3sbDhbH9Cz0tuDiY8C3ctxq1tqvaCgkFb8cCA/edit?usp=sharing"",""ชัยภูมิ!J52"")"),20)</f>
        <v>20</v>
      </c>
      <c r="K117" s="147">
        <f ca="1">IF(I117&gt;0,J117*100/I117,0)</f>
        <v>100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82440</v>
      </c>
      <c r="M118" s="155">
        <f t="shared" ca="1" si="58"/>
        <v>66440</v>
      </c>
      <c r="N118" s="155">
        <f t="shared" ca="1" si="58"/>
        <v>20245</v>
      </c>
      <c r="O118" s="154">
        <f t="shared" ref="O118:O120" ca="1" si="59">IF(L118&gt;0,N118*100/L118,0)</f>
        <v>24.55725376031053</v>
      </c>
      <c r="P118" s="154">
        <f t="shared" ref="P118:P120" ca="1" si="60">IF(M118&gt;0,N118*100/M118,0)</f>
        <v>30.471101745936181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82440</v>
      </c>
      <c r="M120" s="160">
        <f t="shared" ca="1" si="62"/>
        <v>66440</v>
      </c>
      <c r="N120" s="160">
        <f t="shared" ca="1" si="62"/>
        <v>20245</v>
      </c>
      <c r="O120" s="159">
        <f t="shared" ca="1" si="59"/>
        <v>24.55725376031053</v>
      </c>
      <c r="P120" s="159">
        <f t="shared" ca="1" si="60"/>
        <v>30.471101745936181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82440</v>
      </c>
      <c r="M122" s="172">
        <f ca="1">IFERROR(__xludf.DUMMYFUNCTION("IMPORTRANGE(""https://docs.google.com/spreadsheets/d/1Yj_ptqi66GCucihVvJfMjLAmec39IyEx_6qawtMGysU/edit?usp=sharing"",""สบก!BA40"")"),66440)</f>
        <v>66440</v>
      </c>
      <c r="N122" s="172">
        <f ca="1">IFERROR(__xludf.DUMMYFUNCTION("IMPORTRANGE(""https://docs.google.com/spreadsheets/d/1Yj_ptqi66GCucihVvJfMjLAmec39IyEx_6qawtMGysU/edit?usp=sharing"",""สบก!BB40"")"),20245)</f>
        <v>20245</v>
      </c>
      <c r="O122" s="171">
        <f ca="1">IF(L122&gt;0,N122*100/L122,0)</f>
        <v>24.55725376031053</v>
      </c>
      <c r="P122" s="171">
        <f ca="1">IF(M122&gt;0,N122*100/M122,0)</f>
        <v>30.471101745936181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IFERROR(__xludf.DUMMYFUNCTION("IMPORTRANGE(""https://docs.google.com/spreadsheets/d/1Yj_ptqi66GCucihVvJfMjLAmec39IyEx_6qawtMGysU/edit?usp=sharing"",""สบก!AW40"")"),0)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IFERROR(__xludf.DUMMYFUNCTION("IMPORTRANGE(""https://docs.google.com/spreadsheets/d/1Yj_ptqi66GCucihVvJfMjLAmec39IyEx_6qawtMGysU/edit?usp=sharing"",""สบก!AX40"")"),82440)</f>
        <v>82440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IFERROR(__xludf.DUMMYFUNCTION("IMPORTRANGE(""https://docs.google.com/spreadsheets/d/1Yj_ptqi66GCucihVvJfMjLAmec39IyEx_6qawtMGysU/edit?usp=sharing"",""สบก!AY40"")"),0)</f>
        <v>0</v>
      </c>
      <c r="M126" s="101"/>
      <c r="N126" s="91">
        <f ca="1">IFERROR(__xludf.DUMMYFUNCTION("IMPORTRANGE(""https://docs.google.com/spreadsheets/d/1Yj_ptqi66GCucihVvJfMjLAmec39IyEx_6qawtMGysU/edit?usp=sharing"",""สบก!BC40"")"),0)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257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IFERROR(__xludf.DUMMYFUNCTION("IMPORTRANGE(""https://docs.google.com/spreadsheets/d/1XL5vhW3sbDhbH9Cz0tuDiY8C3ctxq1tqvaCgkFb8cCA/edit?usp=sharing"",""ชัยภูมิ!J58"")"),0)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IFERROR(__xludf.DUMMYFUNCTION("IMPORTRANGE(""https://docs.google.com/spreadsheets/d/1XL5vhW3sbDhbH9Cz0tuDiY8C3ctxq1tqvaCgkFb8cCA/edit?usp=sharing"",""ชัยภูมิ!J59"")"),1)</f>
        <v>1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IFERROR(__xludf.DUMMYFUNCTION("IMPORTRANGE(""https://docs.google.com/spreadsheets/d/1XL5vhW3sbDhbH9Cz0tuDiY8C3ctxq1tqvaCgkFb8cCA/edit?usp=sharing"",""ชัยภูมิ!J60"")"),1)</f>
        <v>1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IFERROR(__xludf.DUMMYFUNCTION("IMPORTRANGE(""https://docs.google.com/spreadsheets/d/1XL5vhW3sbDhbH9Cz0tuDiY8C3ctxq1tqvaCgkFb8cCA/edit?usp=sharing"",""ชัยภูมิ!J61"")"),1)</f>
        <v>1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IFERROR(__xludf.DUMMYFUNCTION("IMPORTRANGE(""https://docs.google.com/spreadsheets/d/1XL5vhW3sbDhbH9Cz0tuDiY8C3ctxq1tqvaCgkFb8cCA/edit?usp=sharing"",""ชัยภูมิ!I62"")"),20)</f>
        <v>20</v>
      </c>
      <c r="J132" s="191">
        <f ca="1">IFERROR(__xludf.DUMMYFUNCTION("IMPORTRANGE(""https://docs.google.com/spreadsheets/d/1XL5vhW3sbDhbH9Cz0tuDiY8C3ctxq1tqvaCgkFb8cCA/edit?usp=sharing"",""ชัยภูมิ!J62"")"),20)</f>
        <v>20</v>
      </c>
      <c r="K132" s="222">
        <f t="shared" ref="K132:K133" ca="1" si="63">IF(I132&gt;0,J132*100/I132,0)</f>
        <v>100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IFERROR(__xludf.DUMMYFUNCTION("IMPORTRANGE(""https://docs.google.com/spreadsheets/d/1XL5vhW3sbDhbH9Cz0tuDiY8C3ctxq1tqvaCgkFb8cCA/edit?usp=sharing"",""ชัยภูมิ!I63"")"),20)</f>
        <v>20</v>
      </c>
      <c r="J133" s="191">
        <f ca="1">IFERROR(__xludf.DUMMYFUNCTION("IMPORTRANGE(""https://docs.google.com/spreadsheets/d/1XL5vhW3sbDhbH9Cz0tuDiY8C3ctxq1tqvaCgkFb8cCA/edit?usp=sharing"",""ชัยภูมิ!J63"")"),0)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IFERROR(__xludf.DUMMYFUNCTION("IMPORTRANGE(""https://docs.google.com/spreadsheets/d/1XL5vhW3sbDhbH9Cz0tuDiY8C3ctxq1tqvaCgkFb8cCA/edit?usp=sharing"",""ชัยภูมิ!J64"")"),0)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IFERROR(__xludf.DUMMYFUNCTION("IMPORTRANGE(""https://docs.google.com/spreadsheets/d/1XL5vhW3sbDhbH9Cz0tuDiY8C3ctxq1tqvaCgkFb8cCA/edit?usp=sharing"",""ชัยภูมิ!J65"")"),0)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IFERROR(__xludf.DUMMYFUNCTION("IMPORTRANGE(""https://docs.google.com/spreadsheets/d/1XL5vhW3sbDhbH9Cz0tuDiY8C3ctxq1tqvaCgkFb8cCA/edit?usp=sharing"",""ชัยภูมิ!I68"")"),0)</f>
        <v>0</v>
      </c>
      <c r="J138" s="264">
        <f ca="1">IFERROR(__xludf.DUMMYFUNCTION("IMPORTRANGE(""https://docs.google.com/spreadsheets/d/1XL5vhW3sbDhbH9Cz0tuDiY8C3ctxq1tqvaCgkFb8cCA/edit?usp=sharing"",""ชัยภูมิ!J68"")"),0)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83000</v>
      </c>
      <c r="M140" s="155">
        <f t="shared" ca="1" si="64"/>
        <v>59750</v>
      </c>
      <c r="N140" s="155">
        <f t="shared" ca="1" si="64"/>
        <v>2200</v>
      </c>
      <c r="O140" s="154">
        <f t="shared" ref="O140:O142" ca="1" si="65">IF(L140&gt;0,N140*100/L140,0)</f>
        <v>2.6506024096385543</v>
      </c>
      <c r="P140" s="154">
        <f t="shared" ref="P140:P142" ca="1" si="66">IF(M140&gt;0,N140*100/M140,0)</f>
        <v>3.6820083682008367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83000</v>
      </c>
      <c r="M142" s="160">
        <f t="shared" ca="1" si="68"/>
        <v>59750</v>
      </c>
      <c r="N142" s="160">
        <f t="shared" ca="1" si="68"/>
        <v>2200</v>
      </c>
      <c r="O142" s="159">
        <f t="shared" ca="1" si="65"/>
        <v>2.6506024096385543</v>
      </c>
      <c r="P142" s="159">
        <f t="shared" ca="1" si="66"/>
        <v>3.6820083682008367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83000</v>
      </c>
      <c r="M144" s="172">
        <f ca="1">IFERROR(__xludf.DUMMYFUNCTION("IMPORTRANGE(""https://docs.google.com/spreadsheets/d/1Yj_ptqi66GCucihVvJfMjLAmec39IyEx_6qawtMGysU/edit?usp=sharing"",""สบก!BJ40"")"),59750)</f>
        <v>59750</v>
      </c>
      <c r="N144" s="172">
        <f ca="1">IFERROR(__xludf.DUMMYFUNCTION("IMPORTRANGE(""https://docs.google.com/spreadsheets/d/1Yj_ptqi66GCucihVvJfMjLAmec39IyEx_6qawtMGysU/edit?usp=sharing"",""สบก!BK40"")"),2200)</f>
        <v>2200</v>
      </c>
      <c r="O144" s="171">
        <f ca="1">IF(L144&gt;0,N144*100/L144,0)</f>
        <v>2.6506024096385543</v>
      </c>
      <c r="P144" s="171">
        <f ca="1">IF(M144&gt;0,N144*100/M144,0)</f>
        <v>3.6820083682008367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IFERROR(__xludf.DUMMYFUNCTION("IMPORTRANGE(""https://docs.google.com/spreadsheets/d/1Yj_ptqi66GCucihVvJfMjLAmec39IyEx_6qawtMGysU/edit?usp=sharing"",""สบก!BF40"")"),0)</f>
        <v>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IFERROR(__xludf.DUMMYFUNCTION("IMPORTRANGE(""https://docs.google.com/spreadsheets/d/1Yj_ptqi66GCucihVvJfMjLAmec39IyEx_6qawtMGysU/edit?usp=sharing"",""สบก!BG40"")"),83000)</f>
        <v>83000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IFERROR(__xludf.DUMMYFUNCTION("IMPORTRANGE(""https://docs.google.com/spreadsheets/d/1Yj_ptqi66GCucihVvJfMjLAmec39IyEx_6qawtMGysU/edit?usp=sharing"",""สบก!BH40"")"),0)</f>
        <v>0</v>
      </c>
      <c r="M148" s="101"/>
      <c r="N148" s="91">
        <f ca="1">IFERROR(__xludf.DUMMYFUNCTION("IMPORTRANGE(""https://docs.google.com/spreadsheets/d/1Yj_ptqi66GCucihVvJfMjLAmec39IyEx_6qawtMGysU/edit?usp=sharing"",""สบก!BL40"")"),0)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IFERROR(__xludf.DUMMYFUNCTION("IMPORTRANGE(""https://docs.google.com/spreadsheets/d/1XL5vhW3sbDhbH9Cz0tuDiY8C3ctxq1tqvaCgkFb8cCA/edit?usp=sharing"",""ชัยภูมิ!I74"")"),4)</f>
        <v>4</v>
      </c>
      <c r="J149" s="272">
        <f ca="1">IFERROR(__xludf.DUMMYFUNCTION("IMPORTRANGE(""https://docs.google.com/spreadsheets/d/1XL5vhW3sbDhbH9Cz0tuDiY8C3ctxq1tqvaCgkFb8cCA/edit?usp=sharing"",""ชัยภูมิ!J74"")"),1)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IFERROR(__xludf.DUMMYFUNCTION("IMPORTRANGE(""https://docs.google.com/spreadsheets/d/1XL5vhW3sbDhbH9Cz0tuDiY8C3ctxq1tqvaCgkFb8cCA/edit?usp=sharing"",""ชัยภูมิ!J79"")"),0)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IFERROR(__xludf.DUMMYFUNCTION("IMPORTRANGE(""https://docs.google.com/spreadsheets/d/1XL5vhW3sbDhbH9Cz0tuDiY8C3ctxq1tqvaCgkFb8cCA/edit?usp=sharing"",""ชัยภูมิ!J80"")"),1)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IFERROR(__xludf.DUMMYFUNCTION("IMPORTRANGE(""https://docs.google.com/spreadsheets/d/1XL5vhW3sbDhbH9Cz0tuDiY8C3ctxq1tqvaCgkFb8cCA/edit?usp=sharing"",""ชัยภูมิ!J81"")"),0)</f>
        <v>0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IFERROR(__xludf.DUMMYFUNCTION("IMPORTRANGE(""https://docs.google.com/spreadsheets/d/1XL5vhW3sbDhbH9Cz0tuDiY8C3ctxq1tqvaCgkFb8cCA/edit?usp=sharing"",""ชัยภูมิ!J82"")"),1)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IFERROR(__xludf.DUMMYFUNCTION("IMPORTRANGE(""https://docs.google.com/spreadsheets/d/1XL5vhW3sbDhbH9Cz0tuDiY8C3ctxq1tqvaCgkFb8cCA/edit?usp=sharing"",""ชัยภูมิ!I83"")"),4)</f>
        <v>4</v>
      </c>
      <c r="J158" s="192">
        <f ca="1">IFERROR(__xludf.DUMMYFUNCTION("IMPORTRANGE(""https://docs.google.com/spreadsheets/d/1XL5vhW3sbDhbH9Cz0tuDiY8C3ctxq1tqvaCgkFb8cCA/edit?usp=sharing"",""ชัยภูมิ!J83"")"),1)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IFERROR(__xludf.DUMMYFUNCTION("IMPORTRANGE(""https://docs.google.com/spreadsheets/d/1XL5vhW3sbDhbH9Cz0tuDiY8C3ctxq1tqvaCgkFb8cCA/edit?usp=sharing"",""ชัยภูมิ!J84"")"),0)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IFERROR(__xludf.DUMMYFUNCTION("IMPORTRANGE(""https://docs.google.com/spreadsheets/d/1XL5vhW3sbDhbH9Cz0tuDiY8C3ctxq1tqvaCgkFb8cCA/edit?usp=sharing"",""ชัยภูมิ!J85"")"),0)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IFERROR(__xludf.DUMMYFUNCTION("IMPORTRANGE(""https://docs.google.com/spreadsheets/d/1XL5vhW3sbDhbH9Cz0tuDiY8C3ctxq1tqvaCgkFb8cCA/edit?usp=sharing"",""ชัยภูมิ!J86"")"),0)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IFERROR(__xludf.DUMMYFUNCTION("IMPORTRANGE(""https://docs.google.com/spreadsheets/d/1XL5vhW3sbDhbH9Cz0tuDiY8C3ctxq1tqvaCgkFb8cCA/edit?usp=sharing"",""ชัยภูมิ!J87"")"),0)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IFERROR(__xludf.DUMMYFUNCTION("IMPORTRANGE(""https://docs.google.com/spreadsheets/d/1XL5vhW3sbDhbH9Cz0tuDiY8C3ctxq1tqvaCgkFb8cCA/edit?usp=sharing"",""ชัยภูมิ!J88"")"),0)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IFERROR(__xludf.DUMMYFUNCTION("IMPORTRANGE(""https://docs.google.com/spreadsheets/d/1XL5vhW3sbDhbH9Cz0tuDiY8C3ctxq1tqvaCgkFb8cCA/edit?usp=sharing"",""ชัยภูมิ!I89"")"),4)</f>
        <v>4</v>
      </c>
      <c r="J164" s="277">
        <f ca="1">IFERROR(__xludf.DUMMYFUNCTION("IMPORTRANGE(""https://docs.google.com/spreadsheets/d/1XL5vhW3sbDhbH9Cz0tuDiY8C3ctxq1tqvaCgkFb8cCA/edit?usp=sharing"",""ชัยภูมิ!J89"")"),0)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IFERROR(__xludf.DUMMYFUNCTION("IMPORTRANGE(""https://docs.google.com/spreadsheets/d/1XL5vhW3sbDhbH9Cz0tuDiY8C3ctxq1tqvaCgkFb8cCA/edit?usp=sharing"",""ชัยภูมิ!J94"")"),0)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IFERROR(__xludf.DUMMYFUNCTION("IMPORTRANGE(""https://docs.google.com/spreadsheets/d/1XL5vhW3sbDhbH9Cz0tuDiY8C3ctxq1tqvaCgkFb8cCA/edit?usp=sharing"",""ชัยภูมิ!J95"")"),1)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IFERROR(__xludf.DUMMYFUNCTION("IMPORTRANGE(""https://docs.google.com/spreadsheets/d/1XL5vhW3sbDhbH9Cz0tuDiY8C3ctxq1tqvaCgkFb8cCA/edit?usp=sharing"",""ชัยภูมิ!J96"")"),0)</f>
        <v>0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IFERROR(__xludf.DUMMYFUNCTION("IMPORTRANGE(""https://docs.google.com/spreadsheets/d/1XL5vhW3sbDhbH9Cz0tuDiY8C3ctxq1tqvaCgkFb8cCA/edit?usp=sharing"",""ชัยภูมิ!J97"")"),0)</f>
        <v>0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IFERROR(__xludf.DUMMYFUNCTION("IMPORTRANGE(""https://docs.google.com/spreadsheets/d/1XL5vhW3sbDhbH9Cz0tuDiY8C3ctxq1tqvaCgkFb8cCA/edit?usp=sharing"",""ชัยภูมิ!I98"")"),4)</f>
        <v>4</v>
      </c>
      <c r="J173" s="192">
        <f ca="1">IFERROR(__xludf.DUMMYFUNCTION("IMPORTRANGE(""https://docs.google.com/spreadsheets/d/1XL5vhW3sbDhbH9Cz0tuDiY8C3ctxq1tqvaCgkFb8cCA/edit?usp=sharing"",""ชัยภูมิ!J98"")"),0)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IFERROR(__xludf.DUMMYFUNCTION("IMPORTRANGE(""https://docs.google.com/spreadsheets/d/1XL5vhW3sbDhbH9Cz0tuDiY8C3ctxq1tqvaCgkFb8cCA/edit?usp=sharing"",""ชัยภูมิ!J99"")"),0)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IFERROR(__xludf.DUMMYFUNCTION("IMPORTRANGE(""https://docs.google.com/spreadsheets/d/1XL5vhW3sbDhbH9Cz0tuDiY8C3ctxq1tqvaCgkFb8cCA/edit?usp=sharing"",""ชัยภูมิ!J100"")"),0)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IFERROR(__xludf.DUMMYFUNCTION("IMPORTRANGE(""https://docs.google.com/spreadsheets/d/1XL5vhW3sbDhbH9Cz0tuDiY8C3ctxq1tqvaCgkFb8cCA/edit?usp=sharing"",""ชัยภูมิ!I101"")"),0)</f>
        <v>0</v>
      </c>
      <c r="J176" s="277">
        <f ca="1">IFERROR(__xludf.DUMMYFUNCTION("IMPORTRANGE(""https://docs.google.com/spreadsheets/d/1XL5vhW3sbDhbH9Cz0tuDiY8C3ctxq1tqvaCgkFb8cCA/edit?usp=sharing"",""ชัยภูมิ!J101"")"),0)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IFERROR(__xludf.DUMMYFUNCTION("IMPORTRANGE(""https://docs.google.com/spreadsheets/d/1XL5vhW3sbDhbH9Cz0tuDiY8C3ctxq1tqvaCgkFb8cCA/edit?usp=sharing"",""ชัยภูมิ!J106"")"),0)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IFERROR(__xludf.DUMMYFUNCTION("IMPORTRANGE(""https://docs.google.com/spreadsheets/d/1XL5vhW3sbDhbH9Cz0tuDiY8C3ctxq1tqvaCgkFb8cCA/edit?usp=sharing"",""ชัยภูมิ!J107"")"),0)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IFERROR(__xludf.DUMMYFUNCTION("IMPORTRANGE(""https://docs.google.com/spreadsheets/d/1XL5vhW3sbDhbH9Cz0tuDiY8C3ctxq1tqvaCgkFb8cCA/edit?usp=sharing"",""ชัยภูมิ!J108"")"),0)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IFERROR(__xludf.DUMMYFUNCTION("IMPORTRANGE(""https://docs.google.com/spreadsheets/d/1XL5vhW3sbDhbH9Cz0tuDiY8C3ctxq1tqvaCgkFb8cCA/edit?usp=sharing"",""ชัยภูมิ!J109"")"),0)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IFERROR(__xludf.DUMMYFUNCTION("IMPORTRANGE(""https://docs.google.com/spreadsheets/d/1XL5vhW3sbDhbH9Cz0tuDiY8C3ctxq1tqvaCgkFb8cCA/edit?usp=sharing"",""ชัยภูมิ!I110"")"),0)</f>
        <v>0</v>
      </c>
      <c r="J185" s="191">
        <f ca="1">IFERROR(__xludf.DUMMYFUNCTION("IMPORTRANGE(""https://docs.google.com/spreadsheets/d/1XL5vhW3sbDhbH9Cz0tuDiY8C3ctxq1tqvaCgkFb8cCA/edit?usp=sharing"",""ชัยภูมิ!J110"")"),0)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IFERROR(__xludf.DUMMYFUNCTION("IMPORTRANGE(""https://docs.google.com/spreadsheets/d/1XL5vhW3sbDhbH9Cz0tuDiY8C3ctxq1tqvaCgkFb8cCA/edit?usp=sharing"",""ชัยภูมิ!I111"")"),0)</f>
        <v>0</v>
      </c>
      <c r="J186" s="191">
        <f ca="1">IFERROR(__xludf.DUMMYFUNCTION("IMPORTRANGE(""https://docs.google.com/spreadsheets/d/1XL5vhW3sbDhbH9Cz0tuDiY8C3ctxq1tqvaCgkFb8cCA/edit?usp=sharing"",""ชัยภูมิ!J111"")"),0)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IFERROR(__xludf.DUMMYFUNCTION("IMPORTRANGE(""https://docs.google.com/spreadsheets/d/1XL5vhW3sbDhbH9Cz0tuDiY8C3ctxq1tqvaCgkFb8cCA/edit?usp=sharing"",""ชัยภูมิ!J112"")"),0)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IFERROR(__xludf.DUMMYFUNCTION("IMPORTRANGE(""https://docs.google.com/spreadsheets/d/1XL5vhW3sbDhbH9Cz0tuDiY8C3ctxq1tqvaCgkFb8cCA/edit?usp=sharing"",""ชัยภูมิ!J113"")"),0)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IFERROR(__xludf.DUMMYFUNCTION("IMPORTRANGE(""https://docs.google.com/spreadsheets/d/1XL5vhW3sbDhbH9Cz0tuDiY8C3ctxq1tqvaCgkFb8cCA/edit?usp=sharing"",""ชัยภูมิ!I114"")"),50000)</f>
        <v>50000</v>
      </c>
      <c r="J189" s="277">
        <f ca="1">IFERROR(__xludf.DUMMYFUNCTION("IMPORTRANGE(""https://docs.google.com/spreadsheets/d/1XL5vhW3sbDhbH9Cz0tuDiY8C3ctxq1tqvaCgkFb8cCA/edit?usp=sharing"",""ชัยภูมิ!J114"")"),0)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IFERROR(__xludf.DUMMYFUNCTION("IMPORTRANGE(""https://docs.google.com/spreadsheets/d/1XL5vhW3sbDhbH9Cz0tuDiY8C3ctxq1tqvaCgkFb8cCA/edit?usp=sharing"",""ชัยภูมิ!J119"")"),0)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IFERROR(__xludf.DUMMYFUNCTION("IMPORTRANGE(""https://docs.google.com/spreadsheets/d/1XL5vhW3sbDhbH9Cz0tuDiY8C3ctxq1tqvaCgkFb8cCA/edit?usp=sharing"",""ชัยภูมิ!J120"")"),1)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IFERROR(__xludf.DUMMYFUNCTION("IMPORTRANGE(""https://docs.google.com/spreadsheets/d/1XL5vhW3sbDhbH9Cz0tuDiY8C3ctxq1tqvaCgkFb8cCA/edit?usp=sharing"",""ชัยภูมิ!J121"")"),1)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IFERROR(__xludf.DUMMYFUNCTION("IMPORTRANGE(""https://docs.google.com/spreadsheets/d/1XL5vhW3sbDhbH9Cz0tuDiY8C3ctxq1tqvaCgkFb8cCA/edit?usp=sharing"",""ชัยภูมิ!J122"")"),1)</f>
        <v>1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IFERROR(__xludf.DUMMYFUNCTION("IMPORTRANGE(""https://docs.google.com/spreadsheets/d/1XL5vhW3sbDhbH9Cz0tuDiY8C3ctxq1tqvaCgkFb8cCA/edit?usp=sharing"",""ชัยภูมิ!I124"")"),50000)</f>
        <v>50000</v>
      </c>
      <c r="J199" s="192">
        <f ca="1">IFERROR(__xludf.DUMMYFUNCTION("IMPORTRANGE(""https://docs.google.com/spreadsheets/d/1XL5vhW3sbDhbH9Cz0tuDiY8C3ctxq1tqvaCgkFb8cCA/edit?usp=sharing"",""ชัยภูมิ!J124"")"),0)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IFERROR(__xludf.DUMMYFUNCTION("IMPORTRANGE(""https://docs.google.com/spreadsheets/d/1XL5vhW3sbDhbH9Cz0tuDiY8C3ctxq1tqvaCgkFb8cCA/edit?usp=sharing"",""ชัยภูมิ!I125"")"),50000)</f>
        <v>50000</v>
      </c>
      <c r="J200" s="192">
        <f ca="1">IFERROR(__xludf.DUMMYFUNCTION("IMPORTRANGE(""https://docs.google.com/spreadsheets/d/1XL5vhW3sbDhbH9Cz0tuDiY8C3ctxq1tqvaCgkFb8cCA/edit?usp=sharing"",""ชัยภูมิ!J125"")"),0)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IFERROR(__xludf.DUMMYFUNCTION("IMPORTRANGE(""https://docs.google.com/spreadsheets/d/1XL5vhW3sbDhbH9Cz0tuDiY8C3ctxq1tqvaCgkFb8cCA/edit?usp=sharing"",""ชัยภูมิ!I126"")"),0)</f>
        <v>0</v>
      </c>
      <c r="J201" s="192">
        <f ca="1">IFERROR(__xludf.DUMMYFUNCTION("IMPORTRANGE(""https://docs.google.com/spreadsheets/d/1XL5vhW3sbDhbH9Cz0tuDiY8C3ctxq1tqvaCgkFb8cCA/edit?usp=sharing"",""ชัยภูมิ!J126"")"),0)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IFERROR(__xludf.DUMMYFUNCTION("IMPORTRANGE(""https://docs.google.com/spreadsheets/d/1XL5vhW3sbDhbH9Cz0tuDiY8C3ctxq1tqvaCgkFb8cCA/edit?usp=sharing"",""ชัยภูมิ!J127"")"),0)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IFERROR(__xludf.DUMMYFUNCTION("IMPORTRANGE(""https://docs.google.com/spreadsheets/d/1XL5vhW3sbDhbH9Cz0tuDiY8C3ctxq1tqvaCgkFb8cCA/edit?usp=sharing"",""ชัยภูมิ!J128"")"),0)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IFERROR(__xludf.DUMMYFUNCTION("IMPORTRANGE(""https://docs.google.com/spreadsheets/d/1XL5vhW3sbDhbH9Cz0tuDiY8C3ctxq1tqvaCgkFb8cCA/edit?usp=sharing"",""ชัยภูมิ!I129"")"),0)</f>
        <v>0</v>
      </c>
      <c r="J204" s="277">
        <f ca="1">IFERROR(__xludf.DUMMYFUNCTION("IMPORTRANGE(""https://docs.google.com/spreadsheets/d/1XL5vhW3sbDhbH9Cz0tuDiY8C3ctxq1tqvaCgkFb8cCA/edit?usp=sharing"",""ชัยภูมิ!J129"")"),0)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IFERROR(__xludf.DUMMYFUNCTION("IMPORTRANGE(""https://docs.google.com/spreadsheets/d/1XL5vhW3sbDhbH9Cz0tuDiY8C3ctxq1tqvaCgkFb8cCA/edit?usp=sharing"",""ชัยภูมิ!J134"")"),0)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IFERROR(__xludf.DUMMYFUNCTION("IMPORTRANGE(""https://docs.google.com/spreadsheets/d/1XL5vhW3sbDhbH9Cz0tuDiY8C3ctxq1tqvaCgkFb8cCA/edit?usp=sharing"",""ชัยภูมิ!J135"")"),0)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IFERROR(__xludf.DUMMYFUNCTION("IMPORTRANGE(""https://docs.google.com/spreadsheets/d/1XL5vhW3sbDhbH9Cz0tuDiY8C3ctxq1tqvaCgkFb8cCA/edit?usp=sharing"",""ชัยภูมิ!J136"")"),0)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IFERROR(__xludf.DUMMYFUNCTION("IMPORTRANGE(""https://docs.google.com/spreadsheets/d/1XL5vhW3sbDhbH9Cz0tuDiY8C3ctxq1tqvaCgkFb8cCA/edit?usp=sharing"",""ชัยภูมิ!J137"")"),0)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IFERROR(__xludf.DUMMYFUNCTION("IMPORTRANGE(""https://docs.google.com/spreadsheets/d/1XL5vhW3sbDhbH9Cz0tuDiY8C3ctxq1tqvaCgkFb8cCA/edit?usp=sharing"",""ชัยภูมิ!I138"")"),0)</f>
        <v>0</v>
      </c>
      <c r="J213" s="191">
        <f ca="1">IFERROR(__xludf.DUMMYFUNCTION("IMPORTRANGE(""https://docs.google.com/spreadsheets/d/1XL5vhW3sbDhbH9Cz0tuDiY8C3ctxq1tqvaCgkFb8cCA/edit?usp=sharing"",""ชัยภูมิ!J138"")"),0)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IFERROR(__xludf.DUMMYFUNCTION("IMPORTRANGE(""https://docs.google.com/spreadsheets/d/1XL5vhW3sbDhbH9Cz0tuDiY8C3ctxq1tqvaCgkFb8cCA/edit?usp=sharing"",""ชัยภูมิ!I140"")"),0)</f>
        <v>0</v>
      </c>
      <c r="J215" s="191">
        <f ca="1">IFERROR(__xludf.DUMMYFUNCTION("IMPORTRANGE(""https://docs.google.com/spreadsheets/d/1XL5vhW3sbDhbH9Cz0tuDiY8C3ctxq1tqvaCgkFb8cCA/edit?usp=sharing"",""ชัยภูมิ!J140"")"),0)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IFERROR(__xludf.DUMMYFUNCTION("IMPORTRANGE(""https://docs.google.com/spreadsheets/d/1XL5vhW3sbDhbH9Cz0tuDiY8C3ctxq1tqvaCgkFb8cCA/edit?usp=sharing"",""ชัยภูมิ!I141"")"),0)</f>
        <v>0</v>
      </c>
      <c r="J216" s="191">
        <f ca="1">IFERROR(__xludf.DUMMYFUNCTION("IMPORTRANGE(""https://docs.google.com/spreadsheets/d/1XL5vhW3sbDhbH9Cz0tuDiY8C3ctxq1tqvaCgkFb8cCA/edit?usp=sharing"",""ชัยภูมิ!J141"")"),0)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IFERROR(__xludf.DUMMYFUNCTION("IMPORTRANGE(""https://docs.google.com/spreadsheets/d/1XL5vhW3sbDhbH9Cz0tuDiY8C3ctxq1tqvaCgkFb8cCA/edit?usp=sharing"",""ชัยภูมิ!J142"")"),0)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IFERROR(__xludf.DUMMYFUNCTION("IMPORTRANGE(""https://docs.google.com/spreadsheets/d/1XL5vhW3sbDhbH9Cz0tuDiY8C3ctxq1tqvaCgkFb8cCA/edit?usp=sharing"",""ชัยภูมิ!J143"")"),0)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IFERROR(__xludf.DUMMYFUNCTION("IMPORTRANGE(""https://docs.google.com/spreadsheets/d/1XL5vhW3sbDhbH9Cz0tuDiY8C3ctxq1tqvaCgkFb8cCA/edit?usp=sharing"",""ชัยภูมิ!I144"")"),12)</f>
        <v>12</v>
      </c>
      <c r="J219" s="264">
        <f ca="1">IFERROR(__xludf.DUMMYFUNCTION("IMPORTRANGE(""https://docs.google.com/spreadsheets/d/1XL5vhW3sbDhbH9Cz0tuDiY8C3ctxq1tqvaCgkFb8cCA/edit?usp=sharing"",""ชัยภูมิ!J144"")"),0)</f>
        <v>0</v>
      </c>
      <c r="K219" s="265">
        <f ca="1">IF(I219&gt;0,J219*100/I219,0)</f>
        <v>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18380</v>
      </c>
      <c r="M220" s="155">
        <f t="shared" ca="1" si="72"/>
        <v>18380</v>
      </c>
      <c r="N220" s="155">
        <f t="shared" ca="1" si="72"/>
        <v>0</v>
      </c>
      <c r="O220" s="154">
        <f t="shared" ref="O220:O222" ca="1" si="73">IF(L220&gt;0,N220*100/L220,0)</f>
        <v>0</v>
      </c>
      <c r="P220" s="154">
        <f t="shared" ref="P220:P222" ca="1" si="74">IF(M220&gt;0,N220*100/M220,0)</f>
        <v>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18380</v>
      </c>
      <c r="M222" s="160">
        <f t="shared" ca="1" si="76"/>
        <v>18380</v>
      </c>
      <c r="N222" s="160">
        <f t="shared" ca="1" si="76"/>
        <v>0</v>
      </c>
      <c r="O222" s="159">
        <f t="shared" ca="1" si="73"/>
        <v>0</v>
      </c>
      <c r="P222" s="159">
        <f t="shared" ca="1" si="74"/>
        <v>0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18380</v>
      </c>
      <c r="M224" s="172">
        <f ca="1">IFERROR(__xludf.DUMMYFUNCTION("IMPORTRANGE(""https://docs.google.com/spreadsheets/d/1Yj_ptqi66GCucihVvJfMjLAmec39IyEx_6qawtMGysU/edit?usp=sharing"",""สบก!BS40"")"),18380)</f>
        <v>18380</v>
      </c>
      <c r="N224" s="172">
        <f ca="1">IFERROR(__xludf.DUMMYFUNCTION("IMPORTRANGE(""https://docs.google.com/spreadsheets/d/1Yj_ptqi66GCucihVvJfMjLAmec39IyEx_6qawtMGysU/edit?usp=sharing"",""สบก!BT40"")"),0)</f>
        <v>0</v>
      </c>
      <c r="O224" s="171">
        <f ca="1">IF(L224&gt;0,N224*100/L224,0)</f>
        <v>0</v>
      </c>
      <c r="P224" s="171">
        <f ca="1">IF(M224&gt;0,N224*100/M224,0)</f>
        <v>0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IFERROR(__xludf.DUMMYFUNCTION("IMPORTRANGE(""https://docs.google.com/spreadsheets/d/1Yj_ptqi66GCucihVvJfMjLAmec39IyEx_6qawtMGysU/edit?usp=sharing"",""สบก!BO40"")"),0)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IFERROR(__xludf.DUMMYFUNCTION("IMPORTRANGE(""https://docs.google.com/spreadsheets/d/1Yj_ptqi66GCucihVvJfMjLAmec39IyEx_6qawtMGysU/edit?usp=sharing"",""สบก!BP40"")"),18380)</f>
        <v>18380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IFERROR(__xludf.DUMMYFUNCTION("IMPORTRANGE(""https://docs.google.com/spreadsheets/d/1Yj_ptqi66GCucihVvJfMjLAmec39IyEx_6qawtMGysU/edit?usp=sharing"",""สบก!BQ40"")"),0)</f>
        <v>0</v>
      </c>
      <c r="M228" s="101"/>
      <c r="N228" s="91">
        <f ca="1">IFERROR(__xludf.DUMMYFUNCTION("IMPORTRANGE(""https://docs.google.com/spreadsheets/d/1Yj_ptqi66GCucihVvJfMjLAmec39IyEx_6qawtMGysU/edit?usp=sharing"",""สบก!BU40"")"),0)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IFERROR(__xludf.DUMMYFUNCTION("IMPORTRANGE(""https://docs.google.com/spreadsheets/d/1XL5vhW3sbDhbH9Cz0tuDiY8C3ctxq1tqvaCgkFb8cCA/edit?usp=sharing"",""ชัยภูมิ!I149"")"),12)</f>
        <v>12</v>
      </c>
      <c r="J229" s="264">
        <f ca="1">IFERROR(__xludf.DUMMYFUNCTION("IMPORTRANGE(""https://docs.google.com/spreadsheets/d/1XL5vhW3sbDhbH9Cz0tuDiY8C3ctxq1tqvaCgkFb8cCA/edit?usp=sharing"",""ชัยภูมิ!J149"")"),0)</f>
        <v>0</v>
      </c>
      <c r="K229" s="265">
        <f ca="1">IF(I229&gt;0,J229*100/I229,0)</f>
        <v>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IFERROR(__xludf.DUMMYFUNCTION("IMPORTRANGE(""https://docs.google.com/spreadsheets/d/1XL5vhW3sbDhbH9Cz0tuDiY8C3ctxq1tqvaCgkFb8cCA/edit?usp=sharing"",""ชัยภูมิ!J151"")"),0)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IFERROR(__xludf.DUMMYFUNCTION("IMPORTRANGE(""https://docs.google.com/spreadsheets/d/1XL5vhW3sbDhbH9Cz0tuDiY8C3ctxq1tqvaCgkFb8cCA/edit?usp=sharing"",""ชัยภูมิ!J152"")"),1)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IFERROR(__xludf.DUMMYFUNCTION("IMPORTRANGE(""https://docs.google.com/spreadsheets/d/1XL5vhW3sbDhbH9Cz0tuDiY8C3ctxq1tqvaCgkFb8cCA/edit?usp=sharing"",""ชัยภูมิ!J153"")"),1)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IFERROR(__xludf.DUMMYFUNCTION("IMPORTRANGE(""https://docs.google.com/spreadsheets/d/1XL5vhW3sbDhbH9Cz0tuDiY8C3ctxq1tqvaCgkFb8cCA/edit?usp=sharing"",""ชัยภูมิ!J154"")"),1)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IFERROR(__xludf.DUMMYFUNCTION("IMPORTRANGE(""https://docs.google.com/spreadsheets/d/1XL5vhW3sbDhbH9Cz0tuDiY8C3ctxq1tqvaCgkFb8cCA/edit?usp=sharing"",""ชัยภูมิ!I155"")"),12)</f>
        <v>12</v>
      </c>
      <c r="J235" s="192">
        <f ca="1">IFERROR(__xludf.DUMMYFUNCTION("IMPORTRANGE(""https://docs.google.com/spreadsheets/d/1XL5vhW3sbDhbH9Cz0tuDiY8C3ctxq1tqvaCgkFb8cCA/edit?usp=sharing"",""ชัยภูมิ!J155"")"),0)</f>
        <v>0</v>
      </c>
      <c r="K235" s="168">
        <f ca="1">IF(I235&gt;0,J235*100/I235,0)</f>
        <v>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IFERROR(__xludf.DUMMYFUNCTION("IMPORTRANGE(""https://docs.google.com/spreadsheets/d/1XL5vhW3sbDhbH9Cz0tuDiY8C3ctxq1tqvaCgkFb8cCA/edit?usp=sharing"",""ชัยภูมิ!J156"")"),0)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IFERROR(__xludf.DUMMYFUNCTION("IMPORTRANGE(""https://docs.google.com/spreadsheets/d/1XL5vhW3sbDhbH9Cz0tuDiY8C3ctxq1tqvaCgkFb8cCA/edit?usp=sharing"",""ชัยภูมิ!J157"")"),0)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IFERROR(__xludf.DUMMYFUNCTION("IMPORTRANGE(""https://docs.google.com/spreadsheets/d/1XL5vhW3sbDhbH9Cz0tuDiY8C3ctxq1tqvaCgkFb8cCA/edit?usp=sharing"",""ชัยภูมิ!I158"")"),0)</f>
        <v>0</v>
      </c>
      <c r="J238" s="264">
        <f ca="1">IFERROR(__xludf.DUMMYFUNCTION("IMPORTRANGE(""https://docs.google.com/spreadsheets/d/1XL5vhW3sbDhbH9Cz0tuDiY8C3ctxq1tqvaCgkFb8cCA/edit?usp=sharing"",""ชัยภูมิ!J158"")"),0)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IFERROR(__xludf.DUMMYFUNCTION("IMPORTRANGE(""https://docs.google.com/spreadsheets/d/1XL5vhW3sbDhbH9Cz0tuDiY8C3ctxq1tqvaCgkFb8cCA/edit?usp=sharing"",""ชัยภูมิ!J159"")"),"")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IFERROR(__xludf.DUMMYFUNCTION("IMPORTRANGE(""https://docs.google.com/spreadsheets/d/1XL5vhW3sbDhbH9Cz0tuDiY8C3ctxq1tqvaCgkFb8cCA/edit?usp=sharing"",""ชัยภูมิ!J161"")"),0)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IFERROR(__xludf.DUMMYFUNCTION("IMPORTRANGE(""https://docs.google.com/spreadsheets/d/1XL5vhW3sbDhbH9Cz0tuDiY8C3ctxq1tqvaCgkFb8cCA/edit?usp=sharing"",""ชัยภูมิ!J162"")"),0)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IFERROR(__xludf.DUMMYFUNCTION("IMPORTRANGE(""https://docs.google.com/spreadsheets/d/1XL5vhW3sbDhbH9Cz0tuDiY8C3ctxq1tqvaCgkFb8cCA/edit?usp=sharing"",""ชัยภูมิ!J163"")"),0)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IFERROR(__xludf.DUMMYFUNCTION("IMPORTRANGE(""https://docs.google.com/spreadsheets/d/1XL5vhW3sbDhbH9Cz0tuDiY8C3ctxq1tqvaCgkFb8cCA/edit?usp=sharing"",""ชัยภูมิ!I164"")"),0)</f>
        <v>0</v>
      </c>
      <c r="J244" s="191">
        <f ca="1">IFERROR(__xludf.DUMMYFUNCTION("IMPORTRANGE(""https://docs.google.com/spreadsheets/d/1XL5vhW3sbDhbH9Cz0tuDiY8C3ctxq1tqvaCgkFb8cCA/edit?usp=sharing"",""ชัยภูมิ!J164"")"),0)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IFERROR(__xludf.DUMMYFUNCTION("IMPORTRANGE(""https://docs.google.com/spreadsheets/d/1XL5vhW3sbDhbH9Cz0tuDiY8C3ctxq1tqvaCgkFb8cCA/edit?usp=sharing"",""ชัยภูมิ!J165"")"),0)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IFERROR(__xludf.DUMMYFUNCTION("IMPORTRANGE(""https://docs.google.com/spreadsheets/d/1XL5vhW3sbDhbH9Cz0tuDiY8C3ctxq1tqvaCgkFb8cCA/edit?usp=sharing"",""ชัยภูมิ!J166"")"),0)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IFERROR(__xludf.DUMMYFUNCTION("IMPORTRANGE(""https://docs.google.com/spreadsheets/d/1XL5vhW3sbDhbH9Cz0tuDiY8C3ctxq1tqvaCgkFb8cCA/edit?usp=sharing"",""ชัยภูมิ!I169"")"),0)</f>
        <v>0</v>
      </c>
      <c r="J249" s="308">
        <f ca="1">IFERROR(__xludf.DUMMYFUNCTION("IMPORTRANGE(""https://docs.google.com/spreadsheets/d/1XL5vhW3sbDhbH9Cz0tuDiY8C3ctxq1tqvaCgkFb8cCA/edit?usp=sharing"",""ชัยภูมิ!J169"")"),0)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IFERROR(__xludf.DUMMYFUNCTION("IMPORTRANGE(""https://docs.google.com/spreadsheets/d/1Yj_ptqi66GCucihVvJfMjLAmec39IyEx_6qawtMGysU/edit?usp=sharing"",""สบก!CB40"")"),0)</f>
        <v>0</v>
      </c>
      <c r="N254" s="172">
        <f ca="1">IFERROR(__xludf.DUMMYFUNCTION("IMPORTRANGE(""https://docs.google.com/spreadsheets/d/1Yj_ptqi66GCucihVvJfMjLAmec39IyEx_6qawtMGysU/edit?usp=sharing"",""สบก!CC40"")"),0)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IFERROR(__xludf.DUMMYFUNCTION("IMPORTRANGE(""https://docs.google.com/spreadsheets/d/1Yj_ptqi66GCucihVvJfMjLAmec39IyEx_6qawtMGysU/edit?usp=sharing"",""สบก!BX40"")"),0)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IFERROR(__xludf.DUMMYFUNCTION("IMPORTRANGE(""https://docs.google.com/spreadsheets/d/1Yj_ptqi66GCucihVvJfMjLAmec39IyEx_6qawtMGysU/edit?usp=sharing"",""สบก!BY40"")"),0)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IFERROR(__xludf.DUMMYFUNCTION("IMPORTRANGE(""https://docs.google.com/spreadsheets/d/1Yj_ptqi66GCucihVvJfMjLAmec39IyEx_6qawtMGysU/edit?usp=sharing"",""สบก!BZ40"")"),0)</f>
        <v>0</v>
      </c>
      <c r="M258" s="101"/>
      <c r="N258" s="91">
        <f ca="1">IFERROR(__xludf.DUMMYFUNCTION("IMPORTRANGE(""https://docs.google.com/spreadsheets/d/1Yj_ptqi66GCucihVvJfMjLAmec39IyEx_6qawtMGysU/edit?usp=sharing"",""สบก!CD40"")"),0)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IFERROR(__xludf.DUMMYFUNCTION("IMPORTRANGE(""https://docs.google.com/spreadsheets/d/1XL5vhW3sbDhbH9Cz0tuDiY8C3ctxq1tqvaCgkFb8cCA/edit?usp=sharing"",""ชัยภูมิ!J175"")"),0)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IFERROR(__xludf.DUMMYFUNCTION("IMPORTRANGE(""https://docs.google.com/spreadsheets/d/1XL5vhW3sbDhbH9Cz0tuDiY8C3ctxq1tqvaCgkFb8cCA/edit?usp=sharing"",""ชัยภูมิ!J177"")"),0)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IFERROR(__xludf.DUMMYFUNCTION("IMPORTRANGE(""https://docs.google.com/spreadsheets/d/1XL5vhW3sbDhbH9Cz0tuDiY8C3ctxq1tqvaCgkFb8cCA/edit?usp=sharing"",""ชัยภูมิ!J178"")"),0)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IFERROR(__xludf.DUMMYFUNCTION("IMPORTRANGE(""https://docs.google.com/spreadsheets/d/1XL5vhW3sbDhbH9Cz0tuDiY8C3ctxq1tqvaCgkFb8cCA/edit?usp=sharing"",""ชัยภูมิ!I179"")"),0)</f>
        <v>0</v>
      </c>
      <c r="J264" s="192">
        <f ca="1">IFERROR(__xludf.DUMMYFUNCTION("IMPORTRANGE(""https://docs.google.com/spreadsheets/d/1XL5vhW3sbDhbH9Cz0tuDiY8C3ctxq1tqvaCgkFb8cCA/edit?usp=sharing"",""ชัยภูมิ!J179"")"),0)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IFERROR(__xludf.DUMMYFUNCTION("IMPORTRANGE(""https://docs.google.com/spreadsheets/d/1XL5vhW3sbDhbH9Cz0tuDiY8C3ctxq1tqvaCgkFb8cCA/edit?usp=sharing"",""ชัยภูมิ!I180"")"),0)</f>
        <v>0</v>
      </c>
      <c r="J265" s="192">
        <f ca="1">IFERROR(__xludf.DUMMYFUNCTION("IMPORTRANGE(""https://docs.google.com/spreadsheets/d/1XL5vhW3sbDhbH9Cz0tuDiY8C3ctxq1tqvaCgkFb8cCA/edit?usp=sharing"",""ชัยภูมิ!J180"")"),0)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IFERROR(__xludf.DUMMYFUNCTION("IMPORTRANGE(""https://docs.google.com/spreadsheets/d/1XL5vhW3sbDhbH9Cz0tuDiY8C3ctxq1tqvaCgkFb8cCA/edit?usp=sharing"",""ชัยภูมิ!I181"")"),0)</f>
        <v>0</v>
      </c>
      <c r="J266" s="192">
        <f ca="1">IFERROR(__xludf.DUMMYFUNCTION("IMPORTRANGE(""https://docs.google.com/spreadsheets/d/1XL5vhW3sbDhbH9Cz0tuDiY8C3ctxq1tqvaCgkFb8cCA/edit?usp=sharing"",""ชัยภูมิ!J181"")"),0)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IFERROR(__xludf.DUMMYFUNCTION("IMPORTRANGE(""https://docs.google.com/spreadsheets/d/1XL5vhW3sbDhbH9Cz0tuDiY8C3ctxq1tqvaCgkFb8cCA/edit?usp=sharing"",""ชัยภูมิ!I182"")"),0)</f>
        <v>0</v>
      </c>
      <c r="J267" s="192">
        <f ca="1">IFERROR(__xludf.DUMMYFUNCTION("IMPORTRANGE(""https://docs.google.com/spreadsheets/d/1XL5vhW3sbDhbH9Cz0tuDiY8C3ctxq1tqvaCgkFb8cCA/edit?usp=sharing"",""ชัยภูมิ!J182"")"),0)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IFERROR(__xludf.DUMMYFUNCTION("IMPORTRANGE(""https://docs.google.com/spreadsheets/d/1XL5vhW3sbDhbH9Cz0tuDiY8C3ctxq1tqvaCgkFb8cCA/edit?usp=sharing"",""ชัยภูมิ!J183"")"),0)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IFERROR(__xludf.DUMMYFUNCTION("IMPORTRANGE(""https://docs.google.com/spreadsheets/d/1XL5vhW3sbDhbH9Cz0tuDiY8C3ctxq1tqvaCgkFb8cCA/edit?usp=sharing"",""ชัยภูมิ!J184"")"),0)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IFERROR(__xludf.DUMMYFUNCTION("IMPORTRANGE(""https://docs.google.com/spreadsheets/d/1XL5vhW3sbDhbH9Cz0tuDiY8C3ctxq1tqvaCgkFb8cCA/edit?usp=sharing"",""ชัยภูมิ!I185"")"),15)</f>
        <v>15</v>
      </c>
      <c r="J270" s="308">
        <f ca="1">IFERROR(__xludf.DUMMYFUNCTION("IMPORTRANGE(""https://docs.google.com/spreadsheets/d/1XL5vhW3sbDhbH9Cz0tuDiY8C3ctxq1tqvaCgkFb8cCA/edit?usp=sharing"",""ชัยภูมิ!J185"")"),0)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319200</v>
      </c>
      <c r="M271" s="155">
        <f t="shared" ca="1" si="83"/>
        <v>164250</v>
      </c>
      <c r="N271" s="155">
        <f t="shared" ca="1" si="83"/>
        <v>40865</v>
      </c>
      <c r="O271" s="154">
        <f t="shared" ref="O271:O273" ca="1" si="84">IF(L271&gt;0,N271*100/L271,0)</f>
        <v>12.802318295739349</v>
      </c>
      <c r="P271" s="154">
        <f t="shared" ref="P271:P273" ca="1" si="85">IF(M271&gt;0,N271*100/M271,0)</f>
        <v>24.879756468797563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319200</v>
      </c>
      <c r="M273" s="160">
        <f t="shared" ca="1" si="87"/>
        <v>164250</v>
      </c>
      <c r="N273" s="160">
        <f t="shared" ca="1" si="87"/>
        <v>40865</v>
      </c>
      <c r="O273" s="159">
        <f t="shared" ca="1" si="84"/>
        <v>12.802318295739349</v>
      </c>
      <c r="P273" s="159">
        <f t="shared" ca="1" si="85"/>
        <v>24.879756468797563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319200</v>
      </c>
      <c r="M275" s="172">
        <f ca="1">IFERROR(__xludf.DUMMYFUNCTION("IMPORTRANGE(""https://docs.google.com/spreadsheets/d/1Yj_ptqi66GCucihVvJfMjLAmec39IyEx_6qawtMGysU/edit?usp=sharing"",""สบก!CK40"")"),164250)</f>
        <v>164250</v>
      </c>
      <c r="N275" s="172">
        <f ca="1">IFERROR(__xludf.DUMMYFUNCTION("IMPORTRANGE(""https://docs.google.com/spreadsheets/d/1Yj_ptqi66GCucihVvJfMjLAmec39IyEx_6qawtMGysU/edit?usp=sharing"",""สบก!CL40"")"),40865)</f>
        <v>40865</v>
      </c>
      <c r="O275" s="171">
        <f ca="1">IF(L275&gt;0,N275*100/L275,0)</f>
        <v>12.802318295739349</v>
      </c>
      <c r="P275" s="171">
        <f ca="1">IF(M275&gt;0,N275*100/M275,0)</f>
        <v>24.879756468797563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IFERROR(__xludf.DUMMYFUNCTION("IMPORTRANGE(""https://docs.google.com/spreadsheets/d/1Yj_ptqi66GCucihVvJfMjLAmec39IyEx_6qawtMGysU/edit?usp=sharing"",""สบก!CG40"")"),264000)</f>
        <v>264000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IFERROR(__xludf.DUMMYFUNCTION("IMPORTRANGE(""https://docs.google.com/spreadsheets/d/1Yj_ptqi66GCucihVvJfMjLAmec39IyEx_6qawtMGysU/edit?usp=sharing"",""สบก!CH40"")"),55200)</f>
        <v>55200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IFERROR(__xludf.DUMMYFUNCTION("IMPORTRANGE(""https://docs.google.com/spreadsheets/d/1Yj_ptqi66GCucihVvJfMjLAmec39IyEx_6qawtMGysU/edit?usp=sharing"",""สบก!CI40"")"),0)</f>
        <v>0</v>
      </c>
      <c r="M279" s="101"/>
      <c r="N279" s="91">
        <f ca="1">IFERROR(__xludf.DUMMYFUNCTION("IMPORTRANGE(""https://docs.google.com/spreadsheets/d/1Yj_ptqi66GCucihVvJfMjLAmec39IyEx_6qawtMGysU/edit?usp=sharing"",""สบก!CM40"")"),0)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IFERROR(__xludf.DUMMYFUNCTION("IMPORTRANGE(""https://docs.google.com/spreadsheets/d/1XL5vhW3sbDhbH9Cz0tuDiY8C3ctxq1tqvaCgkFb8cCA/edit?usp=sharing"",""ชัยภูมิ!J191"")"),0)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IFERROR(__xludf.DUMMYFUNCTION("IMPORTRANGE(""https://docs.google.com/spreadsheets/d/1XL5vhW3sbDhbH9Cz0tuDiY8C3ctxq1tqvaCgkFb8cCA/edit?usp=sharing"",""ชัยภูมิ!J192"")"),1)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IFERROR(__xludf.DUMMYFUNCTION("IMPORTRANGE(""https://docs.google.com/spreadsheets/d/1XL5vhW3sbDhbH9Cz0tuDiY8C3ctxq1tqvaCgkFb8cCA/edit?usp=sharing"",""ชัยภูมิ!J193"")"),1)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IFERROR(__xludf.DUMMYFUNCTION("IMPORTRANGE(""https://docs.google.com/spreadsheets/d/1XL5vhW3sbDhbH9Cz0tuDiY8C3ctxq1tqvaCgkFb8cCA/edit?usp=sharing"",""ชัยภูมิ!J194"")"),1)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IFERROR(__xludf.DUMMYFUNCTION("IMPORTRANGE(""https://docs.google.com/spreadsheets/d/1XL5vhW3sbDhbH9Cz0tuDiY8C3ctxq1tqvaCgkFb8cCA/edit?usp=sharing"",""ชัยภูมิ!I195"")"),15)</f>
        <v>15</v>
      </c>
      <c r="J285" s="192">
        <f ca="1">IFERROR(__xludf.DUMMYFUNCTION("IMPORTRANGE(""https://docs.google.com/spreadsheets/d/1XL5vhW3sbDhbH9Cz0tuDiY8C3ctxq1tqvaCgkFb8cCA/edit?usp=sharing"",""ชัยภูมิ!J195"")"),0)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IFERROR(__xludf.DUMMYFUNCTION("IMPORTRANGE(""https://docs.google.com/spreadsheets/d/1XL5vhW3sbDhbH9Cz0tuDiY8C3ctxq1tqvaCgkFb8cCA/edit?usp=sharing"",""ชัยภูมิ!J196"")"),0)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IFERROR(__xludf.DUMMYFUNCTION("IMPORTRANGE(""https://docs.google.com/spreadsheets/d/1XL5vhW3sbDhbH9Cz0tuDiY8C3ctxq1tqvaCgkFb8cCA/edit?usp=sharing"",""ชัยภูมิ!J197"")"),0)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IFERROR(__xludf.DUMMYFUNCTION("IMPORTRANGE(""https://docs.google.com/spreadsheets/d/1XL5vhW3sbDhbH9Cz0tuDiY8C3ctxq1tqvaCgkFb8cCA/edit?usp=sharing"",""ชัยภูมิ!I199"")"),0)</f>
        <v>0</v>
      </c>
      <c r="J289" s="308">
        <f ca="1">IFERROR(__xludf.DUMMYFUNCTION("IMPORTRANGE(""https://docs.google.com/spreadsheets/d/1XL5vhW3sbDhbH9Cz0tuDiY8C3ctxq1tqvaCgkFb8cCA/edit?usp=sharing"",""ชัยภูมิ!J199"")"),0)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IFERROR(__xludf.DUMMYFUNCTION("IMPORTRANGE(""https://docs.google.com/spreadsheets/d/1Yj_ptqi66GCucihVvJfMjLAmec39IyEx_6qawtMGysU/edit?usp=sharing"",""สบก!CT40"")"),0)</f>
        <v>0</v>
      </c>
      <c r="N294" s="172">
        <f ca="1">IFERROR(__xludf.DUMMYFUNCTION("IMPORTRANGE(""https://docs.google.com/spreadsheets/d/1Yj_ptqi66GCucihVvJfMjLAmec39IyEx_6qawtMGysU/edit?usp=sharing"",""สบก!CU40"")"),0)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IFERROR(__xludf.DUMMYFUNCTION("IMPORTRANGE(""https://docs.google.com/spreadsheets/d/1Yj_ptqi66GCucihVvJfMjLAmec39IyEx_6qawtMGysU/edit?usp=sharing"",""สบก!CP40"")"),0)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IFERROR(__xludf.DUMMYFUNCTION("IMPORTRANGE(""https://docs.google.com/spreadsheets/d/1Yj_ptqi66GCucihVvJfMjLAmec39IyEx_6qawtMGysU/edit?usp=sharing"",""สบก!CQ40"")"),0)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IFERROR(__xludf.DUMMYFUNCTION("IMPORTRANGE(""https://docs.google.com/spreadsheets/d/1Yj_ptqi66GCucihVvJfMjLAmec39IyEx_6qawtMGysU/edit?usp=sharing"",""สบก!CR40"")"),0)</f>
        <v>0</v>
      </c>
      <c r="M298" s="101"/>
      <c r="N298" s="91">
        <f ca="1">IFERROR(__xludf.DUMMYFUNCTION("IMPORTRANGE(""https://docs.google.com/spreadsheets/d/1Yj_ptqi66GCucihVvJfMjLAmec39IyEx_6qawtMGysU/edit?usp=sharing"",""สบก!CV40"")"),0)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IFERROR(__xludf.DUMMYFUNCTION("IMPORTRANGE(""https://docs.google.com/spreadsheets/d/1XL5vhW3sbDhbH9Cz0tuDiY8C3ctxq1tqvaCgkFb8cCA/edit?usp=sharing"",""ชัยภูมิ!J205"")"),0)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IFERROR(__xludf.DUMMYFUNCTION("IMPORTRANGE(""https://docs.google.com/spreadsheets/d/1XL5vhW3sbDhbH9Cz0tuDiY8C3ctxq1tqvaCgkFb8cCA/edit?usp=sharing"",""ชัยภูมิ!J206"")"),0)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IFERROR(__xludf.DUMMYFUNCTION("IMPORTRANGE(""https://docs.google.com/spreadsheets/d/1XL5vhW3sbDhbH9Cz0tuDiY8C3ctxq1tqvaCgkFb8cCA/edit?usp=sharing"",""ชัยภูมิ!J207"")"),0)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IFERROR(__xludf.DUMMYFUNCTION("IMPORTRANGE(""https://docs.google.com/spreadsheets/d/1XL5vhW3sbDhbH9Cz0tuDiY8C3ctxq1tqvaCgkFb8cCA/edit?usp=sharing"",""ชัยภูมิ!J208"")"),0)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IFERROR(__xludf.DUMMYFUNCTION("IMPORTRANGE(""https://docs.google.com/spreadsheets/d/1XL5vhW3sbDhbH9Cz0tuDiY8C3ctxq1tqvaCgkFb8cCA/edit?usp=sharing"",""ชัยภูมิ!I209"")"),0)</f>
        <v>0</v>
      </c>
      <c r="J304" s="191">
        <f ca="1">IFERROR(__xludf.DUMMYFUNCTION("IMPORTRANGE(""https://docs.google.com/spreadsheets/d/1XL5vhW3sbDhbH9Cz0tuDiY8C3ctxq1tqvaCgkFb8cCA/edit?usp=sharing"",""ชัยภูมิ!J209"")"),0)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IFERROR(__xludf.DUMMYFUNCTION("IMPORTRANGE(""https://docs.google.com/spreadsheets/d/1XL5vhW3sbDhbH9Cz0tuDiY8C3ctxq1tqvaCgkFb8cCA/edit?usp=sharing"",""ชัยภูมิ!I211"")"),0)</f>
        <v>0</v>
      </c>
      <c r="J306" s="191">
        <f ca="1">IFERROR(__xludf.DUMMYFUNCTION("IMPORTRANGE(""https://docs.google.com/spreadsheets/d/1XL5vhW3sbDhbH9Cz0tuDiY8C3ctxq1tqvaCgkFb8cCA/edit?usp=sharing"",""ชัยภูมิ!J211"")"),0)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IFERROR(__xludf.DUMMYFUNCTION("IMPORTRANGE(""https://docs.google.com/spreadsheets/d/1XL5vhW3sbDhbH9Cz0tuDiY8C3ctxq1tqvaCgkFb8cCA/edit?usp=sharing"",""ชัยภูมิ!J212"")"),0)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IFERROR(__xludf.DUMMYFUNCTION("IMPORTRANGE(""https://docs.google.com/spreadsheets/d/1XL5vhW3sbDhbH9Cz0tuDiY8C3ctxq1tqvaCgkFb8cCA/edit?usp=sharing"",""ชัยภูมิ!J213"")"),0)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IFERROR(__xludf.DUMMYFUNCTION("IMPORTRANGE(""https://docs.google.com/spreadsheets/d/1XL5vhW3sbDhbH9Cz0tuDiY8C3ctxq1tqvaCgkFb8cCA/edit?usp=sharing"",""ชัยภูมิ!I214"")"),0)</f>
        <v>0</v>
      </c>
      <c r="J309" s="325">
        <f ca="1">IFERROR(__xludf.DUMMYFUNCTION("IMPORTRANGE(""https://docs.google.com/spreadsheets/d/1XL5vhW3sbDhbH9Cz0tuDiY8C3ctxq1tqvaCgkFb8cCA/edit?usp=sharing"",""ชัยภูมิ!J214"")"),0)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IFERROR(__xludf.DUMMYFUNCTION("IMPORTRANGE(""https://docs.google.com/spreadsheets/d/1Yj_ptqi66GCucihVvJfMjLAmec39IyEx_6qawtMGysU/edit?usp=sharing"",""สบก!DC40"")"),0)</f>
        <v>0</v>
      </c>
      <c r="N314" s="172">
        <f ca="1">IFERROR(__xludf.DUMMYFUNCTION("IMPORTRANGE(""https://docs.google.com/spreadsheets/d/1Yj_ptqi66GCucihVvJfMjLAmec39IyEx_6qawtMGysU/edit?usp=sharing"",""สบก!DD40"")"),0)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IFERROR(__xludf.DUMMYFUNCTION("IMPORTRANGE(""https://docs.google.com/spreadsheets/d/1Yj_ptqi66GCucihVvJfMjLAmec39IyEx_6qawtMGysU/edit?usp=sharing"",""สบก!CY40"")"),0)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IFERROR(__xludf.DUMMYFUNCTION("IMPORTRANGE(""https://docs.google.com/spreadsheets/d/1Yj_ptqi66GCucihVvJfMjLAmec39IyEx_6qawtMGysU/edit?usp=sharing"",""สบก!CZ40"")"),0)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IFERROR(__xludf.DUMMYFUNCTION("IMPORTRANGE(""https://docs.google.com/spreadsheets/d/1Yj_ptqi66GCucihVvJfMjLAmec39IyEx_6qawtMGysU/edit?usp=sharing"",""สบก!DA40"")"),0)</f>
        <v>0</v>
      </c>
      <c r="M318" s="101"/>
      <c r="N318" s="91">
        <f ca="1">IFERROR(__xludf.DUMMYFUNCTION("IMPORTRANGE(""https://docs.google.com/spreadsheets/d/1Yj_ptqi66GCucihVvJfMjLAmec39IyEx_6qawtMGysU/edit?usp=sharing"",""สบก!DE40"")"),0)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IFERROR(__xludf.DUMMYFUNCTION("IMPORTRANGE(""https://docs.google.com/spreadsheets/d/1XL5vhW3sbDhbH9Cz0tuDiY8C3ctxq1tqvaCgkFb8cCA/edit?usp=sharing"",""ชัยภูมิ!J220"")"),0)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IFERROR(__xludf.DUMMYFUNCTION("IMPORTRANGE(""https://docs.google.com/spreadsheets/d/1XL5vhW3sbDhbH9Cz0tuDiY8C3ctxq1tqvaCgkFb8cCA/edit?usp=sharing"",""ชัยภูมิ!J221"")"),0)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IFERROR(__xludf.DUMMYFUNCTION("IMPORTRANGE(""https://docs.google.com/spreadsheets/d/1XL5vhW3sbDhbH9Cz0tuDiY8C3ctxq1tqvaCgkFb8cCA/edit?usp=sharing"",""ชัยภูมิ!J222"")"),0)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IFERROR(__xludf.DUMMYFUNCTION("IMPORTRANGE(""https://docs.google.com/spreadsheets/d/1XL5vhW3sbDhbH9Cz0tuDiY8C3ctxq1tqvaCgkFb8cCA/edit?usp=sharing"",""ชัยภูมิ!J223"")"),0)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IFERROR(__xludf.DUMMYFUNCTION("IMPORTRANGE(""https://docs.google.com/spreadsheets/d/1XL5vhW3sbDhbH9Cz0tuDiY8C3ctxq1tqvaCgkFb8cCA/edit?usp=sharing"",""ชัยภูมิ!I224"")"),0)</f>
        <v>0</v>
      </c>
      <c r="J324" s="191">
        <f ca="1">IFERROR(__xludf.DUMMYFUNCTION("IMPORTRANGE(""https://docs.google.com/spreadsheets/d/1XL5vhW3sbDhbH9Cz0tuDiY8C3ctxq1tqvaCgkFb8cCA/edit?usp=sharing"",""ชัยภูมิ!J224"")"),0)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IFERROR(__xludf.DUMMYFUNCTION("IMPORTRANGE(""https://docs.google.com/spreadsheets/d/1XL5vhW3sbDhbH9Cz0tuDiY8C3ctxq1tqvaCgkFb8cCA/edit?usp=sharing"",""ชัยภูมิ!J225"")"),0)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IFERROR(__xludf.DUMMYFUNCTION("IMPORTRANGE(""https://docs.google.com/spreadsheets/d/1XL5vhW3sbDhbH9Cz0tuDiY8C3ctxq1tqvaCgkFb8cCA/edit?usp=sharing"",""ชัยภูมิ!J226"")"),0)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IFERROR(__xludf.DUMMYFUNCTION("IMPORTRANGE(""https://docs.google.com/spreadsheets/d/1XL5vhW3sbDhbH9Cz0tuDiY8C3ctxq1tqvaCgkFb8cCA/edit?usp=sharing"",""ชัยภูมิ!I228"")"),920)</f>
        <v>920</v>
      </c>
      <c r="J328" s="330">
        <f ca="1">IFERROR(__xludf.DUMMYFUNCTION("IMPORTRANGE(""https://docs.google.com/spreadsheets/d/1XL5vhW3sbDhbH9Cz0tuDiY8C3ctxq1tqvaCgkFb8cCA/edit?usp=sharing"",""ชัยภูมิ!J228"")"),42)</f>
        <v>42</v>
      </c>
      <c r="K328" s="309">
        <f ca="1">IF(I328&gt;0,J328*100/I328,0)</f>
        <v>4.5652173913043477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2187270</v>
      </c>
      <c r="M329" s="155">
        <f t="shared" ca="1" si="98"/>
        <v>1266090</v>
      </c>
      <c r="N329" s="155">
        <f t="shared" ca="1" si="98"/>
        <v>507539</v>
      </c>
      <c r="O329" s="154">
        <f t="shared" ref="O329:O331" ca="1" si="99">IF(L329&gt;0,N329*100/L329,0)</f>
        <v>23.204222615406419</v>
      </c>
      <c r="P329" s="154">
        <f t="shared" ref="P329:P331" ca="1" si="100">IF(M329&gt;0,N329*100/M329,0)</f>
        <v>40.087118609261587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2187270</v>
      </c>
      <c r="M331" s="160">
        <f t="shared" ca="1" si="102"/>
        <v>1266090</v>
      </c>
      <c r="N331" s="160">
        <f t="shared" ca="1" si="102"/>
        <v>507539</v>
      </c>
      <c r="O331" s="159">
        <f t="shared" ca="1" si="99"/>
        <v>23.204222615406419</v>
      </c>
      <c r="P331" s="159">
        <f t="shared" ca="1" si="100"/>
        <v>40.087118609261587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2187270</v>
      </c>
      <c r="M333" s="172">
        <f ca="1">IFERROR(__xludf.DUMMYFUNCTION("IMPORTRANGE(""https://docs.google.com/spreadsheets/d/1Yj_ptqi66GCucihVvJfMjLAmec39IyEx_6qawtMGysU/edit?usp=sharing"",""สบก!DL40"")"),1266090)</f>
        <v>1266090</v>
      </c>
      <c r="N333" s="172">
        <f ca="1">IFERROR(__xludf.DUMMYFUNCTION("IMPORTRANGE(""https://docs.google.com/spreadsheets/d/1Yj_ptqi66GCucihVvJfMjLAmec39IyEx_6qawtMGysU/edit?usp=sharing"",""สบก!DM40"")"),507539)</f>
        <v>507539</v>
      </c>
      <c r="O333" s="171">
        <f ca="1">IF(L333&gt;0,N333*100/L333,0)</f>
        <v>23.204222615406419</v>
      </c>
      <c r="P333" s="171">
        <f ca="1">IF(M333&gt;0,N333*100/M333,0)</f>
        <v>40.087118609261587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IFERROR(__xludf.DUMMYFUNCTION("IMPORTRANGE(""https://docs.google.com/spreadsheets/d/1Yj_ptqi66GCucihVvJfMjLAmec39IyEx_6qawtMGysU/edit?usp=sharing"",""สบก!DH40"")"),830300)</f>
        <v>830300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IFERROR(__xludf.DUMMYFUNCTION("IMPORTRANGE(""https://docs.google.com/spreadsheets/d/1Yj_ptqi66GCucihVvJfMjLAmec39IyEx_6qawtMGysU/edit?usp=sharing"",""สบก!DI40"")"),1356970)</f>
        <v>1356970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IFERROR(__xludf.DUMMYFUNCTION("IMPORTRANGE(""https://docs.google.com/spreadsheets/d/1Yj_ptqi66GCucihVvJfMjLAmec39IyEx_6qawtMGysU/edit?usp=sharing"",""สบก!DJ40"")"),0)</f>
        <v>0</v>
      </c>
      <c r="M337" s="101"/>
      <c r="N337" s="91">
        <f ca="1">IFERROR(__xludf.DUMMYFUNCTION("IMPORTRANGE(""https://docs.google.com/spreadsheets/d/1Yj_ptqi66GCucihVvJfMjLAmec39IyEx_6qawtMGysU/edit?usp=sharing"",""สบก!DN40"")"),0)</f>
        <v>0</v>
      </c>
      <c r="O337" s="101">
        <f ca="1">IF(L337&gt;0,N337*100/L337,0)</f>
        <v>0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IFERROR(__xludf.DUMMYFUNCTION("IMPORTRANGE(""https://docs.google.com/spreadsheets/d/1XL5vhW3sbDhbH9Cz0tuDiY8C3ctxq1tqvaCgkFb8cCA/edit?usp=sharing"",""ชัยภูมิ!I234"")"),0)</f>
        <v>0</v>
      </c>
      <c r="J339" s="191">
        <f ca="1">IFERROR(__xludf.DUMMYFUNCTION("IMPORTRANGE(""https://docs.google.com/spreadsheets/d/1XL5vhW3sbDhbH9Cz0tuDiY8C3ctxq1tqvaCgkFb8cCA/edit?usp=sharing"",""ชัยภูมิ!J234"")"),74)</f>
        <v>74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IFERROR(__xludf.DUMMYFUNCTION("IMPORTRANGE(""https://docs.google.com/spreadsheets/d/1XL5vhW3sbDhbH9Cz0tuDiY8C3ctxq1tqvaCgkFb8cCA/edit?usp=sharing"",""ชัยภูมิ!I235"")"),11000)</f>
        <v>11000</v>
      </c>
      <c r="J340" s="191">
        <f ca="1">IFERROR(__xludf.DUMMYFUNCTION("IMPORTRANGE(""https://docs.google.com/spreadsheets/d/1XL5vhW3sbDhbH9Cz0tuDiY8C3ctxq1tqvaCgkFb8cCA/edit?usp=sharing"",""ชัยภูมิ!J235"")"),817.4)</f>
        <v>817.4</v>
      </c>
      <c r="K340" s="333">
        <f t="shared" ca="1" si="103"/>
        <v>7.4309090909090907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IFERROR(__xludf.DUMMYFUNCTION("IMPORTRANGE(""https://docs.google.com/spreadsheets/d/1XL5vhW3sbDhbH9Cz0tuDiY8C3ctxq1tqvaCgkFb8cCA/edit?usp=sharing"",""ชัยภูมิ!I236"")"),920)</f>
        <v>920</v>
      </c>
      <c r="J341" s="191">
        <f ca="1">IFERROR(__xludf.DUMMYFUNCTION("IMPORTRANGE(""https://docs.google.com/spreadsheets/d/1XL5vhW3sbDhbH9Cz0tuDiY8C3ctxq1tqvaCgkFb8cCA/edit?usp=sharing"",""ชัยภูมิ!J236"")"),78)</f>
        <v>78</v>
      </c>
      <c r="K341" s="333">
        <f t="shared" ca="1" si="103"/>
        <v>8.4782608695652169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IFERROR(__xludf.DUMMYFUNCTION("IMPORTRANGE(""https://docs.google.com/spreadsheets/d/1XL5vhW3sbDhbH9Cz0tuDiY8C3ctxq1tqvaCgkFb8cCA/edit?usp=sharing"",""ชัยภูมิ!I237"")"),0)</f>
        <v>0</v>
      </c>
      <c r="J342" s="191">
        <f ca="1">IFERROR(__xludf.DUMMYFUNCTION("IMPORTRANGE(""https://docs.google.com/spreadsheets/d/1XL5vhW3sbDhbH9Cz0tuDiY8C3ctxq1tqvaCgkFb8cCA/edit?usp=sharing"",""ชัยภูมิ!J237"")"),1104.07)</f>
        <v>1104.07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IFERROR(__xludf.DUMMYFUNCTION("IMPORTRANGE(""https://docs.google.com/spreadsheets/d/1XL5vhW3sbDhbH9Cz0tuDiY8C3ctxq1tqvaCgkFb8cCA/edit?usp=sharing"",""ชัยภูมิ!I238"")"),920)</f>
        <v>920</v>
      </c>
      <c r="J343" s="191">
        <f ca="1">IFERROR(__xludf.DUMMYFUNCTION("IMPORTRANGE(""https://docs.google.com/spreadsheets/d/1XL5vhW3sbDhbH9Cz0tuDiY8C3ctxq1tqvaCgkFb8cCA/edit?usp=sharing"",""ชัยภูมิ!J238"")"),0)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IFERROR(__xludf.DUMMYFUNCTION("IMPORTRANGE(""https://docs.google.com/spreadsheets/d/1XL5vhW3sbDhbH9Cz0tuDiY8C3ctxq1tqvaCgkFb8cCA/edit?usp=sharing"",""ชัยภูมิ!I239"")"),0)</f>
        <v>0</v>
      </c>
      <c r="J344" s="191">
        <f ca="1">IFERROR(__xludf.DUMMYFUNCTION("IMPORTRANGE(""https://docs.google.com/spreadsheets/d/1XL5vhW3sbDhbH9Cz0tuDiY8C3ctxq1tqvaCgkFb8cCA/edit?usp=sharing"",""ชัยภูมิ!J239"")"),0)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IFERROR(__xludf.DUMMYFUNCTION("IMPORTRANGE(""https://docs.google.com/spreadsheets/d/1XL5vhW3sbDhbH9Cz0tuDiY8C3ctxq1tqvaCgkFb8cCA/edit?usp=sharing"",""ชัยภูมิ!I240"")"),920)</f>
        <v>920</v>
      </c>
      <c r="J345" s="191">
        <f ca="1">IFERROR(__xludf.DUMMYFUNCTION("IMPORTRANGE(""https://docs.google.com/spreadsheets/d/1XL5vhW3sbDhbH9Cz0tuDiY8C3ctxq1tqvaCgkFb8cCA/edit?usp=sharing"",""ชัยภูมิ!J240"")"),42)</f>
        <v>42</v>
      </c>
      <c r="K345" s="333">
        <f t="shared" ca="1" si="103"/>
        <v>4.5652173913043477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IFERROR(__xludf.DUMMYFUNCTION("IMPORTRANGE(""https://docs.google.com/spreadsheets/d/1XL5vhW3sbDhbH9Cz0tuDiY8C3ctxq1tqvaCgkFb8cCA/edit?usp=sharing"",""ชัยภูมิ!I241"")"),0)</f>
        <v>0</v>
      </c>
      <c r="J346" s="191">
        <f ca="1">IFERROR(__xludf.DUMMYFUNCTION("IMPORTRANGE(""https://docs.google.com/spreadsheets/d/1XL5vhW3sbDhbH9Cz0tuDiY8C3ctxq1tqvaCgkFb8cCA/edit?usp=sharing"",""ชัยภูมิ!J241"")"),689)</f>
        <v>689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IFERROR(__xludf.DUMMYFUNCTION("IMPORTRANGE(""https://docs.google.com/spreadsheets/d/1XL5vhW3sbDhbH9Cz0tuDiY8C3ctxq1tqvaCgkFb8cCA/edit?usp=sharing"",""ชัยภูมิ!L242"")"),2044483)</f>
        <v>2044483</v>
      </c>
      <c r="M347" s="347"/>
      <c r="N347" s="347">
        <f ca="1">IFERROR(__xludf.DUMMYFUNCTION("IMPORTRANGE(""https://docs.google.com/spreadsheets/d/1XL5vhW3sbDhbH9Cz0tuDiY8C3ctxq1tqvaCgkFb8cCA/edit?usp=sharing"",""ชัยภูมิ!M242"")"),125844)</f>
        <v>125844</v>
      </c>
      <c r="O347" s="347">
        <f ca="1">+IF(L347&gt;0,N347*100/L347,0)</f>
        <v>6.1552969626061946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IFERROR(__xludf.DUMMYFUNCTION("IMPORTRANGE(""https://docs.google.com/spreadsheets/d/1XL5vhW3sbDhbH9Cz0tuDiY8C3ctxq1tqvaCgkFb8cCA/edit?usp=sharing"",""ชัยภูมิ!I244"")"),0)</f>
        <v>0</v>
      </c>
      <c r="J349" s="360">
        <f ca="1">IFERROR(__xludf.DUMMYFUNCTION("IMPORTRANGE(""https://docs.google.com/spreadsheets/d/1XL5vhW3sbDhbH9Cz0tuDiY8C3ctxq1tqvaCgkFb8cCA/edit?usp=sharing"",""ชัยภูมิ!J244"")"),0)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IFERROR(__xludf.DUMMYFUNCTION("IMPORTRANGE(""https://docs.google.com/spreadsheets/d/1XL5vhW3sbDhbH9Cz0tuDiY8C3ctxq1tqvaCgkFb8cCA/edit?usp=sharing"",""ชัยภูมิ!L244"")"),0)</f>
        <v>0</v>
      </c>
      <c r="M349" s="362"/>
      <c r="N349" s="362">
        <f ca="1">IFERROR(__xludf.DUMMYFUNCTION("IMPORTRANGE(""https://docs.google.com/spreadsheets/d/1XL5vhW3sbDhbH9Cz0tuDiY8C3ctxq1tqvaCgkFb8cCA/edit?usp=sharing"",""ชัยภูมิ!M244"")"),0)</f>
        <v>0</v>
      </c>
      <c r="O349" s="362">
        <f ca="1">+IF(L349&gt;0,N349*100/L349,0)</f>
        <v>0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IFERROR(__xludf.DUMMYFUNCTION("IMPORTRANGE(""https://docs.google.com/spreadsheets/d/1XL5vhW3sbDhbH9Cz0tuDiY8C3ctxq1tqvaCgkFb8cCA/edit?usp=sharing"",""ชัยภูมิ!I245"")"),0)</f>
        <v>0</v>
      </c>
      <c r="J350" s="360">
        <f ca="1">IFERROR(__xludf.DUMMYFUNCTION("IMPORTRANGE(""https://docs.google.com/spreadsheets/d/1XL5vhW3sbDhbH9Cz0tuDiY8C3ctxq1tqvaCgkFb8cCA/edit?usp=sharing"",""ชัยภูมิ!J245"")"),0)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IFERROR(__xludf.DUMMYFUNCTION("IMPORTRANGE(""https://docs.google.com/spreadsheets/d/1XL5vhW3sbDhbH9Cz0tuDiY8C3ctxq1tqvaCgkFb8cCA/edit?usp=sharing"",""ชัยภูมิ!L246"")"),0)</f>
        <v>0</v>
      </c>
      <c r="M351" s="169"/>
      <c r="N351" s="169">
        <f ca="1">IFERROR(__xludf.DUMMYFUNCTION("IMPORTRANGE(""https://docs.google.com/spreadsheets/d/1XL5vhW3sbDhbH9Cz0tuDiY8C3ctxq1tqvaCgkFb8cCA/edit?usp=sharing"",""ชัยภูมิ!M246"")"),0)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IFERROR(__xludf.DUMMYFUNCTION("IMPORTRANGE(""https://docs.google.com/spreadsheets/d/1XL5vhW3sbDhbH9Cz0tuDiY8C3ctxq1tqvaCgkFb8cCA/edit?usp=sharing"",""ชัยภูมิ!L247"")"),0)</f>
        <v>0</v>
      </c>
      <c r="M352" s="169"/>
      <c r="N352" s="169">
        <f ca="1">IFERROR(__xludf.DUMMYFUNCTION("IMPORTRANGE(""https://docs.google.com/spreadsheets/d/1XL5vhW3sbDhbH9Cz0tuDiY8C3ctxq1tqvaCgkFb8cCA/edit?usp=sharing"",""ชัยภูมิ!M247"")"),0)</f>
        <v>0</v>
      </c>
      <c r="O352" s="169">
        <f t="shared" ca="1" si="105"/>
        <v>0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IFERROR(__xludf.DUMMYFUNCTION("IMPORTRANGE(""https://docs.google.com/spreadsheets/d/1XL5vhW3sbDhbH9Cz0tuDiY8C3ctxq1tqvaCgkFb8cCA/edit?usp=sharing"",""ชัยภูมิ!L248"")"),0)</f>
        <v>0</v>
      </c>
      <c r="M353" s="171"/>
      <c r="N353" s="171">
        <f ca="1">IFERROR(__xludf.DUMMYFUNCTION("IMPORTRANGE(""https://docs.google.com/spreadsheets/d/1XL5vhW3sbDhbH9Cz0tuDiY8C3ctxq1tqvaCgkFb8cCA/edit?usp=sharing"",""ชัยภูมิ!M248"")"),0)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IFERROR(__xludf.DUMMYFUNCTION("IMPORTRANGE(""https://docs.google.com/spreadsheets/d/1XL5vhW3sbDhbH9Cz0tuDiY8C3ctxq1tqvaCgkFb8cCA/edit?usp=sharing"",""ชัยภูมิ!L249"")"),0)</f>
        <v>0</v>
      </c>
      <c r="M354" s="171"/>
      <c r="N354" s="171">
        <f ca="1">IFERROR(__xludf.DUMMYFUNCTION("IMPORTRANGE(""https://docs.google.com/spreadsheets/d/1XL5vhW3sbDhbH9Cz0tuDiY8C3ctxq1tqvaCgkFb8cCA/edit?usp=sharing"",""ชัยภูมิ!M249"")"),0)</f>
        <v>0</v>
      </c>
      <c r="O354" s="171">
        <f t="shared" ca="1" si="105"/>
        <v>0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IFERROR(__xludf.DUMMYFUNCTION("IMPORTRANGE(""https://docs.google.com/spreadsheets/d/1XL5vhW3sbDhbH9Cz0tuDiY8C3ctxq1tqvaCgkFb8cCA/edit?usp=sharing"",""ชัยภูมิ!M250"")"),0)</f>
        <v>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IFERROR(__xludf.DUMMYFUNCTION("IMPORTRANGE(""https://docs.google.com/spreadsheets/d/1XL5vhW3sbDhbH9Cz0tuDiY8C3ctxq1tqvaCgkFb8cCA/edit?usp=sharing"",""ชัยภูมิ!M251"")"),0)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IFERROR(__xludf.DUMMYFUNCTION("IMPORTRANGE(""https://docs.google.com/spreadsheets/d/1XL5vhW3sbDhbH9Cz0tuDiY8C3ctxq1tqvaCgkFb8cCA/edit?usp=sharing"",""ชัยภูมิ!M252"")"),0)</f>
        <v>0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IFERROR(__xludf.DUMMYFUNCTION("IMPORTRANGE(""https://docs.google.com/spreadsheets/d/1XL5vhW3sbDhbH9Cz0tuDiY8C3ctxq1tqvaCgkFb8cCA/edit?usp=sharing"",""ชัยภูมิ!M253"")"),0)</f>
        <v>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IFERROR(__xludf.DUMMYFUNCTION("IMPORTRANGE(""https://docs.google.com/spreadsheets/d/1XL5vhW3sbDhbH9Cz0tuDiY8C3ctxq1tqvaCgkFb8cCA/edit?usp=sharing"",""ชัยภูมิ!J255"")"),0)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IFERROR(__xludf.DUMMYFUNCTION("IMPORTRANGE(""https://docs.google.com/spreadsheets/d/1XL5vhW3sbDhbH9Cz0tuDiY8C3ctxq1tqvaCgkFb8cCA/edit?usp=sharing"",""ชัยภูมิ!J256"")"),0)</f>
        <v>0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IFERROR(__xludf.DUMMYFUNCTION("IMPORTRANGE(""https://docs.google.com/spreadsheets/d/1XL5vhW3sbDhbH9Cz0tuDiY8C3ctxq1tqvaCgkFb8cCA/edit?usp=sharing"",""ชัยภูมิ!J257"")"),0)</f>
        <v>0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IFERROR(__xludf.DUMMYFUNCTION("IMPORTRANGE(""https://docs.google.com/spreadsheets/d/1XL5vhW3sbDhbH9Cz0tuDiY8C3ctxq1tqvaCgkFb8cCA/edit?usp=sharing"",""ชัยภูมิ!J258"")"),0)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IFERROR(__xludf.DUMMYFUNCTION("IMPORTRANGE(""https://docs.google.com/spreadsheets/d/1XL5vhW3sbDhbH9Cz0tuDiY8C3ctxq1tqvaCgkFb8cCA/edit?usp=sharing"",""ชัยภูมิ!J166"")"),0)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IFERROR(__xludf.DUMMYFUNCTION("IMPORTRANGE(""https://docs.google.com/spreadsheets/d/1XL5vhW3sbDhbH9Cz0tuDiY8C3ctxq1tqvaCgkFb8cCA/edit?usp=sharing"",""ชัยภูมิ!J166"")"),0)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IFERROR(__xludf.DUMMYFUNCTION("IMPORTRANGE(""https://docs.google.com/spreadsheets/d/1XL5vhW3sbDhbH9Cz0tuDiY8C3ctxq1tqvaCgkFb8cCA/edit?usp=sharing"",""ชัยภูมิ!J166"")"),0)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IFERROR(__xludf.DUMMYFUNCTION("IMPORTRANGE(""https://docs.google.com/spreadsheets/d/1XL5vhW3sbDhbH9Cz0tuDiY8C3ctxq1tqvaCgkFb8cCA/edit?usp=sharing"",""ชัยภูมิ!J166"")"),0)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IFERROR(__xludf.DUMMYFUNCTION("IMPORTRANGE(""https://docs.google.com/spreadsheets/d/1XL5vhW3sbDhbH9Cz0tuDiY8C3ctxq1tqvaCgkFb8cCA/edit?usp=sharing"",""ชัยภูมิ!I263"")"),0)</f>
        <v>0</v>
      </c>
      <c r="J368" s="191">
        <f ca="1">IFERROR(__xludf.DUMMYFUNCTION("IMPORTRANGE(""https://docs.google.com/spreadsheets/d/1XL5vhW3sbDhbH9Cz0tuDiY8C3ctxq1tqvaCgkFb8cCA/edit?usp=sharing"",""ชัยภูมิ!J263"")"),0)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IFERROR(__xludf.DUMMYFUNCTION("IMPORTRANGE(""https://docs.google.com/spreadsheets/d/1XL5vhW3sbDhbH9Cz0tuDiY8C3ctxq1tqvaCgkFb8cCA/edit?usp=sharing"",""ชัยภูมิ!I164"")"),0)</f>
        <v>0</v>
      </c>
      <c r="J369" s="191">
        <f ca="1">IFERROR(__xludf.DUMMYFUNCTION("IMPORTRANGE(""https://docs.google.com/spreadsheets/d/1XL5vhW3sbDhbH9Cz0tuDiY8C3ctxq1tqvaCgkFb8cCA/edit?usp=sharing"",""ชัยภูมิ!J164"")"),0)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IFERROR(__xludf.DUMMYFUNCTION("IMPORTRANGE(""https://docs.google.com/spreadsheets/d/1XL5vhW3sbDhbH9Cz0tuDiY8C3ctxq1tqvaCgkFb8cCA/edit?usp=sharing"",""ชัยภูมิ!I265"")"),0)</f>
        <v>0</v>
      </c>
      <c r="J370" s="191">
        <f ca="1">IFERROR(__xludf.DUMMYFUNCTION("IMPORTRANGE(""https://docs.google.com/spreadsheets/d/1XL5vhW3sbDhbH9Cz0tuDiY8C3ctxq1tqvaCgkFb8cCA/edit?usp=sharing"",""ชัยภูมิ!J265"")"),0)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IFERROR(__xludf.DUMMYFUNCTION("IMPORTRANGE(""https://docs.google.com/spreadsheets/d/1XL5vhW3sbDhbH9Cz0tuDiY8C3ctxq1tqvaCgkFb8cCA/edit?usp=sharing"",""ชัยภูมิ!I164"")"),0)</f>
        <v>0</v>
      </c>
      <c r="J371" s="192">
        <f ca="1">IFERROR(__xludf.DUMMYFUNCTION("IMPORTRANGE(""https://docs.google.com/spreadsheets/d/1XL5vhW3sbDhbH9Cz0tuDiY8C3ctxq1tqvaCgkFb8cCA/edit?usp=sharing"",""ชัยภูมิ!J164"")"),0)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IFERROR(__xludf.DUMMYFUNCTION("IMPORTRANGE(""https://docs.google.com/spreadsheets/d/1XL5vhW3sbDhbH9Cz0tuDiY8C3ctxq1tqvaCgkFb8cCA/edit?usp=sharing"",""ชัยภูมิ!I267"")"),0)</f>
        <v>0</v>
      </c>
      <c r="J372" s="192">
        <f ca="1">IFERROR(__xludf.DUMMYFUNCTION("IMPORTRANGE(""https://docs.google.com/spreadsheets/d/1XL5vhW3sbDhbH9Cz0tuDiY8C3ctxq1tqvaCgkFb8cCA/edit?usp=sharing"",""ชัยภูมิ!J267"")"),0)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IFERROR(__xludf.DUMMYFUNCTION("IMPORTRANGE(""https://docs.google.com/spreadsheets/d/1XL5vhW3sbDhbH9Cz0tuDiY8C3ctxq1tqvaCgkFb8cCA/edit?usp=sharing"",""ชัยภูมิ!I164"")"),0)</f>
        <v>0</v>
      </c>
      <c r="J373" s="191">
        <f ca="1">IFERROR(__xludf.DUMMYFUNCTION("IMPORTRANGE(""https://docs.google.com/spreadsheets/d/1XL5vhW3sbDhbH9Cz0tuDiY8C3ctxq1tqvaCgkFb8cCA/edit?usp=sharing"",""ชัยภูมิ!J164"")"),0)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IFERROR(__xludf.DUMMYFUNCTION("IMPORTRANGE(""https://docs.google.com/spreadsheets/d/1XL5vhW3sbDhbH9Cz0tuDiY8C3ctxq1tqvaCgkFb8cCA/edit?usp=sharing"",""ชัยภูมิ!I164"")"),0)</f>
        <v>0</v>
      </c>
      <c r="J374" s="191">
        <f ca="1">IFERROR(__xludf.DUMMYFUNCTION("IMPORTRANGE(""https://docs.google.com/spreadsheets/d/1XL5vhW3sbDhbH9Cz0tuDiY8C3ctxq1tqvaCgkFb8cCA/edit?usp=sharing"",""ชัยภูมิ!J164"")"),0)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IFERROR(__xludf.DUMMYFUNCTION("IMPORTRANGE(""https://docs.google.com/spreadsheets/d/1XL5vhW3sbDhbH9Cz0tuDiY8C3ctxq1tqvaCgkFb8cCA/edit?usp=sharing"",""ชัยภูมิ!I270"")"),0)</f>
        <v>0</v>
      </c>
      <c r="J375" s="191">
        <f ca="1">IFERROR(__xludf.DUMMYFUNCTION("IMPORTRANGE(""https://docs.google.com/spreadsheets/d/1XL5vhW3sbDhbH9Cz0tuDiY8C3ctxq1tqvaCgkFb8cCA/edit?usp=sharing"",""ชัยภูมิ!J270"")"),0)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IFERROR(__xludf.DUMMYFUNCTION("IMPORTRANGE(""https://docs.google.com/spreadsheets/d/1XL5vhW3sbDhbH9Cz0tuDiY8C3ctxq1tqvaCgkFb8cCA/edit?usp=sharing"",""ชัยภูมิ!I271"")"),0)</f>
        <v>0</v>
      </c>
      <c r="J376" s="192">
        <f ca="1">IFERROR(__xludf.DUMMYFUNCTION("IMPORTRANGE(""https://docs.google.com/spreadsheets/d/1XL5vhW3sbDhbH9Cz0tuDiY8C3ctxq1tqvaCgkFb8cCA/edit?usp=sharing"",""ชัยภูมิ!J271"")"),0)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IFERROR(__xludf.DUMMYFUNCTION("IMPORTRANGE(""https://docs.google.com/spreadsheets/d/1XL5vhW3sbDhbH9Cz0tuDiY8C3ctxq1tqvaCgkFb8cCA/edit?usp=sharing"",""ชัยภูมิ!I272"")"),0)</f>
        <v>0</v>
      </c>
      <c r="J377" s="191">
        <f ca="1">IFERROR(__xludf.DUMMYFUNCTION("IMPORTRANGE(""https://docs.google.com/spreadsheets/d/1XL5vhW3sbDhbH9Cz0tuDiY8C3ctxq1tqvaCgkFb8cCA/edit?usp=sharing"",""ชัยภูมิ!J272"")"),0)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IFERROR(__xludf.DUMMYFUNCTION("IMPORTRANGE(""https://docs.google.com/spreadsheets/d/1XL5vhW3sbDhbH9Cz0tuDiY8C3ctxq1tqvaCgkFb8cCA/edit?usp=sharing"",""ชัยภูมิ!J273"")"),0)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IFERROR(__xludf.DUMMYFUNCTION("IMPORTRANGE(""https://docs.google.com/spreadsheets/d/1XL5vhW3sbDhbH9Cz0tuDiY8C3ctxq1tqvaCgkFb8cCA/edit?usp=sharing"",""ชัยภูมิ!J274"")"),0)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IFERROR(__xludf.DUMMYFUNCTION("IMPORTRANGE(""https://docs.google.com/spreadsheets/d/1XL5vhW3sbDhbH9Cz0tuDiY8C3ctxq1tqvaCgkFb8cCA/edit?usp=sharing"",""ชัยภูมิ!I275"")"),1000)</f>
        <v>1000</v>
      </c>
      <c r="J380" s="360">
        <f ca="1">IFERROR(__xludf.DUMMYFUNCTION("IMPORTRANGE(""https://docs.google.com/spreadsheets/d/1XL5vhW3sbDhbH9Cz0tuDiY8C3ctxq1tqvaCgkFb8cCA/edit?usp=sharing"",""ชัยภูมิ!J275"")"),0)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IFERROR(__xludf.DUMMYFUNCTION("IMPORTRANGE(""https://docs.google.com/spreadsheets/d/1XL5vhW3sbDhbH9Cz0tuDiY8C3ctxq1tqvaCgkFb8cCA/edit?usp=sharing"",""ชัยภูมิ!L275"")"),1028520)</f>
        <v>1028520</v>
      </c>
      <c r="M380" s="362"/>
      <c r="N380" s="362">
        <f ca="1">IFERROR(__xludf.DUMMYFUNCTION("IMPORTRANGE(""https://docs.google.com/spreadsheets/d/1XL5vhW3sbDhbH9Cz0tuDiY8C3ctxq1tqvaCgkFb8cCA/edit?usp=sharing"",""ชัยภูมิ!M275"")"),30609)</f>
        <v>30609</v>
      </c>
      <c r="O380" s="362">
        <f ca="1">+IF(L380&gt;0,N380*100/L380,0)</f>
        <v>2.9760238011900597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IFERROR(__xludf.DUMMYFUNCTION("IMPORTRANGE(""https://docs.google.com/spreadsheets/d/1XL5vhW3sbDhbH9Cz0tuDiY8C3ctxq1tqvaCgkFb8cCA/edit?usp=sharing"",""ชัยภูมิ!I276"")"),100)</f>
        <v>100</v>
      </c>
      <c r="J381" s="360">
        <f ca="1">IFERROR(__xludf.DUMMYFUNCTION("IMPORTRANGE(""https://docs.google.com/spreadsheets/d/1XL5vhW3sbDhbH9Cz0tuDiY8C3ctxq1tqvaCgkFb8cCA/edit?usp=sharing"",""ชัยภูมิ!J276"")"),0)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IFERROR(__xludf.DUMMYFUNCTION("IMPORTRANGE(""https://docs.google.com/spreadsheets/d/1XL5vhW3sbDhbH9Cz0tuDiY8C3ctxq1tqvaCgkFb8cCA/edit?usp=sharing"",""ชัยภูมิ!L277"")"),0)</f>
        <v>0</v>
      </c>
      <c r="M382" s="169"/>
      <c r="N382" s="169">
        <f ca="1">IFERROR(__xludf.DUMMYFUNCTION("IMPORTRANGE(""https://docs.google.com/spreadsheets/d/1XL5vhW3sbDhbH9Cz0tuDiY8C3ctxq1tqvaCgkFb8cCA/edit?usp=sharing"",""ชัยภูมิ!M277"")"),0)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IFERROR(__xludf.DUMMYFUNCTION("IMPORTRANGE(""https://docs.google.com/spreadsheets/d/1XL5vhW3sbDhbH9Cz0tuDiY8C3ctxq1tqvaCgkFb8cCA/edit?usp=sharing"",""ชัยภูมิ!L278"")"),1028520)</f>
        <v>1028520</v>
      </c>
      <c r="M383" s="169"/>
      <c r="N383" s="169">
        <f ca="1">IFERROR(__xludf.DUMMYFUNCTION("IMPORTRANGE(""https://docs.google.com/spreadsheets/d/1XL5vhW3sbDhbH9Cz0tuDiY8C3ctxq1tqvaCgkFb8cCA/edit?usp=sharing"",""ชัยภูมิ!M278"")"),30609)</f>
        <v>30609</v>
      </c>
      <c r="O383" s="169">
        <f t="shared" ca="1" si="109"/>
        <v>2.9760238011900597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IFERROR(__xludf.DUMMYFUNCTION("IMPORTRANGE(""https://docs.google.com/spreadsheets/d/1XL5vhW3sbDhbH9Cz0tuDiY8C3ctxq1tqvaCgkFb8cCA/edit?usp=sharing"",""ชัยภูมิ!L279"")"),0)</f>
        <v>0</v>
      </c>
      <c r="M384" s="171"/>
      <c r="N384" s="171">
        <f ca="1">IFERROR(__xludf.DUMMYFUNCTION("IMPORTRANGE(""https://docs.google.com/spreadsheets/d/1XL5vhW3sbDhbH9Cz0tuDiY8C3ctxq1tqvaCgkFb8cCA/edit?usp=sharing"",""ชัยภูมิ!M279"")"),0)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IFERROR(__xludf.DUMMYFUNCTION("IMPORTRANGE(""https://docs.google.com/spreadsheets/d/1XL5vhW3sbDhbH9Cz0tuDiY8C3ctxq1tqvaCgkFb8cCA/edit?usp=sharing"",""ชัยภูมิ!L280"")"),1028520)</f>
        <v>1028520</v>
      </c>
      <c r="M385" s="171"/>
      <c r="N385" s="171">
        <f ca="1">IFERROR(__xludf.DUMMYFUNCTION("IMPORTRANGE(""https://docs.google.com/spreadsheets/d/1XL5vhW3sbDhbH9Cz0tuDiY8C3ctxq1tqvaCgkFb8cCA/edit?usp=sharing"",""ชัยภูมิ!M280"")"),30609)</f>
        <v>30609</v>
      </c>
      <c r="O385" s="171">
        <f t="shared" ca="1" si="109"/>
        <v>2.9760238011900597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IFERROR(__xludf.DUMMYFUNCTION("IMPORTRANGE(""https://docs.google.com/spreadsheets/d/1XL5vhW3sbDhbH9Cz0tuDiY8C3ctxq1tqvaCgkFb8cCA/edit?usp=sharing"",""ชัยภูมิ!M281"")"),0)</f>
        <v>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IFERROR(__xludf.DUMMYFUNCTION("IMPORTRANGE(""https://docs.google.com/spreadsheets/d/1XL5vhW3sbDhbH9Cz0tuDiY8C3ctxq1tqvaCgkFb8cCA/edit?usp=sharing"",""ชัยภูมิ!M282"")"),0)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IFERROR(__xludf.DUMMYFUNCTION("IMPORTRANGE(""https://docs.google.com/spreadsheets/d/1XL5vhW3sbDhbH9Cz0tuDiY8C3ctxq1tqvaCgkFb8cCA/edit?usp=sharing"",""ชัยภูมิ!M283"")"),26529)</f>
        <v>26529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IFERROR(__xludf.DUMMYFUNCTION("IMPORTRANGE(""https://docs.google.com/spreadsheets/d/1XL5vhW3sbDhbH9Cz0tuDiY8C3ctxq1tqvaCgkFb8cCA/edit?usp=sharing"",""ชัยภูมิ!M284"")"),4080)</f>
        <v>4080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IFERROR(__xludf.DUMMYFUNCTION("IMPORTRANGE(""https://docs.google.com/spreadsheets/d/1XL5vhW3sbDhbH9Cz0tuDiY8C3ctxq1tqvaCgkFb8cCA/edit?usp=sharing"",""ชัยภูมิ!J286"")"),0)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IFERROR(__xludf.DUMMYFUNCTION("IMPORTRANGE(""https://docs.google.com/spreadsheets/d/1XL5vhW3sbDhbH9Cz0tuDiY8C3ctxq1tqvaCgkFb8cCA/edit?usp=sharing"",""ชัยภูมิ!J287"")"),1)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IFERROR(__xludf.DUMMYFUNCTION("IMPORTRANGE(""https://docs.google.com/spreadsheets/d/1XL5vhW3sbDhbH9Cz0tuDiY8C3ctxq1tqvaCgkFb8cCA/edit?usp=sharing"",""ชัยภูมิ!J288"")"),1)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IFERROR(__xludf.DUMMYFUNCTION("IMPORTRANGE(""https://docs.google.com/spreadsheets/d/1XL5vhW3sbDhbH9Cz0tuDiY8C3ctxq1tqvaCgkFb8cCA/edit?usp=sharing"",""ชัยภูมิ!J289"")"),1)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IFERROR(__xludf.DUMMYFUNCTION("IMPORTRANGE(""https://docs.google.com/spreadsheets/d/1XL5vhW3sbDhbH9Cz0tuDiY8C3ctxq1tqvaCgkFb8cCA/edit?usp=sharing"",""ชัยภูมิ!I291"")"),100)</f>
        <v>100</v>
      </c>
      <c r="J396" s="192">
        <f ca="1">IFERROR(__xludf.DUMMYFUNCTION("IMPORTRANGE(""https://docs.google.com/spreadsheets/d/1XL5vhW3sbDhbH9Cz0tuDiY8C3ctxq1tqvaCgkFb8cCA/edit?usp=sharing"",""ชัยภูมิ!J291"")"),0)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IFERROR(__xludf.DUMMYFUNCTION("IMPORTRANGE(""https://docs.google.com/spreadsheets/d/1XL5vhW3sbDhbH9Cz0tuDiY8C3ctxq1tqvaCgkFb8cCA/edit?usp=sharing"",""ชัยภูมิ!I292"")"),1000)</f>
        <v>1000</v>
      </c>
      <c r="J397" s="192">
        <f ca="1">IFERROR(__xludf.DUMMYFUNCTION("IMPORTRANGE(""https://docs.google.com/spreadsheets/d/1XL5vhW3sbDhbH9Cz0tuDiY8C3ctxq1tqvaCgkFb8cCA/edit?usp=sharing"",""ชัยภูมิ!J292"")"),0)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IFERROR(__xludf.DUMMYFUNCTION("IMPORTRANGE(""https://docs.google.com/spreadsheets/d/1XL5vhW3sbDhbH9Cz0tuDiY8C3ctxq1tqvaCgkFb8cCA/edit?usp=sharing"",""ชัยภูมิ!I293"")"),100)</f>
        <v>100</v>
      </c>
      <c r="J398" s="192">
        <f ca="1">IFERROR(__xludf.DUMMYFUNCTION("IMPORTRANGE(""https://docs.google.com/spreadsheets/d/1XL5vhW3sbDhbH9Cz0tuDiY8C3ctxq1tqvaCgkFb8cCA/edit?usp=sharing"",""ชัยภูมิ!J293"")"),0)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IFERROR(__xludf.DUMMYFUNCTION("IMPORTRANGE(""https://docs.google.com/spreadsheets/d/1XL5vhW3sbDhbH9Cz0tuDiY8C3ctxq1tqvaCgkFb8cCA/edit?usp=sharing"",""ชัยภูมิ!J294"")"),0)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IFERROR(__xludf.DUMMYFUNCTION("IMPORTRANGE(""https://docs.google.com/spreadsheets/d/1XL5vhW3sbDhbH9Cz0tuDiY8C3ctxq1tqvaCgkFb8cCA/edit?usp=sharing"",""ชัยภูมิ!J295"")"),0)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IFERROR(__xludf.DUMMYFUNCTION("IMPORTRANGE(""https://docs.google.com/spreadsheets/d/1XL5vhW3sbDhbH9Cz0tuDiY8C3ctxq1tqvaCgkFb8cCA/edit?usp=sharing"",""ชัยภูมิ!I296"")"),90)</f>
        <v>90</v>
      </c>
      <c r="J401" s="360">
        <f ca="1">IFERROR(__xludf.DUMMYFUNCTION("IMPORTRANGE(""https://docs.google.com/spreadsheets/d/1XL5vhW3sbDhbH9Cz0tuDiY8C3ctxq1tqvaCgkFb8cCA/edit?usp=sharing"",""ชัยภูมิ!J296"")"),0)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IFERROR(__xludf.DUMMYFUNCTION("IMPORTRANGE(""https://docs.google.com/spreadsheets/d/1XL5vhW3sbDhbH9Cz0tuDiY8C3ctxq1tqvaCgkFb8cCA/edit?usp=sharing"",""ชัยภูมิ!L296"")"),101920)</f>
        <v>101920</v>
      </c>
      <c r="M401" s="362"/>
      <c r="N401" s="362">
        <f ca="1">IFERROR(__xludf.DUMMYFUNCTION("IMPORTRANGE(""https://docs.google.com/spreadsheets/d/1XL5vhW3sbDhbH9Cz0tuDiY8C3ctxq1tqvaCgkFb8cCA/edit?usp=sharing"",""ชัยภูมิ!M296"")"),0)</f>
        <v>0</v>
      </c>
      <c r="O401" s="362">
        <f ca="1">+IF(L401&gt;0,N401*100/L401,0)</f>
        <v>0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IFERROR(__xludf.DUMMYFUNCTION("IMPORTRANGE(""https://docs.google.com/spreadsheets/d/1XL5vhW3sbDhbH9Cz0tuDiY8C3ctxq1tqvaCgkFb8cCA/edit?usp=sharing"",""ชัยภูมิ!I297"")"),30)</f>
        <v>30</v>
      </c>
      <c r="J402" s="360">
        <f ca="1">IFERROR(__xludf.DUMMYFUNCTION("IMPORTRANGE(""https://docs.google.com/spreadsheets/d/1XL5vhW3sbDhbH9Cz0tuDiY8C3ctxq1tqvaCgkFb8cCA/edit?usp=sharing"",""ชัยภูมิ!J297"")"),0)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IFERROR(__xludf.DUMMYFUNCTION("IMPORTRANGE(""https://docs.google.com/spreadsheets/d/1XL5vhW3sbDhbH9Cz0tuDiY8C3ctxq1tqvaCgkFb8cCA/edit?usp=sharing"",""ชัยภูมิ!L298"")"),0)</f>
        <v>0</v>
      </c>
      <c r="M403" s="169"/>
      <c r="N403" s="171">
        <f ca="1">IFERROR(__xludf.DUMMYFUNCTION("IMPORTRANGE(""https://docs.google.com/spreadsheets/d/1XL5vhW3sbDhbH9Cz0tuDiY8C3ctxq1tqvaCgkFb8cCA/edit?usp=sharing"",""ชัยภูมิ!M298"")"),0)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IFERROR(__xludf.DUMMYFUNCTION("IMPORTRANGE(""https://docs.google.com/spreadsheets/d/1XL5vhW3sbDhbH9Cz0tuDiY8C3ctxq1tqvaCgkFb8cCA/edit?usp=sharing"",""ชัยภูมิ!L299"")"),101920)</f>
        <v>101920</v>
      </c>
      <c r="M404" s="169"/>
      <c r="N404" s="171">
        <f ca="1">IFERROR(__xludf.DUMMYFUNCTION("IMPORTRANGE(""https://docs.google.com/spreadsheets/d/1XL5vhW3sbDhbH9Cz0tuDiY8C3ctxq1tqvaCgkFb8cCA/edit?usp=sharing"",""ชัยภูมิ!M299"")"),0)</f>
        <v>0</v>
      </c>
      <c r="O404" s="171">
        <f t="shared" ca="1" si="112"/>
        <v>0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IFERROR(__xludf.DUMMYFUNCTION("IMPORTRANGE(""https://docs.google.com/spreadsheets/d/1XL5vhW3sbDhbH9Cz0tuDiY8C3ctxq1tqvaCgkFb8cCA/edit?usp=sharing"",""ชัยภูมิ!L300"")"),0)</f>
        <v>0</v>
      </c>
      <c r="M405" s="171"/>
      <c r="N405" s="171">
        <f ca="1">IFERROR(__xludf.DUMMYFUNCTION("IMPORTRANGE(""https://docs.google.com/spreadsheets/d/1XL5vhW3sbDhbH9Cz0tuDiY8C3ctxq1tqvaCgkFb8cCA/edit?usp=sharing"",""ชัยภูมิ!M300"")"),0)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IFERROR(__xludf.DUMMYFUNCTION("IMPORTRANGE(""https://docs.google.com/spreadsheets/d/1XL5vhW3sbDhbH9Cz0tuDiY8C3ctxq1tqvaCgkFb8cCA/edit?usp=sharing"",""ชัยภูมิ!L301"")"),101920)</f>
        <v>101920</v>
      </c>
      <c r="M406" s="171"/>
      <c r="N406" s="171">
        <f ca="1">IFERROR(__xludf.DUMMYFUNCTION("IMPORTRANGE(""https://docs.google.com/spreadsheets/d/1XL5vhW3sbDhbH9Cz0tuDiY8C3ctxq1tqvaCgkFb8cCA/edit?usp=sharing"",""ชัยภูมิ!M301"")"),0)</f>
        <v>0</v>
      </c>
      <c r="O406" s="171">
        <f t="shared" ca="1" si="112"/>
        <v>0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IFERROR(__xludf.DUMMYFUNCTION("IMPORTRANGE(""https://docs.google.com/spreadsheets/d/1XL5vhW3sbDhbH9Cz0tuDiY8C3ctxq1tqvaCgkFb8cCA/edit?usp=sharing"",""ชัยภูมิ!M302"")"),0)</f>
        <v>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IFERROR(__xludf.DUMMYFUNCTION("IMPORTRANGE(""https://docs.google.com/spreadsheets/d/1XL5vhW3sbDhbH9Cz0tuDiY8C3ctxq1tqvaCgkFb8cCA/edit?usp=sharing"",""ชัยภูมิ!M303"")"),0)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IFERROR(__xludf.DUMMYFUNCTION("IMPORTRANGE(""https://docs.google.com/spreadsheets/d/1XL5vhW3sbDhbH9Cz0tuDiY8C3ctxq1tqvaCgkFb8cCA/edit?usp=sharing"",""ชัยภูมิ!M304"")"),0)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IFERROR(__xludf.DUMMYFUNCTION("IMPORTRANGE(""https://docs.google.com/spreadsheets/d/1XL5vhW3sbDhbH9Cz0tuDiY8C3ctxq1tqvaCgkFb8cCA/edit?usp=sharing"",""ชัยภูมิ!M305"")"),0)</f>
        <v>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IFERROR(__xludf.DUMMYFUNCTION("IMPORTRANGE(""https://docs.google.com/spreadsheets/d/1XL5vhW3sbDhbH9Cz0tuDiY8C3ctxq1tqvaCgkFb8cCA/edit?usp=sharing"",""ชัยภูมิ!J307"")"),0)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IFERROR(__xludf.DUMMYFUNCTION("IMPORTRANGE(""https://docs.google.com/spreadsheets/d/1XL5vhW3sbDhbH9Cz0tuDiY8C3ctxq1tqvaCgkFb8cCA/edit?usp=sharing"",""ชัยภูมิ!J308"")"),1)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IFERROR(__xludf.DUMMYFUNCTION("IMPORTRANGE(""https://docs.google.com/spreadsheets/d/1XL5vhW3sbDhbH9Cz0tuDiY8C3ctxq1tqvaCgkFb8cCA/edit?usp=sharing"",""ชัยภูมิ!J309"")"),1)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IFERROR(__xludf.DUMMYFUNCTION("IMPORTRANGE(""https://docs.google.com/spreadsheets/d/1XL5vhW3sbDhbH9Cz0tuDiY8C3ctxq1tqvaCgkFb8cCA/edit?usp=sharing"",""ชัยภูมิ!J310"")"),1)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IFERROR(__xludf.DUMMYFUNCTION("IMPORTRANGE(""https://docs.google.com/spreadsheets/d/1XL5vhW3sbDhbH9Cz0tuDiY8C3ctxq1tqvaCgkFb8cCA/edit?usp=sharing"",""ชัยภูมิ!I311"")"),30)</f>
        <v>30</v>
      </c>
      <c r="J416" s="203">
        <f ca="1">IFERROR(__xludf.DUMMYFUNCTION("IMPORTRANGE(""https://docs.google.com/spreadsheets/d/1XL5vhW3sbDhbH9Cz0tuDiY8C3ctxq1tqvaCgkFb8cCA/edit?usp=sharing"",""ชัยภูมิ!J311"")"),0)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IFERROR(__xludf.DUMMYFUNCTION("IMPORTRANGE(""https://docs.google.com/spreadsheets/d/1XL5vhW3sbDhbH9Cz0tuDiY8C3ctxq1tqvaCgkFb8cCA/edit?usp=sharing"",""ชัยภูมิ!I312"")"),0)</f>
        <v>0</v>
      </c>
      <c r="J417" s="379">
        <f ca="1">IFERROR(__xludf.DUMMYFUNCTION("IMPORTRANGE(""https://docs.google.com/spreadsheets/d/1XL5vhW3sbDhbH9Cz0tuDiY8C3ctxq1tqvaCgkFb8cCA/edit?usp=sharing"",""ชัยภูมิ!J312"")"),0)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IFERROR(__xludf.DUMMYFUNCTION("IMPORTRANGE(""https://docs.google.com/spreadsheets/d/1XL5vhW3sbDhbH9Cz0tuDiY8C3ctxq1tqvaCgkFb8cCA/edit?usp=sharing"",""ชัยภูมิ!I313"")"),0)</f>
        <v>0</v>
      </c>
      <c r="J418" s="380">
        <f ca="1">IFERROR(__xludf.DUMMYFUNCTION("IMPORTRANGE(""https://docs.google.com/spreadsheets/d/1XL5vhW3sbDhbH9Cz0tuDiY8C3ctxq1tqvaCgkFb8cCA/edit?usp=sharing"",""ชัยภูมิ!J313"")"),0)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IFERROR(__xludf.DUMMYFUNCTION("IMPORTRANGE(""https://docs.google.com/spreadsheets/d/1XL5vhW3sbDhbH9Cz0tuDiY8C3ctxq1tqvaCgkFb8cCA/edit?usp=sharing"",""ชัยภูมิ!I314"")"),0)</f>
        <v>0</v>
      </c>
      <c r="J419" s="275">
        <f ca="1">IFERROR(__xludf.DUMMYFUNCTION("IMPORTRANGE(""https://docs.google.com/spreadsheets/d/1XL5vhW3sbDhbH9Cz0tuDiY8C3ctxq1tqvaCgkFb8cCA/edit?usp=sharing"",""ชัยภูมิ!J314"")"),0)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IFERROR(__xludf.DUMMYFUNCTION("IMPORTRANGE(""https://docs.google.com/spreadsheets/d/1XL5vhW3sbDhbH9Cz0tuDiY8C3ctxq1tqvaCgkFb8cCA/edit?usp=sharing"",""ชัยภูมิ!I315"")"),0)</f>
        <v>0</v>
      </c>
      <c r="J420" s="275">
        <f ca="1">IFERROR(__xludf.DUMMYFUNCTION("IMPORTRANGE(""https://docs.google.com/spreadsheets/d/1XL5vhW3sbDhbH9Cz0tuDiY8C3ctxq1tqvaCgkFb8cCA/edit?usp=sharing"",""ชัยภูมิ!J315"")"),0)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IFERROR(__xludf.DUMMYFUNCTION("IMPORTRANGE(""https://docs.google.com/spreadsheets/d/1XL5vhW3sbDhbH9Cz0tuDiY8C3ctxq1tqvaCgkFb8cCA/edit?usp=sharing"",""ชัยภูมิ!I316"")"),20)</f>
        <v>20</v>
      </c>
      <c r="J421" s="379">
        <f ca="1">IFERROR(__xludf.DUMMYFUNCTION("IMPORTRANGE(""https://docs.google.com/spreadsheets/d/1XL5vhW3sbDhbH9Cz0tuDiY8C3ctxq1tqvaCgkFb8cCA/edit?usp=sharing"",""ชัยภูมิ!J316"")"),0)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IFERROR(__xludf.DUMMYFUNCTION("IMPORTRANGE(""https://docs.google.com/spreadsheets/d/1XL5vhW3sbDhbH9Cz0tuDiY8C3ctxq1tqvaCgkFb8cCA/edit?usp=sharing"",""ชัยภูมิ!I317"")"),60)</f>
        <v>60</v>
      </c>
      <c r="J422" s="380">
        <f ca="1">IFERROR(__xludf.DUMMYFUNCTION("IMPORTRANGE(""https://docs.google.com/spreadsheets/d/1XL5vhW3sbDhbH9Cz0tuDiY8C3ctxq1tqvaCgkFb8cCA/edit?usp=sharing"",""ชัยภูมิ!J317"")"),0)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IFERROR(__xludf.DUMMYFUNCTION("IMPORTRANGE(""https://docs.google.com/spreadsheets/d/1XL5vhW3sbDhbH9Cz0tuDiY8C3ctxq1tqvaCgkFb8cCA/edit?usp=sharing"",""ชัยภูมิ!I318"")"),20)</f>
        <v>20</v>
      </c>
      <c r="J423" s="275">
        <f ca="1">IFERROR(__xludf.DUMMYFUNCTION("IMPORTRANGE(""https://docs.google.com/spreadsheets/d/1XL5vhW3sbDhbH9Cz0tuDiY8C3ctxq1tqvaCgkFb8cCA/edit?usp=sharing"",""ชัยภูมิ!J318"")"),0)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IFERROR(__xludf.DUMMYFUNCTION("IMPORTRANGE(""https://docs.google.com/spreadsheets/d/1XL5vhW3sbDhbH9Cz0tuDiY8C3ctxq1tqvaCgkFb8cCA/edit?usp=sharing"",""ชัยภูมิ!I319"")"),20)</f>
        <v>20</v>
      </c>
      <c r="J424" s="275">
        <f ca="1">IFERROR(__xludf.DUMMYFUNCTION("IMPORTRANGE(""https://docs.google.com/spreadsheets/d/1XL5vhW3sbDhbH9Cz0tuDiY8C3ctxq1tqvaCgkFb8cCA/edit?usp=sharing"",""ชัยภูมิ!J319"")"),0)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IFERROR(__xludf.DUMMYFUNCTION("IMPORTRANGE(""https://docs.google.com/spreadsheets/d/1XL5vhW3sbDhbH9Cz0tuDiY8C3ctxq1tqvaCgkFb8cCA/edit?usp=sharing"",""ชัยภูมิ!I320"")"),20)</f>
        <v>20</v>
      </c>
      <c r="J425" s="275">
        <f ca="1">IFERROR(__xludf.DUMMYFUNCTION("IMPORTRANGE(""https://docs.google.com/spreadsheets/d/1XL5vhW3sbDhbH9Cz0tuDiY8C3ctxq1tqvaCgkFb8cCA/edit?usp=sharing"",""ชัยภูมิ!J320"")"),0)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IFERROR(__xludf.DUMMYFUNCTION("IMPORTRANGE(""https://docs.google.com/spreadsheets/d/1XL5vhW3sbDhbH9Cz0tuDiY8C3ctxq1tqvaCgkFb8cCA/edit?usp=sharing"",""ชัยภูมิ!I321"")"),10)</f>
        <v>10</v>
      </c>
      <c r="J426" s="379">
        <f ca="1">IFERROR(__xludf.DUMMYFUNCTION("IMPORTRANGE(""https://docs.google.com/spreadsheets/d/1XL5vhW3sbDhbH9Cz0tuDiY8C3ctxq1tqvaCgkFb8cCA/edit?usp=sharing"",""ชัยภูมิ!J321"")"),0)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IFERROR(__xludf.DUMMYFUNCTION("IMPORTRANGE(""https://docs.google.com/spreadsheets/d/1XL5vhW3sbDhbH9Cz0tuDiY8C3ctxq1tqvaCgkFb8cCA/edit?usp=sharing"",""ชัยภูมิ!I322"")"),30)</f>
        <v>30</v>
      </c>
      <c r="J427" s="380">
        <f ca="1">IFERROR(__xludf.DUMMYFUNCTION("IMPORTRANGE(""https://docs.google.com/spreadsheets/d/1XL5vhW3sbDhbH9Cz0tuDiY8C3ctxq1tqvaCgkFb8cCA/edit?usp=sharing"",""ชัยภูมิ!J322"")"),0)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IFERROR(__xludf.DUMMYFUNCTION("IMPORTRANGE(""https://docs.google.com/spreadsheets/d/1XL5vhW3sbDhbH9Cz0tuDiY8C3ctxq1tqvaCgkFb8cCA/edit?usp=sharing"",""ชัยภูมิ!I323"")"),10)</f>
        <v>10</v>
      </c>
      <c r="J428" s="275">
        <f ca="1">IFERROR(__xludf.DUMMYFUNCTION("IMPORTRANGE(""https://docs.google.com/spreadsheets/d/1XL5vhW3sbDhbH9Cz0tuDiY8C3ctxq1tqvaCgkFb8cCA/edit?usp=sharing"",""ชัยภูมิ!J323"")"),0)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IFERROR(__xludf.DUMMYFUNCTION("IMPORTRANGE(""https://docs.google.com/spreadsheets/d/1XL5vhW3sbDhbH9Cz0tuDiY8C3ctxq1tqvaCgkFb8cCA/edit?usp=sharing"",""ชัยภูมิ!I324"")"),10)</f>
        <v>10</v>
      </c>
      <c r="J429" s="275">
        <f ca="1">IFERROR(__xludf.DUMMYFUNCTION("IMPORTRANGE(""https://docs.google.com/spreadsheets/d/1XL5vhW3sbDhbH9Cz0tuDiY8C3ctxq1tqvaCgkFb8cCA/edit?usp=sharing"",""ชัยภูมิ!J324"")"),0)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IFERROR(__xludf.DUMMYFUNCTION("IMPORTRANGE(""https://docs.google.com/spreadsheets/d/1XL5vhW3sbDhbH9Cz0tuDiY8C3ctxq1tqvaCgkFb8cCA/edit?usp=sharing"",""ชัยภูมิ!I325"")"),20)</f>
        <v>20</v>
      </c>
      <c r="J430" s="379">
        <f ca="1">IFERROR(__xludf.DUMMYFUNCTION("IMPORTRANGE(""https://docs.google.com/spreadsheets/d/1XL5vhW3sbDhbH9Cz0tuDiY8C3ctxq1tqvaCgkFb8cCA/edit?usp=sharing"",""ชัยภูมิ!J325"")"),0)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IFERROR(__xludf.DUMMYFUNCTION("IMPORTRANGE(""https://docs.google.com/spreadsheets/d/1XL5vhW3sbDhbH9Cz0tuDiY8C3ctxq1tqvaCgkFb8cCA/edit?usp=sharing"",""ชัยภูมิ!I326"")"),0)</f>
        <v>0</v>
      </c>
      <c r="J431" s="275">
        <f ca="1">IFERROR(__xludf.DUMMYFUNCTION("IMPORTRANGE(""https://docs.google.com/spreadsheets/d/1XL5vhW3sbDhbH9Cz0tuDiY8C3ctxq1tqvaCgkFb8cCA/edit?usp=sharing"",""ชัยภูมิ!J326"")"),0)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IFERROR(__xludf.DUMMYFUNCTION("IMPORTRANGE(""https://docs.google.com/spreadsheets/d/1XL5vhW3sbDhbH9Cz0tuDiY8C3ctxq1tqvaCgkFb8cCA/edit?usp=sharing"",""ชัยภูมิ!I327"")"),20)</f>
        <v>20</v>
      </c>
      <c r="J432" s="275">
        <f ca="1">IFERROR(__xludf.DUMMYFUNCTION("IMPORTRANGE(""https://docs.google.com/spreadsheets/d/1XL5vhW3sbDhbH9Cz0tuDiY8C3ctxq1tqvaCgkFb8cCA/edit?usp=sharing"",""ชัยภูมิ!J327"")"),0)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IFERROR(__xludf.DUMMYFUNCTION("IMPORTRANGE(""https://docs.google.com/spreadsheets/d/1XL5vhW3sbDhbH9Cz0tuDiY8C3ctxq1tqvaCgkFb8cCA/edit?usp=sharing"",""ชัยภูมิ!J328"")"),0)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IFERROR(__xludf.DUMMYFUNCTION("IMPORTRANGE(""https://docs.google.com/spreadsheets/d/1XL5vhW3sbDhbH9Cz0tuDiY8C3ctxq1tqvaCgkFb8cCA/edit?usp=sharing"",""ชัยภูมิ!J329"")"),0)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IFERROR(__xludf.DUMMYFUNCTION("IMPORTRANGE(""https://docs.google.com/spreadsheets/d/1XL5vhW3sbDhbH9Cz0tuDiY8C3ctxq1tqvaCgkFb8cCA/edit?usp=sharing"",""ชัยภูมิ!I330"")"),15)</f>
        <v>15</v>
      </c>
      <c r="J435" s="393">
        <f ca="1">IFERROR(__xludf.DUMMYFUNCTION("IMPORTRANGE(""https://docs.google.com/spreadsheets/d/1XL5vhW3sbDhbH9Cz0tuDiY8C3ctxq1tqvaCgkFb8cCA/edit?usp=sharing"",""ชัยภูมิ!J330"")"),0)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IFERROR(__xludf.DUMMYFUNCTION("IMPORTRANGE(""https://docs.google.com/spreadsheets/d/1XL5vhW3sbDhbH9Cz0tuDiY8C3ctxq1tqvaCgkFb8cCA/edit?usp=sharing"",""ชัยภูมิ!L330"")"),83000)</f>
        <v>83000</v>
      </c>
      <c r="M435" s="395"/>
      <c r="N435" s="395">
        <f ca="1">IFERROR(__xludf.DUMMYFUNCTION("IMPORTRANGE(""https://docs.google.com/spreadsheets/d/1XL5vhW3sbDhbH9Cz0tuDiY8C3ctxq1tqvaCgkFb8cCA/edit?usp=sharing"",""ชัยภูมิ!M330"")"),19900)</f>
        <v>19900</v>
      </c>
      <c r="O435" s="395">
        <f t="shared" ref="O435:O439" ca="1" si="114">+IF(L435&gt;0,N435*100/L435,0)</f>
        <v>23.975903614457831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IFERROR(__xludf.DUMMYFUNCTION("IMPORTRANGE(""https://docs.google.com/spreadsheets/d/1XL5vhW3sbDhbH9Cz0tuDiY8C3ctxq1tqvaCgkFb8cCA/edit?usp=sharing"",""ชัยภูมิ!L331"")"),0)</f>
        <v>0</v>
      </c>
      <c r="M436" s="169"/>
      <c r="N436" s="171">
        <f ca="1">IFERROR(__xludf.DUMMYFUNCTION("IMPORTRANGE(""https://docs.google.com/spreadsheets/d/1XL5vhW3sbDhbH9Cz0tuDiY8C3ctxq1tqvaCgkFb8cCA/edit?usp=sharing"",""ชัยภูมิ!M331"")"),0)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IFERROR(__xludf.DUMMYFUNCTION("IMPORTRANGE(""https://docs.google.com/spreadsheets/d/1XL5vhW3sbDhbH9Cz0tuDiY8C3ctxq1tqvaCgkFb8cCA/edit?usp=sharing"",""ชัยภูมิ!L332"")"),83000)</f>
        <v>83000</v>
      </c>
      <c r="M437" s="169"/>
      <c r="N437" s="171">
        <f ca="1">IFERROR(__xludf.DUMMYFUNCTION("IMPORTRANGE(""https://docs.google.com/spreadsheets/d/1XL5vhW3sbDhbH9Cz0tuDiY8C3ctxq1tqvaCgkFb8cCA/edit?usp=sharing"",""ชัยภูมิ!M332"")"),19900)</f>
        <v>19900</v>
      </c>
      <c r="O437" s="171">
        <f t="shared" ca="1" si="114"/>
        <v>23.975903614457831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IFERROR(__xludf.DUMMYFUNCTION("IMPORTRANGE(""https://docs.google.com/spreadsheets/d/1XL5vhW3sbDhbH9Cz0tuDiY8C3ctxq1tqvaCgkFb8cCA/edit?usp=sharing"",""ชัยภูมิ!L333"")"),0)</f>
        <v>0</v>
      </c>
      <c r="M438" s="171"/>
      <c r="N438" s="171">
        <f ca="1">IFERROR(__xludf.DUMMYFUNCTION("IMPORTRANGE(""https://docs.google.com/spreadsheets/d/1XL5vhW3sbDhbH9Cz0tuDiY8C3ctxq1tqvaCgkFb8cCA/edit?usp=sharing"",""ชัยภูมิ!M333"")"),0)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IFERROR(__xludf.DUMMYFUNCTION("IMPORTRANGE(""https://docs.google.com/spreadsheets/d/1XL5vhW3sbDhbH9Cz0tuDiY8C3ctxq1tqvaCgkFb8cCA/edit?usp=sharing"",""ชัยภูมิ!L334"")"),83000)</f>
        <v>83000</v>
      </c>
      <c r="M439" s="171"/>
      <c r="N439" s="171">
        <f ca="1">IFERROR(__xludf.DUMMYFUNCTION("IMPORTRANGE(""https://docs.google.com/spreadsheets/d/1XL5vhW3sbDhbH9Cz0tuDiY8C3ctxq1tqvaCgkFb8cCA/edit?usp=sharing"",""ชัยภูมิ!M334"")"),19900)</f>
        <v>19900</v>
      </c>
      <c r="O439" s="171">
        <f t="shared" ca="1" si="114"/>
        <v>23.975903614457831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IFERROR(__xludf.DUMMYFUNCTION("IMPORTRANGE(""https://docs.google.com/spreadsheets/d/1XL5vhW3sbDhbH9Cz0tuDiY8C3ctxq1tqvaCgkFb8cCA/edit?usp=sharing"",""ชัยภูมิ!M335"")"),0)</f>
        <v>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IFERROR(__xludf.DUMMYFUNCTION("IMPORTRANGE(""https://docs.google.com/spreadsheets/d/1XL5vhW3sbDhbH9Cz0tuDiY8C3ctxq1tqvaCgkFb8cCA/edit?usp=sharing"",""ชัยภูมิ!M336"")"),0)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IFERROR(__xludf.DUMMYFUNCTION("IMPORTRANGE(""https://docs.google.com/spreadsheets/d/1XL5vhW3sbDhbH9Cz0tuDiY8C3ctxq1tqvaCgkFb8cCA/edit?usp=sharing"",""ชัยภูมิ!M337"")"),0)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IFERROR(__xludf.DUMMYFUNCTION("IMPORTRANGE(""https://docs.google.com/spreadsheets/d/1XL5vhW3sbDhbH9Cz0tuDiY8C3ctxq1tqvaCgkFb8cCA/edit?usp=sharing"",""ชัยภูมิ!M338"")"),19900)</f>
        <v>19900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IFERROR(__xludf.DUMMYFUNCTION("IMPORTRANGE(""https://docs.google.com/spreadsheets/d/1XL5vhW3sbDhbH9Cz0tuDiY8C3ctxq1tqvaCgkFb8cCA/edit?usp=sharing"",""ชัยภูมิ!J340"")"),0)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IFERROR(__xludf.DUMMYFUNCTION("IMPORTRANGE(""https://docs.google.com/spreadsheets/d/1XL5vhW3sbDhbH9Cz0tuDiY8C3ctxq1tqvaCgkFb8cCA/edit?usp=sharing"",""ชัยภูมิ!J341"")"),1)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IFERROR(__xludf.DUMMYFUNCTION("IMPORTRANGE(""https://docs.google.com/spreadsheets/d/1XL5vhW3sbDhbH9Cz0tuDiY8C3ctxq1tqvaCgkFb8cCA/edit?usp=sharing"",""ชัยภูมิ!J342"")"),1)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IFERROR(__xludf.DUMMYFUNCTION("IMPORTRANGE(""https://docs.google.com/spreadsheets/d/1XL5vhW3sbDhbH9Cz0tuDiY8C3ctxq1tqvaCgkFb8cCA/edit?usp=sharing"",""ชัยภูมิ!J343"")"),1)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IFERROR(__xludf.DUMMYFUNCTION("IMPORTRANGE(""https://docs.google.com/spreadsheets/d/1XL5vhW3sbDhbH9Cz0tuDiY8C3ctxq1tqvaCgkFb8cCA/edit?usp=sharing"",""ชัยภูมิ!I344"")"),15)</f>
        <v>15</v>
      </c>
      <c r="J449" s="203">
        <f ca="1">IFERROR(__xludf.DUMMYFUNCTION("IMPORTRANGE(""https://docs.google.com/spreadsheets/d/1XL5vhW3sbDhbH9Cz0tuDiY8C3ctxq1tqvaCgkFb8cCA/edit?usp=sharing"",""ชัยภูมิ!J344"")"),0)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IFERROR(__xludf.DUMMYFUNCTION("IMPORTRANGE(""https://docs.google.com/spreadsheets/d/1XL5vhW3sbDhbH9Cz0tuDiY8C3ctxq1tqvaCgkFb8cCA/edit?usp=sharing"",""ชัยภูมิ!I345"")"),15)</f>
        <v>15</v>
      </c>
      <c r="J450" s="192">
        <f ca="1">IFERROR(__xludf.DUMMYFUNCTION("IMPORTRANGE(""https://docs.google.com/spreadsheets/d/1XL5vhW3sbDhbH9Cz0tuDiY8C3ctxq1tqvaCgkFb8cCA/edit?usp=sharing"",""ชัยภูมิ!J345"")"),0)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IFERROR(__xludf.DUMMYFUNCTION("IMPORTRANGE(""https://docs.google.com/spreadsheets/d/1XL5vhW3sbDhbH9Cz0tuDiY8C3ctxq1tqvaCgkFb8cCA/edit?usp=sharing"",""ชัยภูมิ!I346"")"),0)</f>
        <v>0</v>
      </c>
      <c r="J451" s="191">
        <f ca="1">IFERROR(__xludf.DUMMYFUNCTION("IMPORTRANGE(""https://docs.google.com/spreadsheets/d/1XL5vhW3sbDhbH9Cz0tuDiY8C3ctxq1tqvaCgkFb8cCA/edit?usp=sharing"",""ชัยภูมิ!J346"")"),0)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IFERROR(__xludf.DUMMYFUNCTION("IMPORTRANGE(""https://docs.google.com/spreadsheets/d/1XL5vhW3sbDhbH9Cz0tuDiY8C3ctxq1tqvaCgkFb8cCA/edit?usp=sharing"",""ชัยภูมิ!I347"")"),0)</f>
        <v>0</v>
      </c>
      <c r="J452" s="191">
        <f ca="1">IFERROR(__xludf.DUMMYFUNCTION("IMPORTRANGE(""https://docs.google.com/spreadsheets/d/1XL5vhW3sbDhbH9Cz0tuDiY8C3ctxq1tqvaCgkFb8cCA/edit?usp=sharing"",""ชัยภูมิ!J347"")"),0)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IFERROR(__xludf.DUMMYFUNCTION("IMPORTRANGE(""https://docs.google.com/spreadsheets/d/1XL5vhW3sbDhbH9Cz0tuDiY8C3ctxq1tqvaCgkFb8cCA/edit?usp=sharing"",""ชัยภูมิ!J348"")"),0)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IFERROR(__xludf.DUMMYFUNCTION("IMPORTRANGE(""https://docs.google.com/spreadsheets/d/1XL5vhW3sbDhbH9Cz0tuDiY8C3ctxq1tqvaCgkFb8cCA/edit?usp=sharing"",""ชัยภูมิ!J349"")"),0)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IFERROR(__xludf.DUMMYFUNCTION("IMPORTRANGE(""https://docs.google.com/spreadsheets/d/1XL5vhW3sbDhbH9Cz0tuDiY8C3ctxq1tqvaCgkFb8cCA/edit?usp=sharing"",""ชัยภูมิ!I350"")"),57198)</f>
        <v>57198</v>
      </c>
      <c r="J455" s="360">
        <f ca="1">IFERROR(__xludf.DUMMYFUNCTION("IMPORTRANGE(""https://docs.google.com/spreadsheets/d/1XL5vhW3sbDhbH9Cz0tuDiY8C3ctxq1tqvaCgkFb8cCA/edit?usp=sharing"",""ชัยภูมิ!J350"")"),0)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IFERROR(__xludf.DUMMYFUNCTION("IMPORTRANGE(""https://docs.google.com/spreadsheets/d/1XL5vhW3sbDhbH9Cz0tuDiY8C3ctxq1tqvaCgkFb8cCA/edit?usp=sharing"",""ชัยภูมิ!L350"")"),613203)</f>
        <v>613203</v>
      </c>
      <c r="M455" s="362"/>
      <c r="N455" s="362">
        <f ca="1">IFERROR(__xludf.DUMMYFUNCTION("IMPORTRANGE(""https://docs.google.com/spreadsheets/d/1XL5vhW3sbDhbH9Cz0tuDiY8C3ctxq1tqvaCgkFb8cCA/edit?usp=sharing"",""ชัยภูมิ!M350"")"),46525)</f>
        <v>46525</v>
      </c>
      <c r="O455" s="362">
        <f t="shared" ref="O455:O459" ca="1" si="116">+IF(L455&gt;0,N455*100/L455,0)</f>
        <v>7.5872101082349568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IFERROR(__xludf.DUMMYFUNCTION("IMPORTRANGE(""https://docs.google.com/spreadsheets/d/1XL5vhW3sbDhbH9Cz0tuDiY8C3ctxq1tqvaCgkFb8cCA/edit?usp=sharing"",""ชัยภูมิ!L351"")"),0)</f>
        <v>0</v>
      </c>
      <c r="M456" s="169"/>
      <c r="N456" s="171">
        <f ca="1">IFERROR(__xludf.DUMMYFUNCTION("IMPORTRANGE(""https://docs.google.com/spreadsheets/d/1XL5vhW3sbDhbH9Cz0tuDiY8C3ctxq1tqvaCgkFb8cCA/edit?usp=sharing"",""ชัยภูมิ!M351"")"),0)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IFERROR(__xludf.DUMMYFUNCTION("IMPORTRANGE(""https://docs.google.com/spreadsheets/d/1XL5vhW3sbDhbH9Cz0tuDiY8C3ctxq1tqvaCgkFb8cCA/edit?usp=sharing"",""ชัยภูมิ!L352"")"),613203)</f>
        <v>613203</v>
      </c>
      <c r="M457" s="169"/>
      <c r="N457" s="171">
        <f ca="1">IFERROR(__xludf.DUMMYFUNCTION("IMPORTRANGE(""https://docs.google.com/spreadsheets/d/1XL5vhW3sbDhbH9Cz0tuDiY8C3ctxq1tqvaCgkFb8cCA/edit?usp=sharing"",""ชัยภูมิ!M352"")"),46525)</f>
        <v>46525</v>
      </c>
      <c r="O457" s="171">
        <f t="shared" ca="1" si="116"/>
        <v>7.5872101082349568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IFERROR(__xludf.DUMMYFUNCTION("IMPORTRANGE(""https://docs.google.com/spreadsheets/d/1XL5vhW3sbDhbH9Cz0tuDiY8C3ctxq1tqvaCgkFb8cCA/edit?usp=sharing"",""ชัยภูมิ!L353"")"),0)</f>
        <v>0</v>
      </c>
      <c r="M458" s="171"/>
      <c r="N458" s="171">
        <f ca="1">IFERROR(__xludf.DUMMYFUNCTION("IMPORTRANGE(""https://docs.google.com/spreadsheets/d/1XL5vhW3sbDhbH9Cz0tuDiY8C3ctxq1tqvaCgkFb8cCA/edit?usp=sharing"",""ชัยภูมิ!M353"")"),0)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IFERROR(__xludf.DUMMYFUNCTION("IMPORTRANGE(""https://docs.google.com/spreadsheets/d/1XL5vhW3sbDhbH9Cz0tuDiY8C3ctxq1tqvaCgkFb8cCA/edit?usp=sharing"",""ชัยภูมิ!L354"")"),613203)</f>
        <v>613203</v>
      </c>
      <c r="M459" s="171"/>
      <c r="N459" s="171">
        <f ca="1">IFERROR(__xludf.DUMMYFUNCTION("IMPORTRANGE(""https://docs.google.com/spreadsheets/d/1XL5vhW3sbDhbH9Cz0tuDiY8C3ctxq1tqvaCgkFb8cCA/edit?usp=sharing"",""ชัยภูมิ!M354"")"),46525)</f>
        <v>46525</v>
      </c>
      <c r="O459" s="171">
        <f t="shared" ca="1" si="116"/>
        <v>7.5872101082349568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IFERROR(__xludf.DUMMYFUNCTION("IMPORTRANGE(""https://docs.google.com/spreadsheets/d/1XL5vhW3sbDhbH9Cz0tuDiY8C3ctxq1tqvaCgkFb8cCA/edit?usp=sharing"",""ชัยภูมิ!M355"")"),0)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IFERROR(__xludf.DUMMYFUNCTION("IMPORTRANGE(""https://docs.google.com/spreadsheets/d/1XL5vhW3sbDhbH9Cz0tuDiY8C3ctxq1tqvaCgkFb8cCA/edit?usp=sharing"",""ชัยภูมิ!M356"")"),0)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IFERROR(__xludf.DUMMYFUNCTION("IMPORTRANGE(""https://docs.google.com/spreadsheets/d/1XL5vhW3sbDhbH9Cz0tuDiY8C3ctxq1tqvaCgkFb8cCA/edit?usp=sharing"",""ชัยภูมิ!M357"")"),0)</f>
        <v>0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IFERROR(__xludf.DUMMYFUNCTION("IMPORTRANGE(""https://docs.google.com/spreadsheets/d/1XL5vhW3sbDhbH9Cz0tuDiY8C3ctxq1tqvaCgkFb8cCA/edit?usp=sharing"",""ชัยภูมิ!M358"")"),46525)</f>
        <v>46525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IFERROR(__xludf.DUMMYFUNCTION("IMPORTRANGE(""https://docs.google.com/spreadsheets/d/1XL5vhW3sbDhbH9Cz0tuDiY8C3ctxq1tqvaCgkFb8cCA/edit?usp=sharing"",""ชัยภูมิ!I359"")"),57198)</f>
        <v>57198</v>
      </c>
      <c r="J464" s="264">
        <f ca="1">IFERROR(__xludf.DUMMYFUNCTION("IMPORTRANGE(""https://docs.google.com/spreadsheets/d/1XL5vhW3sbDhbH9Cz0tuDiY8C3ctxq1tqvaCgkFb8cCA/edit?usp=sharing"",""ชัยภูมิ!J359"")"),0)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IFERROR(__xludf.DUMMYFUNCTION("IMPORTRANGE(""https://docs.google.com/spreadsheets/d/1XL5vhW3sbDhbH9Cz0tuDiY8C3ctxq1tqvaCgkFb8cCA/edit?usp=sharing"",""ชัยภูมิ!I360"")"),57198)</f>
        <v>57198</v>
      </c>
      <c r="J465" s="401">
        <f ca="1">IFERROR(__xludf.DUMMYFUNCTION("IMPORTRANGE(""https://docs.google.com/spreadsheets/d/1XL5vhW3sbDhbH9Cz0tuDiY8C3ctxq1tqvaCgkFb8cCA/edit?usp=sharing"",""ชัยภูมิ!J360"")"),55443)</f>
        <v>55443</v>
      </c>
      <c r="K465" s="204">
        <f t="shared" ca="1" si="117"/>
        <v>96.931710898982487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IFERROR(__xludf.DUMMYFUNCTION("IMPORTRANGE(""https://docs.google.com/spreadsheets/d/1XL5vhW3sbDhbH9Cz0tuDiY8C3ctxq1tqvaCgkFb8cCA/edit?usp=sharing"",""ชัยภูมิ!I361"")"),6678)</f>
        <v>6678</v>
      </c>
      <c r="J466" s="401">
        <f ca="1">IFERROR(__xludf.DUMMYFUNCTION("IMPORTRANGE(""https://docs.google.com/spreadsheets/d/1XL5vhW3sbDhbH9Cz0tuDiY8C3ctxq1tqvaCgkFb8cCA/edit?usp=sharing"",""ชัยภูมิ!J361"")"),6183)</f>
        <v>6183</v>
      </c>
      <c r="K466" s="204">
        <f t="shared" ca="1" si="117"/>
        <v>92.587601078167111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IFERROR(__xludf.DUMMYFUNCTION("IMPORTRANGE(""https://docs.google.com/spreadsheets/d/1XL5vhW3sbDhbH9Cz0tuDiY8C3ctxq1tqvaCgkFb8cCA/edit?usp=sharing"",""ชัยภูมิ!I362"")"),0)</f>
        <v>0</v>
      </c>
      <c r="J467" s="192">
        <f ca="1">IFERROR(__xludf.DUMMYFUNCTION("IMPORTRANGE(""https://docs.google.com/spreadsheets/d/1XL5vhW3sbDhbH9Cz0tuDiY8C3ctxq1tqvaCgkFb8cCA/edit?usp=sharing"",""ชัยภูมิ!J362"")"),43486)</f>
        <v>43486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IFERROR(__xludf.DUMMYFUNCTION("IMPORTRANGE(""https://docs.google.com/spreadsheets/d/1XL5vhW3sbDhbH9Cz0tuDiY8C3ctxq1tqvaCgkFb8cCA/edit?usp=sharing"",""ชัยภูมิ!I363"")"),0)</f>
        <v>0</v>
      </c>
      <c r="J468" s="192">
        <f ca="1">IFERROR(__xludf.DUMMYFUNCTION("IMPORTRANGE(""https://docs.google.com/spreadsheets/d/1XL5vhW3sbDhbH9Cz0tuDiY8C3ctxq1tqvaCgkFb8cCA/edit?usp=sharing"",""ชัยภูมิ!J363"")"),5162)</f>
        <v>5162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IFERROR(__xludf.DUMMYFUNCTION("IMPORTRANGE(""https://docs.google.com/spreadsheets/d/1XL5vhW3sbDhbH9Cz0tuDiY8C3ctxq1tqvaCgkFb8cCA/edit?usp=sharing"",""ชัยภูมิ!I364"")"),0)</f>
        <v>0</v>
      </c>
      <c r="J469" s="192">
        <f ca="1">IFERROR(__xludf.DUMMYFUNCTION("IMPORTRANGE(""https://docs.google.com/spreadsheets/d/1XL5vhW3sbDhbH9Cz0tuDiY8C3ctxq1tqvaCgkFb8cCA/edit?usp=sharing"",""ชัยภูมิ!J364"")"),10385)</f>
        <v>10385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IFERROR(__xludf.DUMMYFUNCTION("IMPORTRANGE(""https://docs.google.com/spreadsheets/d/1XL5vhW3sbDhbH9Cz0tuDiY8C3ctxq1tqvaCgkFb8cCA/edit?usp=sharing"",""ชัยภูมิ!I365"")"),0)</f>
        <v>0</v>
      </c>
      <c r="J470" s="192">
        <f ca="1">IFERROR(__xludf.DUMMYFUNCTION("IMPORTRANGE(""https://docs.google.com/spreadsheets/d/1XL5vhW3sbDhbH9Cz0tuDiY8C3ctxq1tqvaCgkFb8cCA/edit?usp=sharing"",""ชัยภูมิ!J365"")"),854)</f>
        <v>854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IFERROR(__xludf.DUMMYFUNCTION("IMPORTRANGE(""https://docs.google.com/spreadsheets/d/1XL5vhW3sbDhbH9Cz0tuDiY8C3ctxq1tqvaCgkFb8cCA/edit?usp=sharing"",""ชัยภูมิ!I366"")"),0)</f>
        <v>0</v>
      </c>
      <c r="J471" s="192">
        <f ca="1">IFERROR(__xludf.DUMMYFUNCTION("IMPORTRANGE(""https://docs.google.com/spreadsheets/d/1XL5vhW3sbDhbH9Cz0tuDiY8C3ctxq1tqvaCgkFb8cCA/edit?usp=sharing"",""ชัยภูมิ!J366"")"),1572)</f>
        <v>1572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IFERROR(__xludf.DUMMYFUNCTION("IMPORTRANGE(""https://docs.google.com/spreadsheets/d/1XL5vhW3sbDhbH9Cz0tuDiY8C3ctxq1tqvaCgkFb8cCA/edit?usp=sharing"",""ชัยภูมิ!I367"")"),0)</f>
        <v>0</v>
      </c>
      <c r="J472" s="192">
        <f ca="1">IFERROR(__xludf.DUMMYFUNCTION("IMPORTRANGE(""https://docs.google.com/spreadsheets/d/1XL5vhW3sbDhbH9Cz0tuDiY8C3ctxq1tqvaCgkFb8cCA/edit?usp=sharing"",""ชัยภูมิ!J367"")"),167)</f>
        <v>167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IFERROR(__xludf.DUMMYFUNCTION("IMPORTRANGE(""https://docs.google.com/spreadsheets/d/1XL5vhW3sbDhbH9Cz0tuDiY8C3ctxq1tqvaCgkFb8cCA/edit?usp=sharing"",""ชัยภูมิ!I368"")"),57198)</f>
        <v>57198</v>
      </c>
      <c r="J473" s="401">
        <f ca="1">IFERROR(__xludf.DUMMYFUNCTION("IMPORTRANGE(""https://docs.google.com/spreadsheets/d/1XL5vhW3sbDhbH9Cz0tuDiY8C3ctxq1tqvaCgkFb8cCA/edit?usp=sharing"",""ชัยภูมิ!J368"")"),0)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IFERROR(__xludf.DUMMYFUNCTION("IMPORTRANGE(""https://docs.google.com/spreadsheets/d/1XL5vhW3sbDhbH9Cz0tuDiY8C3ctxq1tqvaCgkFb8cCA/edit?usp=sharing"",""ชัยภูมิ!I369"")"),6678)</f>
        <v>6678</v>
      </c>
      <c r="J474" s="401">
        <f ca="1">IFERROR(__xludf.DUMMYFUNCTION("IMPORTRANGE(""https://docs.google.com/spreadsheets/d/1XL5vhW3sbDhbH9Cz0tuDiY8C3ctxq1tqvaCgkFb8cCA/edit?usp=sharing"",""ชัยภูมิ!J369"")"),0)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IFERROR(__xludf.DUMMYFUNCTION("IMPORTRANGE(""https://docs.google.com/spreadsheets/d/1XL5vhW3sbDhbH9Cz0tuDiY8C3ctxq1tqvaCgkFb8cCA/edit?usp=sharing"",""ชัยภูมิ!I370"")"),0)</f>
        <v>0</v>
      </c>
      <c r="J475" s="192">
        <f ca="1">IFERROR(__xludf.DUMMYFUNCTION("IMPORTRANGE(""https://docs.google.com/spreadsheets/d/1XL5vhW3sbDhbH9Cz0tuDiY8C3ctxq1tqvaCgkFb8cCA/edit?usp=sharing"",""ชัยภูมิ!J370"")"),0)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IFERROR(__xludf.DUMMYFUNCTION("IMPORTRANGE(""https://docs.google.com/spreadsheets/d/1XL5vhW3sbDhbH9Cz0tuDiY8C3ctxq1tqvaCgkFb8cCA/edit?usp=sharing"",""ชัยภูมิ!I371"")"),0)</f>
        <v>0</v>
      </c>
      <c r="J476" s="192">
        <f ca="1">IFERROR(__xludf.DUMMYFUNCTION("IMPORTRANGE(""https://docs.google.com/spreadsheets/d/1XL5vhW3sbDhbH9Cz0tuDiY8C3ctxq1tqvaCgkFb8cCA/edit?usp=sharing"",""ชัยภูมิ!J371"")"),0)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IFERROR(__xludf.DUMMYFUNCTION("IMPORTRANGE(""https://docs.google.com/spreadsheets/d/1XL5vhW3sbDhbH9Cz0tuDiY8C3ctxq1tqvaCgkFb8cCA/edit?usp=sharing"",""ชัยภูมิ!I372"")"),0)</f>
        <v>0</v>
      </c>
      <c r="J477" s="192">
        <f ca="1">IFERROR(__xludf.DUMMYFUNCTION("IMPORTRANGE(""https://docs.google.com/spreadsheets/d/1XL5vhW3sbDhbH9Cz0tuDiY8C3ctxq1tqvaCgkFb8cCA/edit?usp=sharing"",""ชัยภูมิ!J372"")"),0)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IFERROR(__xludf.DUMMYFUNCTION("IMPORTRANGE(""https://docs.google.com/spreadsheets/d/1XL5vhW3sbDhbH9Cz0tuDiY8C3ctxq1tqvaCgkFb8cCA/edit?usp=sharing"",""ชัยภูมิ!I373"")"),0)</f>
        <v>0</v>
      </c>
      <c r="J478" s="192">
        <f ca="1">IFERROR(__xludf.DUMMYFUNCTION("IMPORTRANGE(""https://docs.google.com/spreadsheets/d/1XL5vhW3sbDhbH9Cz0tuDiY8C3ctxq1tqvaCgkFb8cCA/edit?usp=sharing"",""ชัยภูมิ!J373"")"),0)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IFERROR(__xludf.DUMMYFUNCTION("IMPORTRANGE(""https://docs.google.com/spreadsheets/d/1XL5vhW3sbDhbH9Cz0tuDiY8C3ctxq1tqvaCgkFb8cCA/edit?usp=sharing"",""ชัยภูมิ!I374"")"),0)</f>
        <v>0</v>
      </c>
      <c r="J479" s="192">
        <f ca="1">IFERROR(__xludf.DUMMYFUNCTION("IMPORTRANGE(""https://docs.google.com/spreadsheets/d/1XL5vhW3sbDhbH9Cz0tuDiY8C3ctxq1tqvaCgkFb8cCA/edit?usp=sharing"",""ชัยภูมิ!J374"")"),0)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IFERROR(__xludf.DUMMYFUNCTION("IMPORTRANGE(""https://docs.google.com/spreadsheets/d/1XL5vhW3sbDhbH9Cz0tuDiY8C3ctxq1tqvaCgkFb8cCA/edit?usp=sharing"",""ชัยภูมิ!I375"")"),0)</f>
        <v>0</v>
      </c>
      <c r="J480" s="192">
        <f ca="1">IFERROR(__xludf.DUMMYFUNCTION("IMPORTRANGE(""https://docs.google.com/spreadsheets/d/1XL5vhW3sbDhbH9Cz0tuDiY8C3ctxq1tqvaCgkFb8cCA/edit?usp=sharing"",""ชัยภูมิ!J375"")"),0)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IFERROR(__xludf.DUMMYFUNCTION("IMPORTRANGE(""https://docs.google.com/spreadsheets/d/1XL5vhW3sbDhbH9Cz0tuDiY8C3ctxq1tqvaCgkFb8cCA/edit?usp=sharing"",""ชัยภูมิ!I376"")"),57198)</f>
        <v>57198</v>
      </c>
      <c r="J481" s="401">
        <f ca="1">IFERROR(__xludf.DUMMYFUNCTION("IMPORTRANGE(""https://docs.google.com/spreadsheets/d/1XL5vhW3sbDhbH9Cz0tuDiY8C3ctxq1tqvaCgkFb8cCA/edit?usp=sharing"",""ชัยภูมิ!J376"")"),0)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IFERROR(__xludf.DUMMYFUNCTION("IMPORTRANGE(""https://docs.google.com/spreadsheets/d/1XL5vhW3sbDhbH9Cz0tuDiY8C3ctxq1tqvaCgkFb8cCA/edit?usp=sharing"",""ชัยภูมิ!I377"")"),6678)</f>
        <v>6678</v>
      </c>
      <c r="J482" s="401">
        <f ca="1">IFERROR(__xludf.DUMMYFUNCTION("IMPORTRANGE(""https://docs.google.com/spreadsheets/d/1XL5vhW3sbDhbH9Cz0tuDiY8C3ctxq1tqvaCgkFb8cCA/edit?usp=sharing"",""ชัยภูมิ!J377"")"),0)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IFERROR(__xludf.DUMMYFUNCTION("IMPORTRANGE(""https://docs.google.com/spreadsheets/d/1XL5vhW3sbDhbH9Cz0tuDiY8C3ctxq1tqvaCgkFb8cCA/edit?usp=sharing"",""ชัยภูมิ!I378"")"),0)</f>
        <v>0</v>
      </c>
      <c r="J483" s="192">
        <f ca="1">IFERROR(__xludf.DUMMYFUNCTION("IMPORTRANGE(""https://docs.google.com/spreadsheets/d/1XL5vhW3sbDhbH9Cz0tuDiY8C3ctxq1tqvaCgkFb8cCA/edit?usp=sharing"",""ชัยภูมิ!J378"")"),0)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IFERROR(__xludf.DUMMYFUNCTION("IMPORTRANGE(""https://docs.google.com/spreadsheets/d/1XL5vhW3sbDhbH9Cz0tuDiY8C3ctxq1tqvaCgkFb8cCA/edit?usp=sharing"",""ชัยภูมิ!I379"")"),0)</f>
        <v>0</v>
      </c>
      <c r="J484" s="192">
        <f ca="1">IFERROR(__xludf.DUMMYFUNCTION("IMPORTRANGE(""https://docs.google.com/spreadsheets/d/1XL5vhW3sbDhbH9Cz0tuDiY8C3ctxq1tqvaCgkFb8cCA/edit?usp=sharing"",""ชัยภูมิ!J379"")"),0)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IFERROR(__xludf.DUMMYFUNCTION("IMPORTRANGE(""https://docs.google.com/spreadsheets/d/1XL5vhW3sbDhbH9Cz0tuDiY8C3ctxq1tqvaCgkFb8cCA/edit?usp=sharing"",""ชัยภูมิ!I380"")"),0)</f>
        <v>0</v>
      </c>
      <c r="J485" s="192">
        <f ca="1">IFERROR(__xludf.DUMMYFUNCTION("IMPORTRANGE(""https://docs.google.com/spreadsheets/d/1XL5vhW3sbDhbH9Cz0tuDiY8C3ctxq1tqvaCgkFb8cCA/edit?usp=sharing"",""ชัยภูมิ!J380"")"),0)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IFERROR(__xludf.DUMMYFUNCTION("IMPORTRANGE(""https://docs.google.com/spreadsheets/d/1XL5vhW3sbDhbH9Cz0tuDiY8C3ctxq1tqvaCgkFb8cCA/edit?usp=sharing"",""ชัยภูมิ!I381"")"),0)</f>
        <v>0</v>
      </c>
      <c r="J486" s="192">
        <f ca="1">IFERROR(__xludf.DUMMYFUNCTION("IMPORTRANGE(""https://docs.google.com/spreadsheets/d/1XL5vhW3sbDhbH9Cz0tuDiY8C3ctxq1tqvaCgkFb8cCA/edit?usp=sharing"",""ชัยภูมิ!J381"")"),0)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IFERROR(__xludf.DUMMYFUNCTION("IMPORTRANGE(""https://docs.google.com/spreadsheets/d/1XL5vhW3sbDhbH9Cz0tuDiY8C3ctxq1tqvaCgkFb8cCA/edit?usp=sharing"",""ชัยภูมิ!I382"")"),0)</f>
        <v>0</v>
      </c>
      <c r="J487" s="401">
        <f ca="1">IFERROR(__xludf.DUMMYFUNCTION("IMPORTRANGE(""https://docs.google.com/spreadsheets/d/1XL5vhW3sbDhbH9Cz0tuDiY8C3ctxq1tqvaCgkFb8cCA/edit?usp=sharing"",""ชัยภูมิ!J382"")"),0)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IFERROR(__xludf.DUMMYFUNCTION("IMPORTRANGE(""https://docs.google.com/spreadsheets/d/1XL5vhW3sbDhbH9Cz0tuDiY8C3ctxq1tqvaCgkFb8cCA/edit?usp=sharing"",""ชัยภูมิ!I383"")"),0)</f>
        <v>0</v>
      </c>
      <c r="J488" s="401">
        <f ca="1">IFERROR(__xludf.DUMMYFUNCTION("IMPORTRANGE(""https://docs.google.com/spreadsheets/d/1XL5vhW3sbDhbH9Cz0tuDiY8C3ctxq1tqvaCgkFb8cCA/edit?usp=sharing"",""ชัยภูมิ!J383"")"),0)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IFERROR(__xludf.DUMMYFUNCTION("IMPORTRANGE(""https://docs.google.com/spreadsheets/d/1XL5vhW3sbDhbH9Cz0tuDiY8C3ctxq1tqvaCgkFb8cCA/edit?usp=sharing"",""ชัยภูมิ!I384"")"),0)</f>
        <v>0</v>
      </c>
      <c r="J489" s="192">
        <f ca="1">IFERROR(__xludf.DUMMYFUNCTION("IMPORTRANGE(""https://docs.google.com/spreadsheets/d/1XL5vhW3sbDhbH9Cz0tuDiY8C3ctxq1tqvaCgkFb8cCA/edit?usp=sharing"",""ชัยภูมิ!J384"")"),0)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IFERROR(__xludf.DUMMYFUNCTION("IMPORTRANGE(""https://docs.google.com/spreadsheets/d/1XL5vhW3sbDhbH9Cz0tuDiY8C3ctxq1tqvaCgkFb8cCA/edit?usp=sharing"",""ชัยภูมิ!I385"")"),0)</f>
        <v>0</v>
      </c>
      <c r="J490" s="192">
        <f ca="1">IFERROR(__xludf.DUMMYFUNCTION("IMPORTRANGE(""https://docs.google.com/spreadsheets/d/1XL5vhW3sbDhbH9Cz0tuDiY8C3ctxq1tqvaCgkFb8cCA/edit?usp=sharing"",""ชัยภูมิ!J385"")"),0)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IFERROR(__xludf.DUMMYFUNCTION("IMPORTRANGE(""https://docs.google.com/spreadsheets/d/1XL5vhW3sbDhbH9Cz0tuDiY8C3ctxq1tqvaCgkFb8cCA/edit?usp=sharing"",""ชัยภูมิ!I386"")"),0)</f>
        <v>0</v>
      </c>
      <c r="J491" s="192">
        <f ca="1">IFERROR(__xludf.DUMMYFUNCTION("IMPORTRANGE(""https://docs.google.com/spreadsheets/d/1XL5vhW3sbDhbH9Cz0tuDiY8C3ctxq1tqvaCgkFb8cCA/edit?usp=sharing"",""ชัยภูมิ!J386"")"),0)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IFERROR(__xludf.DUMMYFUNCTION("IMPORTRANGE(""https://docs.google.com/spreadsheets/d/1XL5vhW3sbDhbH9Cz0tuDiY8C3ctxq1tqvaCgkFb8cCA/edit?usp=sharing"",""ชัยภูมิ!I387"")"),0)</f>
        <v>0</v>
      </c>
      <c r="J492" s="192">
        <f ca="1">IFERROR(__xludf.DUMMYFUNCTION("IMPORTRANGE(""https://docs.google.com/spreadsheets/d/1XL5vhW3sbDhbH9Cz0tuDiY8C3ctxq1tqvaCgkFb8cCA/edit?usp=sharing"",""ชัยภูมิ!J387"")"),0)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IFERROR(__xludf.DUMMYFUNCTION("IMPORTRANGE(""https://docs.google.com/spreadsheets/d/1XL5vhW3sbDhbH9Cz0tuDiY8C3ctxq1tqvaCgkFb8cCA/edit?usp=sharing"",""ชัยภูมิ!I388"")"),0)</f>
        <v>0</v>
      </c>
      <c r="J493" s="192">
        <f ca="1">IFERROR(__xludf.DUMMYFUNCTION("IMPORTRANGE(""https://docs.google.com/spreadsheets/d/1XL5vhW3sbDhbH9Cz0tuDiY8C3ctxq1tqvaCgkFb8cCA/edit?usp=sharing"",""ชัยภูมิ!J388"")"),0)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IFERROR(__xludf.DUMMYFUNCTION("IMPORTRANGE(""https://docs.google.com/spreadsheets/d/1XL5vhW3sbDhbH9Cz0tuDiY8C3ctxq1tqvaCgkFb8cCA/edit?usp=sharing"",""ชัยภูมิ!I389"")"),0)</f>
        <v>0</v>
      </c>
      <c r="J494" s="417">
        <f ca="1">IFERROR(__xludf.DUMMYFUNCTION("IMPORTRANGE(""https://docs.google.com/spreadsheets/d/1XL5vhW3sbDhbH9Cz0tuDiY8C3ctxq1tqvaCgkFb8cCA/edit?usp=sharing"",""ชัยภูมิ!J389"")"),0)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IFERROR(__xludf.DUMMYFUNCTION("IMPORTRANGE(""https://docs.google.com/spreadsheets/d/1XL5vhW3sbDhbH9Cz0tuDiY8C3ctxq1tqvaCgkFb8cCA/edit?usp=sharing"",""ชัยภูมิ!I390"")"),0)</f>
        <v>0</v>
      </c>
      <c r="J495" s="417">
        <f ca="1">IFERROR(__xludf.DUMMYFUNCTION("IMPORTRANGE(""https://docs.google.com/spreadsheets/d/1XL5vhW3sbDhbH9Cz0tuDiY8C3ctxq1tqvaCgkFb8cCA/edit?usp=sharing"",""ชัยภูมิ!J390"")"),0)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IFERROR(__xludf.DUMMYFUNCTION("IMPORTRANGE(""https://docs.google.com/spreadsheets/d/1XL5vhW3sbDhbH9Cz0tuDiY8C3ctxq1tqvaCgkFb8cCA/edit?usp=sharing"",""ชัยภูมิ!I391"")"),0)</f>
        <v>0</v>
      </c>
      <c r="J496" s="417">
        <f ca="1">IFERROR(__xludf.DUMMYFUNCTION("IMPORTRANGE(""https://docs.google.com/spreadsheets/d/1XL5vhW3sbDhbH9Cz0tuDiY8C3ctxq1tqvaCgkFb8cCA/edit?usp=sharing"",""ชัยภูมิ!J391"")"),0)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IFERROR(__xludf.DUMMYFUNCTION("IMPORTRANGE(""https://docs.google.com/spreadsheets/d/1XL5vhW3sbDhbH9Cz0tuDiY8C3ctxq1tqvaCgkFb8cCA/edit?usp=sharing"",""ชัยภูมิ!I392"")"),1130)</f>
        <v>1130</v>
      </c>
      <c r="J497" s="424">
        <f ca="1">IFERROR(__xludf.DUMMYFUNCTION("IMPORTRANGE(""https://docs.google.com/spreadsheets/d/1XL5vhW3sbDhbH9Cz0tuDiY8C3ctxq1tqvaCgkFb8cCA/edit?usp=sharing"",""ชัยภูมิ!J392"")"),0)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IFERROR(__xludf.DUMMYFUNCTION("IMPORTRANGE(""https://docs.google.com/spreadsheets/d/1XL5vhW3sbDhbH9Cz0tuDiY8C3ctxq1tqvaCgkFb8cCA/edit?usp=sharing"",""ชัยภูมิ!I393"")"),1130)</f>
        <v>1130</v>
      </c>
      <c r="J498" s="401">
        <f ca="1">IFERROR(__xludf.DUMMYFUNCTION("IMPORTRANGE(""https://docs.google.com/spreadsheets/d/1XL5vhW3sbDhbH9Cz0tuDiY8C3ctxq1tqvaCgkFb8cCA/edit?usp=sharing"",""ชัยภูมิ!J393"")"),0)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IFERROR(__xludf.DUMMYFUNCTION("IMPORTRANGE(""https://docs.google.com/spreadsheets/d/1XL5vhW3sbDhbH9Cz0tuDiY8C3ctxq1tqvaCgkFb8cCA/edit?usp=sharing"",""ชัยภูมิ!I394"")"),161)</f>
        <v>161</v>
      </c>
      <c r="J499" s="401">
        <f ca="1">IFERROR(__xludf.DUMMYFUNCTION("IMPORTRANGE(""https://docs.google.com/spreadsheets/d/1XL5vhW3sbDhbH9Cz0tuDiY8C3ctxq1tqvaCgkFb8cCA/edit?usp=sharing"",""ชัยภูมิ!J394"")"),0)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IFERROR(__xludf.DUMMYFUNCTION("IMPORTRANGE(""https://docs.google.com/spreadsheets/d/1XL5vhW3sbDhbH9Cz0tuDiY8C3ctxq1tqvaCgkFb8cCA/edit?usp=sharing"",""ชัยภูมิ!I395"")"),0)</f>
        <v>0</v>
      </c>
      <c r="J500" s="167">
        <f ca="1">IFERROR(__xludf.DUMMYFUNCTION("IMPORTRANGE(""https://docs.google.com/spreadsheets/d/1XL5vhW3sbDhbH9Cz0tuDiY8C3ctxq1tqvaCgkFb8cCA/edit?usp=sharing"",""ชัยภูมิ!J395"")"),0)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IFERROR(__xludf.DUMMYFUNCTION("IMPORTRANGE(""https://docs.google.com/spreadsheets/d/1XL5vhW3sbDhbH9Cz0tuDiY8C3ctxq1tqvaCgkFb8cCA/edit?usp=sharing"",""ชัยภูมิ!I396"")"),0)</f>
        <v>0</v>
      </c>
      <c r="J501" s="167">
        <f ca="1">IFERROR(__xludf.DUMMYFUNCTION("IMPORTRANGE(""https://docs.google.com/spreadsheets/d/1XL5vhW3sbDhbH9Cz0tuDiY8C3ctxq1tqvaCgkFb8cCA/edit?usp=sharing"",""ชัยภูมิ!J396"")"),0)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IFERROR(__xludf.DUMMYFUNCTION("IMPORTRANGE(""https://docs.google.com/spreadsheets/d/1XL5vhW3sbDhbH9Cz0tuDiY8C3ctxq1tqvaCgkFb8cCA/edit?usp=sharing"",""ชัยภูมิ!I397"")"),0)</f>
        <v>0</v>
      </c>
      <c r="J502" s="192">
        <f ca="1">IFERROR(__xludf.DUMMYFUNCTION("IMPORTRANGE(""https://docs.google.com/spreadsheets/d/1XL5vhW3sbDhbH9Cz0tuDiY8C3ctxq1tqvaCgkFb8cCA/edit?usp=sharing"",""ชัยภูมิ!J397"")"),0)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IFERROR(__xludf.DUMMYFUNCTION("IMPORTRANGE(""https://docs.google.com/spreadsheets/d/1XL5vhW3sbDhbH9Cz0tuDiY8C3ctxq1tqvaCgkFb8cCA/edit?usp=sharing"",""ชัยภูมิ!I398"")"),0)</f>
        <v>0</v>
      </c>
      <c r="J503" s="192">
        <f ca="1">IFERROR(__xludf.DUMMYFUNCTION("IMPORTRANGE(""https://docs.google.com/spreadsheets/d/1XL5vhW3sbDhbH9Cz0tuDiY8C3ctxq1tqvaCgkFb8cCA/edit?usp=sharing"",""ชัยภูมิ!J398"")"),0)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IFERROR(__xludf.DUMMYFUNCTION("IMPORTRANGE(""https://docs.google.com/spreadsheets/d/1XL5vhW3sbDhbH9Cz0tuDiY8C3ctxq1tqvaCgkFb8cCA/edit?usp=sharing"",""ชัยภูมิ!I399"")"),0)</f>
        <v>0</v>
      </c>
      <c r="J504" s="192">
        <f ca="1">IFERROR(__xludf.DUMMYFUNCTION("IMPORTRANGE(""https://docs.google.com/spreadsheets/d/1XL5vhW3sbDhbH9Cz0tuDiY8C3ctxq1tqvaCgkFb8cCA/edit?usp=sharing"",""ชัยภูมิ!J399"")"),0)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IFERROR(__xludf.DUMMYFUNCTION("IMPORTRANGE(""https://docs.google.com/spreadsheets/d/1XL5vhW3sbDhbH9Cz0tuDiY8C3ctxq1tqvaCgkFb8cCA/edit?usp=sharing"",""ชัยภูมิ!I400"")"),0)</f>
        <v>0</v>
      </c>
      <c r="J505" s="192">
        <f ca="1">IFERROR(__xludf.DUMMYFUNCTION("IMPORTRANGE(""https://docs.google.com/spreadsheets/d/1XL5vhW3sbDhbH9Cz0tuDiY8C3ctxq1tqvaCgkFb8cCA/edit?usp=sharing"",""ชัยภูมิ!J400"")"),0)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IFERROR(__xludf.DUMMYFUNCTION("IMPORTRANGE(""https://docs.google.com/spreadsheets/d/1XL5vhW3sbDhbH9Cz0tuDiY8C3ctxq1tqvaCgkFb8cCA/edit?usp=sharing"",""ชัยภูมิ!I401"")"),0)</f>
        <v>0</v>
      </c>
      <c r="J506" s="192">
        <f ca="1">IFERROR(__xludf.DUMMYFUNCTION("IMPORTRANGE(""https://docs.google.com/spreadsheets/d/1XL5vhW3sbDhbH9Cz0tuDiY8C3ctxq1tqvaCgkFb8cCA/edit?usp=sharing"",""ชัยภูมิ!J401"")"),0)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IFERROR(__xludf.DUMMYFUNCTION("IMPORTRANGE(""https://docs.google.com/spreadsheets/d/1XL5vhW3sbDhbH9Cz0tuDiY8C3ctxq1tqvaCgkFb8cCA/edit?usp=sharing"",""ชัยภูมิ!I402"")"),0)</f>
        <v>0</v>
      </c>
      <c r="J507" s="192">
        <f ca="1">IFERROR(__xludf.DUMMYFUNCTION("IMPORTRANGE(""https://docs.google.com/spreadsheets/d/1XL5vhW3sbDhbH9Cz0tuDiY8C3ctxq1tqvaCgkFb8cCA/edit?usp=sharing"",""ชัยภูมิ!J402"")"),0)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IFERROR(__xludf.DUMMYFUNCTION("IMPORTRANGE(""https://docs.google.com/spreadsheets/d/1XL5vhW3sbDhbH9Cz0tuDiY8C3ctxq1tqvaCgkFb8cCA/edit?usp=sharing"",""ชัยภูมิ!I403"")"),0)</f>
        <v>0</v>
      </c>
      <c r="J508" s="167">
        <f ca="1">IFERROR(__xludf.DUMMYFUNCTION("IMPORTRANGE(""https://docs.google.com/spreadsheets/d/1XL5vhW3sbDhbH9Cz0tuDiY8C3ctxq1tqvaCgkFb8cCA/edit?usp=sharing"",""ชัยภูมิ!J403"")"),0)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IFERROR(__xludf.DUMMYFUNCTION("IMPORTRANGE(""https://docs.google.com/spreadsheets/d/1XL5vhW3sbDhbH9Cz0tuDiY8C3ctxq1tqvaCgkFb8cCA/edit?usp=sharing"",""ชัยภูมิ!I404"")"),0)</f>
        <v>0</v>
      </c>
      <c r="J509" s="167">
        <f ca="1">IFERROR(__xludf.DUMMYFUNCTION("IMPORTRANGE(""https://docs.google.com/spreadsheets/d/1XL5vhW3sbDhbH9Cz0tuDiY8C3ctxq1tqvaCgkFb8cCA/edit?usp=sharing"",""ชัยภูมิ!J404"")"),0)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IFERROR(__xludf.DUMMYFUNCTION("IMPORTRANGE(""https://docs.google.com/spreadsheets/d/1XL5vhW3sbDhbH9Cz0tuDiY8C3ctxq1tqvaCgkFb8cCA/edit?usp=sharing"",""ชัยภูมิ!I405"")"),0)</f>
        <v>0</v>
      </c>
      <c r="J510" s="192">
        <f ca="1">IFERROR(__xludf.DUMMYFUNCTION("IMPORTRANGE(""https://docs.google.com/spreadsheets/d/1XL5vhW3sbDhbH9Cz0tuDiY8C3ctxq1tqvaCgkFb8cCA/edit?usp=sharing"",""ชัยภูมิ!J405"")"),0)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IFERROR(__xludf.DUMMYFUNCTION("IMPORTRANGE(""https://docs.google.com/spreadsheets/d/1XL5vhW3sbDhbH9Cz0tuDiY8C3ctxq1tqvaCgkFb8cCA/edit?usp=sharing"",""ชัยภูมิ!I406"")"),0)</f>
        <v>0</v>
      </c>
      <c r="J511" s="192">
        <f ca="1">IFERROR(__xludf.DUMMYFUNCTION("IMPORTRANGE(""https://docs.google.com/spreadsheets/d/1XL5vhW3sbDhbH9Cz0tuDiY8C3ctxq1tqvaCgkFb8cCA/edit?usp=sharing"",""ชัยภูมิ!J406"")"),0)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IFERROR(__xludf.DUMMYFUNCTION("IMPORTRANGE(""https://docs.google.com/spreadsheets/d/1XL5vhW3sbDhbH9Cz0tuDiY8C3ctxq1tqvaCgkFb8cCA/edit?usp=sharing"",""ชัยภูมิ!I407"")"),0)</f>
        <v>0</v>
      </c>
      <c r="J512" s="192">
        <f ca="1">IFERROR(__xludf.DUMMYFUNCTION("IMPORTRANGE(""https://docs.google.com/spreadsheets/d/1XL5vhW3sbDhbH9Cz0tuDiY8C3ctxq1tqvaCgkFb8cCA/edit?usp=sharing"",""ชัยภูมิ!J407"")"),0)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IFERROR(__xludf.DUMMYFUNCTION("IMPORTRANGE(""https://docs.google.com/spreadsheets/d/1XL5vhW3sbDhbH9Cz0tuDiY8C3ctxq1tqvaCgkFb8cCA/edit?usp=sharing"",""ชัยภูมิ!I408"")"),0)</f>
        <v>0</v>
      </c>
      <c r="J513" s="192">
        <f ca="1">IFERROR(__xludf.DUMMYFUNCTION("IMPORTRANGE(""https://docs.google.com/spreadsheets/d/1XL5vhW3sbDhbH9Cz0tuDiY8C3ctxq1tqvaCgkFb8cCA/edit?usp=sharing"",""ชัยภูมิ!J408"")"),0)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IFERROR(__xludf.DUMMYFUNCTION("IMPORTRANGE(""https://docs.google.com/spreadsheets/d/1XL5vhW3sbDhbH9Cz0tuDiY8C3ctxq1tqvaCgkFb8cCA/edit?usp=sharing"",""ชัยภูมิ!I409"")"),0)</f>
        <v>0</v>
      </c>
      <c r="J514" s="192">
        <f ca="1">IFERROR(__xludf.DUMMYFUNCTION("IMPORTRANGE(""https://docs.google.com/spreadsheets/d/1XL5vhW3sbDhbH9Cz0tuDiY8C3ctxq1tqvaCgkFb8cCA/edit?usp=sharing"",""ชัยภูมิ!J409"")"),0)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IFERROR(__xludf.DUMMYFUNCTION("IMPORTRANGE(""https://docs.google.com/spreadsheets/d/1XL5vhW3sbDhbH9Cz0tuDiY8C3ctxq1tqvaCgkFb8cCA/edit?usp=sharing"",""ชัยภูมิ!I410"")"),0)</f>
        <v>0</v>
      </c>
      <c r="J515" s="192">
        <f ca="1">IFERROR(__xludf.DUMMYFUNCTION("IMPORTRANGE(""https://docs.google.com/spreadsheets/d/1XL5vhW3sbDhbH9Cz0tuDiY8C3ctxq1tqvaCgkFb8cCA/edit?usp=sharing"",""ชัยภูมิ!J410"")"),0)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IFERROR(__xludf.DUMMYFUNCTION("IMPORTRANGE(""https://docs.google.com/spreadsheets/d/1XL5vhW3sbDhbH9Cz0tuDiY8C3ctxq1tqvaCgkFb8cCA/edit?usp=sharing"",""ชัยภูมิ!I411"")"),0)</f>
        <v>0</v>
      </c>
      <c r="J516" s="264">
        <f ca="1">IFERROR(__xludf.DUMMYFUNCTION("IMPORTRANGE(""https://docs.google.com/spreadsheets/d/1XL5vhW3sbDhbH9Cz0tuDiY8C3ctxq1tqvaCgkFb8cCA/edit?usp=sharing"",""ชัยภูมิ!J411"")"),0)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IFERROR(__xludf.DUMMYFUNCTION("IMPORTRANGE(""https://docs.google.com/spreadsheets/d/1XL5vhW3sbDhbH9Cz0tuDiY8C3ctxq1tqvaCgkFb8cCA/edit?usp=sharing"",""ชัยภูมิ!I412"")"),0)</f>
        <v>0</v>
      </c>
      <c r="J517" s="277">
        <f ca="1">IFERROR(__xludf.DUMMYFUNCTION("IMPORTRANGE(""https://docs.google.com/spreadsheets/d/1XL5vhW3sbDhbH9Cz0tuDiY8C3ctxq1tqvaCgkFb8cCA/edit?usp=sharing"",""ชัยภูมิ!J412"")"),0)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IFERROR(__xludf.DUMMYFUNCTION("IMPORTRANGE(""https://docs.google.com/spreadsheets/d/1XL5vhW3sbDhbH9Cz0tuDiY8C3ctxq1tqvaCgkFb8cCA/edit?usp=sharing"",""ชัยภูมิ!I413"")"),0)</f>
        <v>0</v>
      </c>
      <c r="J518" s="277">
        <f ca="1">IFERROR(__xludf.DUMMYFUNCTION("IMPORTRANGE(""https://docs.google.com/spreadsheets/d/1XL5vhW3sbDhbH9Cz0tuDiY8C3ctxq1tqvaCgkFb8cCA/edit?usp=sharing"",""ชัยภูมิ!J413"")"),0)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IFERROR(__xludf.DUMMYFUNCTION("IMPORTRANGE(""https://docs.google.com/spreadsheets/d/1XL5vhW3sbDhbH9Cz0tuDiY8C3ctxq1tqvaCgkFb8cCA/edit?usp=sharing"",""ชัยภูมิ!I414"")"),0)</f>
        <v>0</v>
      </c>
      <c r="J519" s="191">
        <f ca="1">IFERROR(__xludf.DUMMYFUNCTION("IMPORTRANGE(""https://docs.google.com/spreadsheets/d/1XL5vhW3sbDhbH9Cz0tuDiY8C3ctxq1tqvaCgkFb8cCA/edit?usp=sharing"",""ชัยภูมิ!J414"")"),0)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IFERROR(__xludf.DUMMYFUNCTION("IMPORTRANGE(""https://docs.google.com/spreadsheets/d/1XL5vhW3sbDhbH9Cz0tuDiY8C3ctxq1tqvaCgkFb8cCA/edit?usp=sharing"",""ชัยภูมิ!I415"")"),0)</f>
        <v>0</v>
      </c>
      <c r="J520" s="191">
        <f ca="1">IFERROR(__xludf.DUMMYFUNCTION("IMPORTRANGE(""https://docs.google.com/spreadsheets/d/1XL5vhW3sbDhbH9Cz0tuDiY8C3ctxq1tqvaCgkFb8cCA/edit?usp=sharing"",""ชัยภูมิ!J415"")"),0)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IFERROR(__xludf.DUMMYFUNCTION("IMPORTRANGE(""https://docs.google.com/spreadsheets/d/1XL5vhW3sbDhbH9Cz0tuDiY8C3ctxq1tqvaCgkFb8cCA/edit?usp=sharing"",""ชัยภูมิ!I416"")"),0)</f>
        <v>0</v>
      </c>
      <c r="J521" s="191">
        <f ca="1">IFERROR(__xludf.DUMMYFUNCTION("IMPORTRANGE(""https://docs.google.com/spreadsheets/d/1XL5vhW3sbDhbH9Cz0tuDiY8C3ctxq1tqvaCgkFb8cCA/edit?usp=sharing"",""ชัยภูมิ!J416"")"),0)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IFERROR(__xludf.DUMMYFUNCTION("IMPORTRANGE(""https://docs.google.com/spreadsheets/d/1XL5vhW3sbDhbH9Cz0tuDiY8C3ctxq1tqvaCgkFb8cCA/edit?usp=sharing"",""ชัยภูมิ!I417"")"),0)</f>
        <v>0</v>
      </c>
      <c r="J522" s="191">
        <f ca="1">IFERROR(__xludf.DUMMYFUNCTION("IMPORTRANGE(""https://docs.google.com/spreadsheets/d/1XL5vhW3sbDhbH9Cz0tuDiY8C3ctxq1tqvaCgkFb8cCA/edit?usp=sharing"",""ชัยภูมิ!J417"")"),0)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IFERROR(__xludf.DUMMYFUNCTION("IMPORTRANGE(""https://docs.google.com/spreadsheets/d/1XL5vhW3sbDhbH9Cz0tuDiY8C3ctxq1tqvaCgkFb8cCA/edit?usp=sharing"",""ชัยภูมิ!I418"")"),0)</f>
        <v>0</v>
      </c>
      <c r="J523" s="191">
        <f ca="1">IFERROR(__xludf.DUMMYFUNCTION("IMPORTRANGE(""https://docs.google.com/spreadsheets/d/1XL5vhW3sbDhbH9Cz0tuDiY8C3ctxq1tqvaCgkFb8cCA/edit?usp=sharing"",""ชัยภูมิ!J418"")"),0)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IFERROR(__xludf.DUMMYFUNCTION("IMPORTRANGE(""https://docs.google.com/spreadsheets/d/1XL5vhW3sbDhbH9Cz0tuDiY8C3ctxq1tqvaCgkFb8cCA/edit?usp=sharing"",""ชัยภูมิ!I419"")"),0)</f>
        <v>0</v>
      </c>
      <c r="J524" s="191">
        <f ca="1">IFERROR(__xludf.DUMMYFUNCTION("IMPORTRANGE(""https://docs.google.com/spreadsheets/d/1XL5vhW3sbDhbH9Cz0tuDiY8C3ctxq1tqvaCgkFb8cCA/edit?usp=sharing"",""ชัยภูมิ!J419"")"),0)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IFERROR(__xludf.DUMMYFUNCTION("IMPORTRANGE(""https://docs.google.com/spreadsheets/d/1XL5vhW3sbDhbH9Cz0tuDiY8C3ctxq1tqvaCgkFb8cCA/edit?usp=sharing"",""ชัยภูมิ!I420"")"),0)</f>
        <v>0</v>
      </c>
      <c r="J525" s="277">
        <f ca="1">IFERROR(__xludf.DUMMYFUNCTION("IMPORTRANGE(""https://docs.google.com/spreadsheets/d/1XL5vhW3sbDhbH9Cz0tuDiY8C3ctxq1tqvaCgkFb8cCA/edit?usp=sharing"",""ชัยภูมิ!J420"")"),0)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IFERROR(__xludf.DUMMYFUNCTION("IMPORTRANGE(""https://docs.google.com/spreadsheets/d/1XL5vhW3sbDhbH9Cz0tuDiY8C3ctxq1tqvaCgkFb8cCA/edit?usp=sharing"",""ชัยภูมิ!I421"")"),0)</f>
        <v>0</v>
      </c>
      <c r="J526" s="277">
        <f ca="1">IFERROR(__xludf.DUMMYFUNCTION("IMPORTRANGE(""https://docs.google.com/spreadsheets/d/1XL5vhW3sbDhbH9Cz0tuDiY8C3ctxq1tqvaCgkFb8cCA/edit?usp=sharing"",""ชัยภูมิ!J421"")"),0)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IFERROR(__xludf.DUMMYFUNCTION("IMPORTRANGE(""https://docs.google.com/spreadsheets/d/1XL5vhW3sbDhbH9Cz0tuDiY8C3ctxq1tqvaCgkFb8cCA/edit?usp=sharing"",""ชัยภูมิ!I422"")"),0)</f>
        <v>0</v>
      </c>
      <c r="J527" s="192">
        <f ca="1">IFERROR(__xludf.DUMMYFUNCTION("IMPORTRANGE(""https://docs.google.com/spreadsheets/d/1XL5vhW3sbDhbH9Cz0tuDiY8C3ctxq1tqvaCgkFb8cCA/edit?usp=sharing"",""ชัยภูมิ!J422"")"),0)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IFERROR(__xludf.DUMMYFUNCTION("IMPORTRANGE(""https://docs.google.com/spreadsheets/d/1XL5vhW3sbDhbH9Cz0tuDiY8C3ctxq1tqvaCgkFb8cCA/edit?usp=sharing"",""ชัยภูมิ!I423"")"),0)</f>
        <v>0</v>
      </c>
      <c r="J528" s="192">
        <f ca="1">IFERROR(__xludf.DUMMYFUNCTION("IMPORTRANGE(""https://docs.google.com/spreadsheets/d/1XL5vhW3sbDhbH9Cz0tuDiY8C3ctxq1tqvaCgkFb8cCA/edit?usp=sharing"",""ชัยภูมิ!J423"")"),0)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IFERROR(__xludf.DUMMYFUNCTION("IMPORTRANGE(""https://docs.google.com/spreadsheets/d/1XL5vhW3sbDhbH9Cz0tuDiY8C3ctxq1tqvaCgkFb8cCA/edit?usp=sharing"",""ชัยภูมิ!I424"")"),0)</f>
        <v>0</v>
      </c>
      <c r="J529" s="192">
        <f ca="1">IFERROR(__xludf.DUMMYFUNCTION("IMPORTRANGE(""https://docs.google.com/spreadsheets/d/1XL5vhW3sbDhbH9Cz0tuDiY8C3ctxq1tqvaCgkFb8cCA/edit?usp=sharing"",""ชัยภูมิ!J424"")"),0)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IFERROR(__xludf.DUMMYFUNCTION("IMPORTRANGE(""https://docs.google.com/spreadsheets/d/1XL5vhW3sbDhbH9Cz0tuDiY8C3ctxq1tqvaCgkFb8cCA/edit?usp=sharing"",""ชัยภูมิ!I425"")"),0)</f>
        <v>0</v>
      </c>
      <c r="J530" s="192">
        <f ca="1">IFERROR(__xludf.DUMMYFUNCTION("IMPORTRANGE(""https://docs.google.com/spreadsheets/d/1XL5vhW3sbDhbH9Cz0tuDiY8C3ctxq1tqvaCgkFb8cCA/edit?usp=sharing"",""ชัยภูมิ!J425"")"),0)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IFERROR(__xludf.DUMMYFUNCTION("IMPORTRANGE(""https://docs.google.com/spreadsheets/d/1XL5vhW3sbDhbH9Cz0tuDiY8C3ctxq1tqvaCgkFb8cCA/edit?usp=sharing"",""ชัยภูมิ!I426"")"),0)</f>
        <v>0</v>
      </c>
      <c r="J531" s="192">
        <f ca="1">IFERROR(__xludf.DUMMYFUNCTION("IMPORTRANGE(""https://docs.google.com/spreadsheets/d/1XL5vhW3sbDhbH9Cz0tuDiY8C3ctxq1tqvaCgkFb8cCA/edit?usp=sharing"",""ชัยภูมิ!J426"")"),0)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IFERROR(__xludf.DUMMYFUNCTION("IMPORTRANGE(""https://docs.google.com/spreadsheets/d/1XL5vhW3sbDhbH9Cz0tuDiY8C3ctxq1tqvaCgkFb8cCA/edit?usp=sharing"",""ชัยภูมิ!I427"")"),0)</f>
        <v>0</v>
      </c>
      <c r="J532" s="445">
        <f ca="1">IFERROR(__xludf.DUMMYFUNCTION("IMPORTRANGE(""https://docs.google.com/spreadsheets/d/1XL5vhW3sbDhbH9Cz0tuDiY8C3ctxq1tqvaCgkFb8cCA/edit?usp=sharing"",""ชัยภูมิ!J427"")"),0)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IFERROR(__xludf.DUMMYFUNCTION("IMPORTRANGE(""https://docs.google.com/spreadsheets/d/1XL5vhW3sbDhbH9Cz0tuDiY8C3ctxq1tqvaCgkFb8cCA/edit?usp=sharing"",""ชัยภูมิ!I428"")"),26)</f>
        <v>26</v>
      </c>
      <c r="J533" s="393">
        <f ca="1">IFERROR(__xludf.DUMMYFUNCTION("IMPORTRANGE(""https://docs.google.com/spreadsheets/d/1XL5vhW3sbDhbH9Cz0tuDiY8C3ctxq1tqvaCgkFb8cCA/edit?usp=sharing"",""ชัยภูมิ!J428"")"),0)</f>
        <v>0</v>
      </c>
      <c r="K533" s="394">
        <f ca="1">IF(I533&gt;0,J533*100/I533,0)</f>
        <v>0</v>
      </c>
      <c r="L533" s="395">
        <f ca="1">IFERROR(__xludf.DUMMYFUNCTION("IMPORTRANGE(""https://docs.google.com/spreadsheets/d/1XL5vhW3sbDhbH9Cz0tuDiY8C3ctxq1tqvaCgkFb8cCA/edit?usp=sharing"",""ชัยภูมิ!L428"")"),37740)</f>
        <v>37740</v>
      </c>
      <c r="M533" s="395"/>
      <c r="N533" s="395">
        <f ca="1">IFERROR(__xludf.DUMMYFUNCTION("IMPORTRANGE(""https://docs.google.com/spreadsheets/d/1XL5vhW3sbDhbH9Cz0tuDiY8C3ctxq1tqvaCgkFb8cCA/edit?usp=sharing"",""ชัยภูมิ!M428"")"),21330)</f>
        <v>21330</v>
      </c>
      <c r="O533" s="395">
        <f t="shared" ref="O533:O537" ca="1" si="118">+IF(L533&gt;0,N533*100/L533,0)</f>
        <v>56.518282988871228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IFERROR(__xludf.DUMMYFUNCTION("IMPORTRANGE(""https://docs.google.com/spreadsheets/d/1XL5vhW3sbDhbH9Cz0tuDiY8C3ctxq1tqvaCgkFb8cCA/edit?usp=sharing"",""ชัยภูมิ!L429"")"),0)</f>
        <v>0</v>
      </c>
      <c r="M534" s="169"/>
      <c r="N534" s="171">
        <f ca="1">IFERROR(__xludf.DUMMYFUNCTION("IMPORTRANGE(""https://docs.google.com/spreadsheets/d/1XL5vhW3sbDhbH9Cz0tuDiY8C3ctxq1tqvaCgkFb8cCA/edit?usp=sharing"",""ชัยภูมิ!M429"")"),0)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IFERROR(__xludf.DUMMYFUNCTION("IMPORTRANGE(""https://docs.google.com/spreadsheets/d/1XL5vhW3sbDhbH9Cz0tuDiY8C3ctxq1tqvaCgkFb8cCA/edit?usp=sharing"",""ชัยภูมิ!L430"")"),37740)</f>
        <v>37740</v>
      </c>
      <c r="M535" s="169"/>
      <c r="N535" s="171">
        <f ca="1">IFERROR(__xludf.DUMMYFUNCTION("IMPORTRANGE(""https://docs.google.com/spreadsheets/d/1XL5vhW3sbDhbH9Cz0tuDiY8C3ctxq1tqvaCgkFb8cCA/edit?usp=sharing"",""ชัยภูมิ!M430"")"),21330)</f>
        <v>21330</v>
      </c>
      <c r="O535" s="171">
        <f t="shared" ca="1" si="118"/>
        <v>56.518282988871228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IFERROR(__xludf.DUMMYFUNCTION("IMPORTRANGE(""https://docs.google.com/spreadsheets/d/1XL5vhW3sbDhbH9Cz0tuDiY8C3ctxq1tqvaCgkFb8cCA/edit?usp=sharing"",""ชัยภูมิ!L431"")"),0)</f>
        <v>0</v>
      </c>
      <c r="M536" s="171"/>
      <c r="N536" s="171">
        <f ca="1">IFERROR(__xludf.DUMMYFUNCTION("IMPORTRANGE(""https://docs.google.com/spreadsheets/d/1XL5vhW3sbDhbH9Cz0tuDiY8C3ctxq1tqvaCgkFb8cCA/edit?usp=sharing"",""ชัยภูมิ!M431"")"),0)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IFERROR(__xludf.DUMMYFUNCTION("IMPORTRANGE(""https://docs.google.com/spreadsheets/d/1XL5vhW3sbDhbH9Cz0tuDiY8C3ctxq1tqvaCgkFb8cCA/edit?usp=sharing"",""ชัยภูมิ!L432"")"),37740)</f>
        <v>37740</v>
      </c>
      <c r="M537" s="171"/>
      <c r="N537" s="171">
        <f ca="1">IFERROR(__xludf.DUMMYFUNCTION("IMPORTRANGE(""https://docs.google.com/spreadsheets/d/1XL5vhW3sbDhbH9Cz0tuDiY8C3ctxq1tqvaCgkFb8cCA/edit?usp=sharing"",""ชัยภูมิ!M432"")"),21330)</f>
        <v>21330</v>
      </c>
      <c r="O537" s="171">
        <f t="shared" ca="1" si="118"/>
        <v>56.518282988871228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IFERROR(__xludf.DUMMYFUNCTION("IMPORTRANGE(""https://docs.google.com/spreadsheets/d/1XL5vhW3sbDhbH9Cz0tuDiY8C3ctxq1tqvaCgkFb8cCA/edit?usp=sharing"",""ชัยภูมิ!M433"")"),0)</f>
        <v>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IFERROR(__xludf.DUMMYFUNCTION("IMPORTRANGE(""https://docs.google.com/spreadsheets/d/1XL5vhW3sbDhbH9Cz0tuDiY8C3ctxq1tqvaCgkFb8cCA/edit?usp=sharing"",""ชัยภูมิ!M434"")"),0)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IFERROR(__xludf.DUMMYFUNCTION("IMPORTRANGE(""https://docs.google.com/spreadsheets/d/1XL5vhW3sbDhbH9Cz0tuDiY8C3ctxq1tqvaCgkFb8cCA/edit?usp=sharing"",""ชัยภูมิ!M435"")"),0)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IFERROR(__xludf.DUMMYFUNCTION("IMPORTRANGE(""https://docs.google.com/spreadsheets/d/1XL5vhW3sbDhbH9Cz0tuDiY8C3ctxq1tqvaCgkFb8cCA/edit?usp=sharing"",""ชัยภูมิ!M436"")"),21330)</f>
        <v>21330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IFERROR(__xludf.DUMMYFUNCTION("IMPORTRANGE(""https://docs.google.com/spreadsheets/d/1XL5vhW3sbDhbH9Cz0tuDiY8C3ctxq1tqvaCgkFb8cCA/edit?usp=sharing"",""ชัยภูมิ!J438"")"),0)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IFERROR(__xludf.DUMMYFUNCTION("IMPORTRANGE(""https://docs.google.com/spreadsheets/d/1XL5vhW3sbDhbH9Cz0tuDiY8C3ctxq1tqvaCgkFb8cCA/edit?usp=sharing"",""ชัยภูมิ!J439"")"),1)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IFERROR(__xludf.DUMMYFUNCTION("IMPORTRANGE(""https://docs.google.com/spreadsheets/d/1XL5vhW3sbDhbH9Cz0tuDiY8C3ctxq1tqvaCgkFb8cCA/edit?usp=sharing"",""ชัยภูมิ!J440"")"),1)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IFERROR(__xludf.DUMMYFUNCTION("IMPORTRANGE(""https://docs.google.com/spreadsheets/d/1XL5vhW3sbDhbH9Cz0tuDiY8C3ctxq1tqvaCgkFb8cCA/edit?usp=sharing"",""ชัยภูมิ!J441"")"),1)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IFERROR(__xludf.DUMMYFUNCTION("IMPORTRANGE(""https://docs.google.com/spreadsheets/d/1XL5vhW3sbDhbH9Cz0tuDiY8C3ctxq1tqvaCgkFb8cCA/edit?usp=sharing"",""ชัยภูมิ!I442"")"),26)</f>
        <v>26</v>
      </c>
      <c r="J547" s="192">
        <f ca="1">IFERROR(__xludf.DUMMYFUNCTION("IMPORTRANGE(""https://docs.google.com/spreadsheets/d/1XL5vhW3sbDhbH9Cz0tuDiY8C3ctxq1tqvaCgkFb8cCA/edit?usp=sharing"",""ชัยภูมิ!J442"")"),0)</f>
        <v>0</v>
      </c>
      <c r="K547" s="168">
        <f t="shared" ref="K547:K548" ca="1" si="119">IF(I547&gt;0,J547*100/I547,0)</f>
        <v>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IFERROR(__xludf.DUMMYFUNCTION("IMPORTRANGE(""https://docs.google.com/spreadsheets/d/1XL5vhW3sbDhbH9Cz0tuDiY8C3ctxq1tqvaCgkFb8cCA/edit?usp=sharing"",""ชัยภูมิ!J166"")"),0)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IFERROR(__xludf.DUMMYFUNCTION("IMPORTRANGE(""https://docs.google.com/spreadsheets/d/1XL5vhW3sbDhbH9Cz0tuDiY8C3ctxq1tqvaCgkFb8cCA/edit?usp=sharing"",""ชัยภูมิ!J444"")"),0)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IFERROR(__xludf.DUMMYFUNCTION("IMPORTRANGE(""https://docs.google.com/spreadsheets/d/1XL5vhW3sbDhbH9Cz0tuDiY8C3ctxq1tqvaCgkFb8cCA/edit?usp=sharing"",""ชัยภูมิ!J445"")"),0)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IFERROR(__xludf.DUMMYFUNCTION("IMPORTRANGE(""https://docs.google.com/spreadsheets/d/1XL5vhW3sbDhbH9Cz0tuDiY8C3ctxq1tqvaCgkFb8cCA/edit?usp=sharing"",""ชัยภูมิ!I446"")"),0)</f>
        <v>0</v>
      </c>
      <c r="J551" s="393">
        <f ca="1">IFERROR(__xludf.DUMMYFUNCTION("IMPORTRANGE(""https://docs.google.com/spreadsheets/d/1XL5vhW3sbDhbH9Cz0tuDiY8C3ctxq1tqvaCgkFb8cCA/edit?usp=sharing"",""ชัยภูมิ!J446"")"),0)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IFERROR(__xludf.DUMMYFUNCTION("IMPORTRANGE(""https://docs.google.com/spreadsheets/d/1XL5vhW3sbDhbH9Cz0tuDiY8C3ctxq1tqvaCgkFb8cCA/edit?usp=sharing"",""ชัยภูมิ!L446"")"),0)</f>
        <v>0</v>
      </c>
      <c r="M551" s="395"/>
      <c r="N551" s="395">
        <f ca="1">IFERROR(__xludf.DUMMYFUNCTION("IMPORTRANGE(""https://docs.google.com/spreadsheets/d/1XL5vhW3sbDhbH9Cz0tuDiY8C3ctxq1tqvaCgkFb8cCA/edit?usp=sharing"",""ชัยภูมิ!M446"")"),0)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IFERROR(__xludf.DUMMYFUNCTION("IMPORTRANGE(""https://docs.google.com/spreadsheets/d/1XL5vhW3sbDhbH9Cz0tuDiY8C3ctxq1tqvaCgkFb8cCA/edit?usp=sharing"",""ชัยภูมิ!L447"")"),0)</f>
        <v>0</v>
      </c>
      <c r="M552" s="169"/>
      <c r="N552" s="171">
        <f ca="1">IFERROR(__xludf.DUMMYFUNCTION("IMPORTRANGE(""https://docs.google.com/spreadsheets/d/1XL5vhW3sbDhbH9Cz0tuDiY8C3ctxq1tqvaCgkFb8cCA/edit?usp=sharing"",""ชัยภูมิ!M447"")"),0)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IFERROR(__xludf.DUMMYFUNCTION("IMPORTRANGE(""https://docs.google.com/spreadsheets/d/1XL5vhW3sbDhbH9Cz0tuDiY8C3ctxq1tqvaCgkFb8cCA/edit?usp=sharing"",""ชัยภูมิ!L448"")"),0)</f>
        <v>0</v>
      </c>
      <c r="M553" s="169"/>
      <c r="N553" s="171">
        <f ca="1">IFERROR(__xludf.DUMMYFUNCTION("IMPORTRANGE(""https://docs.google.com/spreadsheets/d/1XL5vhW3sbDhbH9Cz0tuDiY8C3ctxq1tqvaCgkFb8cCA/edit?usp=sharing"",""ชัยภูมิ!M448"")"),0)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IFERROR(__xludf.DUMMYFUNCTION("IMPORTRANGE(""https://docs.google.com/spreadsheets/d/1XL5vhW3sbDhbH9Cz0tuDiY8C3ctxq1tqvaCgkFb8cCA/edit?usp=sharing"",""ชัยภูมิ!L449"")"),0)</f>
        <v>0</v>
      </c>
      <c r="M554" s="171"/>
      <c r="N554" s="171">
        <f ca="1">IFERROR(__xludf.DUMMYFUNCTION("IMPORTRANGE(""https://docs.google.com/spreadsheets/d/1XL5vhW3sbDhbH9Cz0tuDiY8C3ctxq1tqvaCgkFb8cCA/edit?usp=sharing"",""ชัยภูมิ!M449"")"),0)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IFERROR(__xludf.DUMMYFUNCTION("IMPORTRANGE(""https://docs.google.com/spreadsheets/d/1XL5vhW3sbDhbH9Cz0tuDiY8C3ctxq1tqvaCgkFb8cCA/edit?usp=sharing"",""ชัยภูมิ!L450"")"),0)</f>
        <v>0</v>
      </c>
      <c r="M555" s="171"/>
      <c r="N555" s="171">
        <f ca="1">IFERROR(__xludf.DUMMYFUNCTION("IMPORTRANGE(""https://docs.google.com/spreadsheets/d/1XL5vhW3sbDhbH9Cz0tuDiY8C3ctxq1tqvaCgkFb8cCA/edit?usp=sharing"",""ชัยภูมิ!M450"")"),0)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IFERROR(__xludf.DUMMYFUNCTION("IMPORTRANGE(""https://docs.google.com/spreadsheets/d/1XL5vhW3sbDhbH9Cz0tuDiY8C3ctxq1tqvaCgkFb8cCA/edit?usp=sharing"",""ชัยภูมิ!M451"")"),0)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IFERROR(__xludf.DUMMYFUNCTION("IMPORTRANGE(""https://docs.google.com/spreadsheets/d/1XL5vhW3sbDhbH9Cz0tuDiY8C3ctxq1tqvaCgkFb8cCA/edit?usp=sharing"",""ชัยภูมิ!M452"")"),0)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IFERROR(__xludf.DUMMYFUNCTION("IMPORTRANGE(""https://docs.google.com/spreadsheets/d/1XL5vhW3sbDhbH9Cz0tuDiY8C3ctxq1tqvaCgkFb8cCA/edit?usp=sharing"",""ชัยภูมิ!M453"")"),0)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IFERROR(__xludf.DUMMYFUNCTION("IMPORTRANGE(""https://docs.google.com/spreadsheets/d/1XL5vhW3sbDhbH9Cz0tuDiY8C3ctxq1tqvaCgkFb8cCA/edit?usp=sharing"",""ชัยภูมิ!M454"")"),0)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IFERROR(__xludf.DUMMYFUNCTION("IMPORTRANGE(""https://docs.google.com/spreadsheets/d/1XL5vhW3sbDhbH9Cz0tuDiY8C3ctxq1tqvaCgkFb8cCA/edit?usp=sharing"",""ชัยภูมิ!I455"")"),0)</f>
        <v>0</v>
      </c>
      <c r="J560" s="167">
        <f ca="1">IFERROR(__xludf.DUMMYFUNCTION("IMPORTRANGE(""https://docs.google.com/spreadsheets/d/1XL5vhW3sbDhbH9Cz0tuDiY8C3ctxq1tqvaCgkFb8cCA/edit?usp=sharing"",""ชัยภูมิ!J455"")"),0)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IFERROR(__xludf.DUMMYFUNCTION("IMPORTRANGE(""https://docs.google.com/spreadsheets/d/1XL5vhW3sbDhbH9Cz0tuDiY8C3ctxq1tqvaCgkFb8cCA/edit?usp=sharing"",""ชัยภูมิ!I456"")"),0)</f>
        <v>0</v>
      </c>
      <c r="J561" s="191">
        <f ca="1">IFERROR(__xludf.DUMMYFUNCTION("IMPORTRANGE(""https://docs.google.com/spreadsheets/d/1XL5vhW3sbDhbH9Cz0tuDiY8C3ctxq1tqvaCgkFb8cCA/edit?usp=sharing"",""ชัยภูมิ!J456"")"),0)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IFERROR(__xludf.DUMMYFUNCTION("IMPORTRANGE(""https://docs.google.com/spreadsheets/d/1XL5vhW3sbDhbH9Cz0tuDiY8C3ctxq1tqvaCgkFb8cCA/edit?usp=sharing"",""ชัยภูมิ!I457"")"),"")</f>
        <v/>
      </c>
      <c r="J562" s="191" t="str">
        <f ca="1">IFERROR(__xludf.DUMMYFUNCTION("IMPORTRANGE(""https://docs.google.com/spreadsheets/d/1XL5vhW3sbDhbH9Cz0tuDiY8C3ctxq1tqvaCgkFb8cCA/edit?usp=sharing"",""ชัยภูมิ!J457"")"),"")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IFERROR(__xludf.DUMMYFUNCTION("IMPORTRANGE(""https://docs.google.com/spreadsheets/d/1XL5vhW3sbDhbH9Cz0tuDiY8C3ctxq1tqvaCgkFb8cCA/edit?usp=sharing"",""ชัยภูมิ!I458"")"),"")</f>
        <v/>
      </c>
      <c r="J563" s="191" t="str">
        <f ca="1">IFERROR(__xludf.DUMMYFUNCTION("IMPORTRANGE(""https://docs.google.com/spreadsheets/d/1XL5vhW3sbDhbH9Cz0tuDiY8C3ctxq1tqvaCgkFb8cCA/edit?usp=sharing"",""ชัยภูมิ!J458"")"),"")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IFERROR(__xludf.DUMMYFUNCTION("IMPORTRANGE(""https://docs.google.com/spreadsheets/d/1XL5vhW3sbDhbH9Cz0tuDiY8C3ctxq1tqvaCgkFb8cCA/edit?usp=sharing"",""ชัยภูมิ!I459"")"),4600)</f>
        <v>4600</v>
      </c>
      <c r="J564" s="360">
        <f ca="1">IFERROR(__xludf.DUMMYFUNCTION("IMPORTRANGE(""https://docs.google.com/spreadsheets/d/1XL5vhW3sbDhbH9Cz0tuDiY8C3ctxq1tqvaCgkFb8cCA/edit?usp=sharing"",""ชัยภูมิ!J459"")"),1948)</f>
        <v>1948</v>
      </c>
      <c r="K564" s="361">
        <f t="shared" ca="1" si="121"/>
        <v>42.347826086956523</v>
      </c>
      <c r="L564" s="362">
        <f ca="1">IFERROR(__xludf.DUMMYFUNCTION("IMPORTRANGE(""https://docs.google.com/spreadsheets/d/1XL5vhW3sbDhbH9Cz0tuDiY8C3ctxq1tqvaCgkFb8cCA/edit?usp=sharing"",""ชัยภูมิ!L459"")"),172800)</f>
        <v>172800</v>
      </c>
      <c r="M564" s="362"/>
      <c r="N564" s="362">
        <f ca="1">IFERROR(__xludf.DUMMYFUNCTION("IMPORTRANGE(""https://docs.google.com/spreadsheets/d/1XL5vhW3sbDhbH9Cz0tuDiY8C3ctxq1tqvaCgkFb8cCA/edit?usp=sharing"",""ชัยภูมิ!M459"")"),6760)</f>
        <v>6760</v>
      </c>
      <c r="O564" s="362">
        <f t="shared" ref="O564:O568" ca="1" si="122">+IF(L564&gt;0,N564*100/L564,0)</f>
        <v>3.9120370370370372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IFERROR(__xludf.DUMMYFUNCTION("IMPORTRANGE(""https://docs.google.com/spreadsheets/d/1XL5vhW3sbDhbH9Cz0tuDiY8C3ctxq1tqvaCgkFb8cCA/edit?usp=sharing"",""ชัยภูมิ!L460"")"),0)</f>
        <v>0</v>
      </c>
      <c r="M565" s="169"/>
      <c r="N565" s="171">
        <f ca="1">IFERROR(__xludf.DUMMYFUNCTION("IMPORTRANGE(""https://docs.google.com/spreadsheets/d/1XL5vhW3sbDhbH9Cz0tuDiY8C3ctxq1tqvaCgkFb8cCA/edit?usp=sharing"",""ชัยภูมิ!M460"")"),0)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IFERROR(__xludf.DUMMYFUNCTION("IMPORTRANGE(""https://docs.google.com/spreadsheets/d/1XL5vhW3sbDhbH9Cz0tuDiY8C3ctxq1tqvaCgkFb8cCA/edit?usp=sharing"",""ชัยภูมิ!L461"")"),172800)</f>
        <v>172800</v>
      </c>
      <c r="M566" s="169"/>
      <c r="N566" s="171">
        <f ca="1">IFERROR(__xludf.DUMMYFUNCTION("IMPORTRANGE(""https://docs.google.com/spreadsheets/d/1XL5vhW3sbDhbH9Cz0tuDiY8C3ctxq1tqvaCgkFb8cCA/edit?usp=sharing"",""ชัยภูมิ!M461"")"),6760)</f>
        <v>6760</v>
      </c>
      <c r="O566" s="171">
        <f t="shared" ca="1" si="122"/>
        <v>3.9120370370370372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IFERROR(__xludf.DUMMYFUNCTION("IMPORTRANGE(""https://docs.google.com/spreadsheets/d/1XL5vhW3sbDhbH9Cz0tuDiY8C3ctxq1tqvaCgkFb8cCA/edit?usp=sharing"",""ชัยภูมิ!L462"")"),0)</f>
        <v>0</v>
      </c>
      <c r="M567" s="171"/>
      <c r="N567" s="171">
        <f ca="1">IFERROR(__xludf.DUMMYFUNCTION("IMPORTRANGE(""https://docs.google.com/spreadsheets/d/1XL5vhW3sbDhbH9Cz0tuDiY8C3ctxq1tqvaCgkFb8cCA/edit?usp=sharing"",""ชัยภูมิ!M462"")"),0)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IFERROR(__xludf.DUMMYFUNCTION("IMPORTRANGE(""https://docs.google.com/spreadsheets/d/1XL5vhW3sbDhbH9Cz0tuDiY8C3ctxq1tqvaCgkFb8cCA/edit?usp=sharing"",""ชัยภูมิ!L463"")"),172800)</f>
        <v>172800</v>
      </c>
      <c r="M568" s="171"/>
      <c r="N568" s="171">
        <f ca="1">IFERROR(__xludf.DUMMYFUNCTION("IMPORTRANGE(""https://docs.google.com/spreadsheets/d/1XL5vhW3sbDhbH9Cz0tuDiY8C3ctxq1tqvaCgkFb8cCA/edit?usp=sharing"",""ชัยภูมิ!M463"")"),6760)</f>
        <v>6760</v>
      </c>
      <c r="O568" s="171">
        <f t="shared" ca="1" si="122"/>
        <v>3.9120370370370372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IFERROR(__xludf.DUMMYFUNCTION("IMPORTRANGE(""https://docs.google.com/spreadsheets/d/1XL5vhW3sbDhbH9Cz0tuDiY8C3ctxq1tqvaCgkFb8cCA/edit?usp=sharing"",""ชัยภูมิ!M464"")"),0)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IFERROR(__xludf.DUMMYFUNCTION("IMPORTRANGE(""https://docs.google.com/spreadsheets/d/1XL5vhW3sbDhbH9Cz0tuDiY8C3ctxq1tqvaCgkFb8cCA/edit?usp=sharing"",""ชัยภูมิ!M465"")"),0)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IFERROR(__xludf.DUMMYFUNCTION("IMPORTRANGE(""https://docs.google.com/spreadsheets/d/1XL5vhW3sbDhbH9Cz0tuDiY8C3ctxq1tqvaCgkFb8cCA/edit?usp=sharing"",""ชัยภูมิ!M466"")"),0)</f>
        <v>0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IFERROR(__xludf.DUMMYFUNCTION("IMPORTRANGE(""https://docs.google.com/spreadsheets/d/1XL5vhW3sbDhbH9Cz0tuDiY8C3ctxq1tqvaCgkFb8cCA/edit?usp=sharing"",""ชัยภูมิ!M467"")"),6760)</f>
        <v>6760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IFERROR(__xludf.DUMMYFUNCTION("IMPORTRANGE(""https://docs.google.com/spreadsheets/d/1XL5vhW3sbDhbH9Cz0tuDiY8C3ctxq1tqvaCgkFb8cCA/edit?usp=sharing"",""ชัยภูมิ!I468"")"),4600)</f>
        <v>4600</v>
      </c>
      <c r="J573" s="401">
        <f ca="1">IFERROR(__xludf.DUMMYFUNCTION("IMPORTRANGE(""https://docs.google.com/spreadsheets/d/1XL5vhW3sbDhbH9Cz0tuDiY8C3ctxq1tqvaCgkFb8cCA/edit?usp=sharing"",""ชัยภูมิ!J468"")"),1948)</f>
        <v>1948</v>
      </c>
      <c r="K573" s="204">
        <f ca="1">IF(I573&gt;0,J573*100/I573,0)</f>
        <v>42.347826086956523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IFERROR(__xludf.DUMMYFUNCTION("IMPORTRANGE(""https://docs.google.com/spreadsheets/d/1XL5vhW3sbDhbH9Cz0tuDiY8C3ctxq1tqvaCgkFb8cCA/edit?usp=sharing"",""ชัยภูมิ!I470"")"),0)</f>
        <v>0</v>
      </c>
      <c r="J575" s="192">
        <f ca="1">IFERROR(__xludf.DUMMYFUNCTION("IMPORTRANGE(""https://docs.google.com/spreadsheets/d/1XL5vhW3sbDhbH9Cz0tuDiY8C3ctxq1tqvaCgkFb8cCA/edit?usp=sharing"",""ชัยภูมิ!J470"")"),1)</f>
        <v>1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IFERROR(__xludf.DUMMYFUNCTION("IMPORTRANGE(""https://docs.google.com/spreadsheets/d/1XL5vhW3sbDhbH9Cz0tuDiY8C3ctxq1tqvaCgkFb8cCA/edit?usp=sharing"",""ชัยภูมิ!I471"")"),0)</f>
        <v>0</v>
      </c>
      <c r="J576" s="192">
        <f ca="1">IFERROR(__xludf.DUMMYFUNCTION("IMPORTRANGE(""https://docs.google.com/spreadsheets/d/1XL5vhW3sbDhbH9Cz0tuDiY8C3ctxq1tqvaCgkFb8cCA/edit?usp=sharing"",""ชัยภูมิ!J471"")"),42)</f>
        <v>42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IFERROR(__xludf.DUMMYFUNCTION("IMPORTRANGE(""https://docs.google.com/spreadsheets/d/1XL5vhW3sbDhbH9Cz0tuDiY8C3ctxq1tqvaCgkFb8cCA/edit?usp=sharing"",""ชัยภูมิ!I472"")"),0)</f>
        <v>0</v>
      </c>
      <c r="J577" s="192">
        <f ca="1">IFERROR(__xludf.DUMMYFUNCTION("IMPORTRANGE(""https://docs.google.com/spreadsheets/d/1XL5vhW3sbDhbH9Cz0tuDiY8C3ctxq1tqvaCgkFb8cCA/edit?usp=sharing"",""ชัยภูมิ!J472"")"),1906)</f>
        <v>1906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IFERROR(__xludf.DUMMYFUNCTION("IMPORTRANGE(""https://docs.google.com/spreadsheets/d/1XL5vhW3sbDhbH9Cz0tuDiY8C3ctxq1tqvaCgkFb8cCA/edit?usp=sharing"",""ชัยภูมิ!I473"")"),0)</f>
        <v>0</v>
      </c>
      <c r="J578" s="192">
        <f ca="1">IFERROR(__xludf.DUMMYFUNCTION("IMPORTRANGE(""https://docs.google.com/spreadsheets/d/1XL5vhW3sbDhbH9Cz0tuDiY8C3ctxq1tqvaCgkFb8cCA/edit?usp=sharing"",""ชัยภูมิ!J473"")"),0)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IFERROR(__xludf.DUMMYFUNCTION("IMPORTRANGE(""https://docs.google.com/spreadsheets/d/1XL5vhW3sbDhbH9Cz0tuDiY8C3ctxq1tqvaCgkFb8cCA/edit?usp=sharing"",""ชัยภูมิ!I474"")"),0)</f>
        <v>0</v>
      </c>
      <c r="J579" s="192">
        <f ca="1">IFERROR(__xludf.DUMMYFUNCTION("IMPORTRANGE(""https://docs.google.com/spreadsheets/d/1XL5vhW3sbDhbH9Cz0tuDiY8C3ctxq1tqvaCgkFb8cCA/edit?usp=sharing"",""ชัยภูมิ!J474"")"),0)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IFERROR(__xludf.DUMMYFUNCTION("IMPORTRANGE(""https://docs.google.com/spreadsheets/d/1XL5vhW3sbDhbH9Cz0tuDiY8C3ctxq1tqvaCgkFb8cCA/edit?usp=sharing"",""ชัยภูมิ!I475"")"),0)</f>
        <v>0</v>
      </c>
      <c r="J580" s="360">
        <f ca="1">IFERROR(__xludf.DUMMYFUNCTION("IMPORTRANGE(""https://docs.google.com/spreadsheets/d/1XL5vhW3sbDhbH9Cz0tuDiY8C3ctxq1tqvaCgkFb8cCA/edit?usp=sharing"",""ชัยภูมิ!J475"")"),6)</f>
        <v>6</v>
      </c>
      <c r="K580" s="361">
        <f ca="1">IF(I580&gt;0,J580*100/I580,0)</f>
        <v>0</v>
      </c>
      <c r="L580" s="362">
        <f ca="1">IFERROR(__xludf.DUMMYFUNCTION("IMPORTRANGE(""https://docs.google.com/spreadsheets/d/1XL5vhW3sbDhbH9Cz0tuDiY8C3ctxq1tqvaCgkFb8cCA/edit?usp=sharing"",""ชัยภูมิ!L475"")"),0)</f>
        <v>0</v>
      </c>
      <c r="M580" s="362"/>
      <c r="N580" s="362">
        <f ca="1">IFERROR(__xludf.DUMMYFUNCTION("IMPORTRANGE(""https://docs.google.com/spreadsheets/d/1XL5vhW3sbDhbH9Cz0tuDiY8C3ctxq1tqvaCgkFb8cCA/edit?usp=sharing"",""ชัยภูมิ!M475"")"),0)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IFERROR(__xludf.DUMMYFUNCTION("IMPORTRANGE(""https://docs.google.com/spreadsheets/d/1XL5vhW3sbDhbH9Cz0tuDiY8C3ctxq1tqvaCgkFb8cCA/edit?usp=sharing"",""ชัยภูมิ!L476"")"),0)</f>
        <v>0</v>
      </c>
      <c r="M581" s="169"/>
      <c r="N581" s="171">
        <f ca="1">IFERROR(__xludf.DUMMYFUNCTION("IMPORTRANGE(""https://docs.google.com/spreadsheets/d/1XL5vhW3sbDhbH9Cz0tuDiY8C3ctxq1tqvaCgkFb8cCA/edit?usp=sharing"",""ชัยภูมิ!M476"")"),0)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IFERROR(__xludf.DUMMYFUNCTION("IMPORTRANGE(""https://docs.google.com/spreadsheets/d/1XL5vhW3sbDhbH9Cz0tuDiY8C3ctxq1tqvaCgkFb8cCA/edit?usp=sharing"",""ชัยภูมิ!L477"")"),0)</f>
        <v>0</v>
      </c>
      <c r="M582" s="169"/>
      <c r="N582" s="171">
        <f ca="1">IFERROR(__xludf.DUMMYFUNCTION("IMPORTRANGE(""https://docs.google.com/spreadsheets/d/1XL5vhW3sbDhbH9Cz0tuDiY8C3ctxq1tqvaCgkFb8cCA/edit?usp=sharing"",""ชัยภูมิ!M477"")"),0)</f>
        <v>0</v>
      </c>
      <c r="O582" s="171">
        <f t="shared" ca="1" si="124"/>
        <v>0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IFERROR(__xludf.DUMMYFUNCTION("IMPORTRANGE(""https://docs.google.com/spreadsheets/d/1XL5vhW3sbDhbH9Cz0tuDiY8C3ctxq1tqvaCgkFb8cCA/edit?usp=sharing"",""ชัยภูมิ!L478"")"),0)</f>
        <v>0</v>
      </c>
      <c r="M583" s="171"/>
      <c r="N583" s="171">
        <f ca="1">IFERROR(__xludf.DUMMYFUNCTION("IMPORTRANGE(""https://docs.google.com/spreadsheets/d/1XL5vhW3sbDhbH9Cz0tuDiY8C3ctxq1tqvaCgkFb8cCA/edit?usp=sharing"",""ชัยภูมิ!M478"")"),0)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IFERROR(__xludf.DUMMYFUNCTION("IMPORTRANGE(""https://docs.google.com/spreadsheets/d/1XL5vhW3sbDhbH9Cz0tuDiY8C3ctxq1tqvaCgkFb8cCA/edit?usp=sharing"",""ชัยภูมิ!L479"")"),0)</f>
        <v>0</v>
      </c>
      <c r="M584" s="171"/>
      <c r="N584" s="171">
        <f ca="1">IFERROR(__xludf.DUMMYFUNCTION("IMPORTRANGE(""https://docs.google.com/spreadsheets/d/1XL5vhW3sbDhbH9Cz0tuDiY8C3ctxq1tqvaCgkFb8cCA/edit?usp=sharing"",""ชัยภูมิ!M479"")"),0)</f>
        <v>0</v>
      </c>
      <c r="O584" s="171">
        <f t="shared" ca="1" si="124"/>
        <v>0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IFERROR(__xludf.DUMMYFUNCTION("IMPORTRANGE(""https://docs.google.com/spreadsheets/d/1XL5vhW3sbDhbH9Cz0tuDiY8C3ctxq1tqvaCgkFb8cCA/edit?usp=sharing"",""ชัยภูมิ!M480"")"),0)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IFERROR(__xludf.DUMMYFUNCTION("IMPORTRANGE(""https://docs.google.com/spreadsheets/d/1XL5vhW3sbDhbH9Cz0tuDiY8C3ctxq1tqvaCgkFb8cCA/edit?usp=sharing"",""ชัยภูมิ!M481"")"),0)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IFERROR(__xludf.DUMMYFUNCTION("IMPORTRANGE(""https://docs.google.com/spreadsheets/d/1XL5vhW3sbDhbH9Cz0tuDiY8C3ctxq1tqvaCgkFb8cCA/edit?usp=sharing"",""ชัยภูมิ!M482"")"),0)</f>
        <v>0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IFERROR(__xludf.DUMMYFUNCTION("IMPORTRANGE(""https://docs.google.com/spreadsheets/d/1XL5vhW3sbDhbH9Cz0tuDiY8C3ctxq1tqvaCgkFb8cCA/edit?usp=sharing"",""ชัยภูมิ!M483"")"),0)</f>
        <v>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IFERROR(__xludf.DUMMYFUNCTION("IMPORTRANGE(""https://docs.google.com/spreadsheets/d/1XL5vhW3sbDhbH9Cz0tuDiY8C3ctxq1tqvaCgkFb8cCA/edit?usp=sharing"",""ชัยภูมิ!I484"")"),0)</f>
        <v>0</v>
      </c>
      <c r="J589" s="191">
        <f ca="1">IFERROR(__xludf.DUMMYFUNCTION("IMPORTRANGE(""https://docs.google.com/spreadsheets/d/1XL5vhW3sbDhbH9Cz0tuDiY8C3ctxq1tqvaCgkFb8cCA/edit?usp=sharing"",""ชัยภูมิ!J484"")"),0)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IFERROR(__xludf.DUMMYFUNCTION("IMPORTRANGE(""https://docs.google.com/spreadsheets/d/1XL5vhW3sbDhbH9Cz0tuDiY8C3ctxq1tqvaCgkFb8cCA/edit?usp=sharing"",""ชัยภูมิ!I485"")"),0)</f>
        <v>0</v>
      </c>
      <c r="J590" s="191">
        <f ca="1">IFERROR(__xludf.DUMMYFUNCTION("IMPORTRANGE(""https://docs.google.com/spreadsheets/d/1XL5vhW3sbDhbH9Cz0tuDiY8C3ctxq1tqvaCgkFb8cCA/edit?usp=sharing"",""ชัยภูมิ!J485"")"),0)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IFERROR(__xludf.DUMMYFUNCTION("IMPORTRANGE(""https://docs.google.com/spreadsheets/d/1XL5vhW3sbDhbH9Cz0tuDiY8C3ctxq1tqvaCgkFb8cCA/edit?usp=sharing"",""ชัยภูมิ!I486"")"),0)</f>
        <v>0</v>
      </c>
      <c r="J591" s="191">
        <f ca="1">IFERROR(__xludf.DUMMYFUNCTION("IMPORTRANGE(""https://docs.google.com/spreadsheets/d/1XL5vhW3sbDhbH9Cz0tuDiY8C3ctxq1tqvaCgkFb8cCA/edit?usp=sharing"",""ชัยภูมิ!J486"")"),9)</f>
        <v>9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IFERROR(__xludf.DUMMYFUNCTION("IMPORTRANGE(""https://docs.google.com/spreadsheets/d/1XL5vhW3sbDhbH9Cz0tuDiY8C3ctxq1tqvaCgkFb8cCA/edit?usp=sharing"",""ชัยภูมิ!I487"")"),0)</f>
        <v>0</v>
      </c>
      <c r="J592" s="191">
        <f ca="1">IFERROR(__xludf.DUMMYFUNCTION("IMPORTRANGE(""https://docs.google.com/spreadsheets/d/1XL5vhW3sbDhbH9Cz0tuDiY8C3ctxq1tqvaCgkFb8cCA/edit?usp=sharing"",""ชัยภูมิ!J487"")"),6.43)</f>
        <v>6.43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IFERROR(__xludf.DUMMYFUNCTION("IMPORTRANGE(""https://docs.google.com/spreadsheets/d/1XL5vhW3sbDhbH9Cz0tuDiY8C3ctxq1tqvaCgkFb8cCA/edit?usp=sharing"",""ชัยภูมิ!I488"")"),0)</f>
        <v>0</v>
      </c>
      <c r="J593" s="191">
        <f ca="1">IFERROR(__xludf.DUMMYFUNCTION("IMPORTRANGE(""https://docs.google.com/spreadsheets/d/1XL5vhW3sbDhbH9Cz0tuDiY8C3ctxq1tqvaCgkFb8cCA/edit?usp=sharing"",""ชัยภูมิ!J488"")"),0)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IFERROR(__xludf.DUMMYFUNCTION("IMPORTRANGE(""https://docs.google.com/spreadsheets/d/1XL5vhW3sbDhbH9Cz0tuDiY8C3ctxq1tqvaCgkFb8cCA/edit?usp=sharing"",""ชัยภูมิ!I489"")"),0)</f>
        <v>0</v>
      </c>
      <c r="J594" s="191">
        <f ca="1">IFERROR(__xludf.DUMMYFUNCTION("IMPORTRANGE(""https://docs.google.com/spreadsheets/d/1XL5vhW3sbDhbH9Cz0tuDiY8C3ctxq1tqvaCgkFb8cCA/edit?usp=sharing"",""ชัยภูมิ!J489"")"),0)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IFERROR(__xludf.DUMMYFUNCTION("IMPORTRANGE(""https://docs.google.com/spreadsheets/d/1XL5vhW3sbDhbH9Cz0tuDiY8C3ctxq1tqvaCgkFb8cCA/edit?usp=sharing"",""ชัยภูมิ!I490"")"),0)</f>
        <v>0</v>
      </c>
      <c r="J595" s="191">
        <f ca="1">IFERROR(__xludf.DUMMYFUNCTION("IMPORTRANGE(""https://docs.google.com/spreadsheets/d/1XL5vhW3sbDhbH9Cz0tuDiY8C3ctxq1tqvaCgkFb8cCA/edit?usp=sharing"",""ชัยภูมิ!J490"")"),6)</f>
        <v>6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IFERROR(__xludf.DUMMYFUNCTION("IMPORTRANGE(""https://docs.google.com/spreadsheets/d/1XL5vhW3sbDhbH9Cz0tuDiY8C3ctxq1tqvaCgkFb8cCA/edit?usp=sharing"",""ชัยภูมิ!I491"")"),0)</f>
        <v>0</v>
      </c>
      <c r="J596" s="238">
        <f ca="1">IFERROR(__xludf.DUMMYFUNCTION("IMPORTRANGE(""https://docs.google.com/spreadsheets/d/1XL5vhW3sbDhbH9Cz0tuDiY8C3ctxq1tqvaCgkFb8cCA/edit?usp=sharing"",""ชัยภูมิ!J491"")"),5.32)</f>
        <v>5.32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IFERROR(__xludf.DUMMYFUNCTION("IMPORTRANGE(""https://docs.google.com/spreadsheets/d/1XL5vhW3sbDhbH9Cz0tuDiY8C3ctxq1tqvaCgkFb8cCA/edit?usp=sharing"",""ชัยภูมิ!I492"")"),100)</f>
        <v>100</v>
      </c>
      <c r="J597" s="464">
        <f ca="1">IFERROR(__xludf.DUMMYFUNCTION("IMPORTRANGE(""https://docs.google.com/spreadsheets/d/1XL5vhW3sbDhbH9Cz0tuDiY8C3ctxq1tqvaCgkFb8cCA/edit?usp=sharing"",""ชัยภูมิ!J492"")"),0)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IFERROR(__xludf.DUMMYFUNCTION("IMPORTRANGE(""https://docs.google.com/spreadsheets/d/1XL5vhW3sbDhbH9Cz0tuDiY8C3ctxq1tqvaCgkFb8cCA/edit?usp=sharing"",""ชัยภูมิ!L492"")"),7300)</f>
        <v>7300</v>
      </c>
      <c r="M597" s="395"/>
      <c r="N597" s="395">
        <f ca="1">IFERROR(__xludf.DUMMYFUNCTION("IMPORTRANGE(""https://docs.google.com/spreadsheets/d/1XL5vhW3sbDhbH9Cz0tuDiY8C3ctxq1tqvaCgkFb8cCA/edit?usp=sharing"",""ชัยภูมิ!M492"")"),720)</f>
        <v>720</v>
      </c>
      <c r="O597" s="395">
        <f t="shared" ref="O597:O601" ca="1" si="126">+IF(L597&gt;0,N597*100/L597,0)</f>
        <v>9.8630136986301373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IFERROR(__xludf.DUMMYFUNCTION("IMPORTRANGE(""https://docs.google.com/spreadsheets/d/1XL5vhW3sbDhbH9Cz0tuDiY8C3ctxq1tqvaCgkFb8cCA/edit?usp=sharing"",""ชัยภูมิ!L493"")"),0)</f>
        <v>0</v>
      </c>
      <c r="M598" s="169"/>
      <c r="N598" s="171">
        <f ca="1">IFERROR(__xludf.DUMMYFUNCTION("IMPORTRANGE(""https://docs.google.com/spreadsheets/d/1XL5vhW3sbDhbH9Cz0tuDiY8C3ctxq1tqvaCgkFb8cCA/edit?usp=sharing"",""ชัยภูมิ!M493"")"),0)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IFERROR(__xludf.DUMMYFUNCTION("IMPORTRANGE(""https://docs.google.com/spreadsheets/d/1XL5vhW3sbDhbH9Cz0tuDiY8C3ctxq1tqvaCgkFb8cCA/edit?usp=sharing"",""ชัยภูมิ!L494"")"),7300)</f>
        <v>7300</v>
      </c>
      <c r="M599" s="169"/>
      <c r="N599" s="171">
        <f ca="1">IFERROR(__xludf.DUMMYFUNCTION("IMPORTRANGE(""https://docs.google.com/spreadsheets/d/1XL5vhW3sbDhbH9Cz0tuDiY8C3ctxq1tqvaCgkFb8cCA/edit?usp=sharing"",""ชัยภูมิ!M494"")"),720)</f>
        <v>720</v>
      </c>
      <c r="O599" s="171">
        <f t="shared" ca="1" si="126"/>
        <v>9.8630136986301373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IFERROR(__xludf.DUMMYFUNCTION("IMPORTRANGE(""https://docs.google.com/spreadsheets/d/1XL5vhW3sbDhbH9Cz0tuDiY8C3ctxq1tqvaCgkFb8cCA/edit?usp=sharing"",""ชัยภูมิ!L495"")"),0)</f>
        <v>0</v>
      </c>
      <c r="M600" s="171"/>
      <c r="N600" s="171">
        <f ca="1">IFERROR(__xludf.DUMMYFUNCTION("IMPORTRANGE(""https://docs.google.com/spreadsheets/d/1XL5vhW3sbDhbH9Cz0tuDiY8C3ctxq1tqvaCgkFb8cCA/edit?usp=sharing"",""ชัยภูมิ!M495"")"),0)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IFERROR(__xludf.DUMMYFUNCTION("IMPORTRANGE(""https://docs.google.com/spreadsheets/d/1XL5vhW3sbDhbH9Cz0tuDiY8C3ctxq1tqvaCgkFb8cCA/edit?usp=sharing"",""ชัยภูมิ!L496"")"),7300)</f>
        <v>7300</v>
      </c>
      <c r="M601" s="171"/>
      <c r="N601" s="171">
        <f ca="1">IFERROR(__xludf.DUMMYFUNCTION("IMPORTRANGE(""https://docs.google.com/spreadsheets/d/1XL5vhW3sbDhbH9Cz0tuDiY8C3ctxq1tqvaCgkFb8cCA/edit?usp=sharing"",""ชัยภูมิ!M496"")"),720)</f>
        <v>720</v>
      </c>
      <c r="O601" s="171">
        <f t="shared" ca="1" si="126"/>
        <v>9.8630136986301373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IFERROR(__xludf.DUMMYFUNCTION("IMPORTRANGE(""https://docs.google.com/spreadsheets/d/1XL5vhW3sbDhbH9Cz0tuDiY8C3ctxq1tqvaCgkFb8cCA/edit?usp=sharing"",""ชัยภูมิ!M497"")"),0)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IFERROR(__xludf.DUMMYFUNCTION("IMPORTRANGE(""https://docs.google.com/spreadsheets/d/1XL5vhW3sbDhbH9Cz0tuDiY8C3ctxq1tqvaCgkFb8cCA/edit?usp=sharing"",""ชัยภูมิ!M498"")"),0)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IFERROR(__xludf.DUMMYFUNCTION("IMPORTRANGE(""https://docs.google.com/spreadsheets/d/1XL5vhW3sbDhbH9Cz0tuDiY8C3ctxq1tqvaCgkFb8cCA/edit?usp=sharing"",""ชัยภูมิ!M499"")"),0)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IFERROR(__xludf.DUMMYFUNCTION("IMPORTRANGE(""https://docs.google.com/spreadsheets/d/1XL5vhW3sbDhbH9Cz0tuDiY8C3ctxq1tqvaCgkFb8cCA/edit?usp=sharing"",""ชัยภูมิ!M500"")"),720)</f>
        <v>720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IFERROR(__xludf.DUMMYFUNCTION("IMPORTRANGE(""https://docs.google.com/spreadsheets/d/1XL5vhW3sbDhbH9Cz0tuDiY8C3ctxq1tqvaCgkFb8cCA/edit?usp=sharing"",""ชัยภูมิ!J502"")"),0)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IFERROR(__xludf.DUMMYFUNCTION("IMPORTRANGE(""https://docs.google.com/spreadsheets/d/1XL5vhW3sbDhbH9Cz0tuDiY8C3ctxq1tqvaCgkFb8cCA/edit?usp=sharing"",""ชัยภูมิ!J503"")"),1)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IFERROR(__xludf.DUMMYFUNCTION("IMPORTRANGE(""https://docs.google.com/spreadsheets/d/1XL5vhW3sbDhbH9Cz0tuDiY8C3ctxq1tqvaCgkFb8cCA/edit?usp=sharing"",""ชัยภูมิ!J166"")"),0)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IFERROR(__xludf.DUMMYFUNCTION("IMPORTRANGE(""https://docs.google.com/spreadsheets/d/1XL5vhW3sbDhbH9Cz0tuDiY8C3ctxq1tqvaCgkFb8cCA/edit?usp=sharing"",""ชัยภูมิ!J166"")"),0)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IFERROR(__xludf.DUMMYFUNCTION("IMPORTRANGE(""https://docs.google.com/spreadsheets/d/1XL5vhW3sbDhbH9Cz0tuDiY8C3ctxq1tqvaCgkFb8cCA/edit?usp=sharing"",""ชัยภูมิ!I506"")"),100)</f>
        <v>100</v>
      </c>
      <c r="J611" s="167">
        <f ca="1">IFERROR(__xludf.DUMMYFUNCTION("IMPORTRANGE(""https://docs.google.com/spreadsheets/d/1XL5vhW3sbDhbH9Cz0tuDiY8C3ctxq1tqvaCgkFb8cCA/edit?usp=sharing"",""ชัยภูมิ!J506"")"),0)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IFERROR(__xludf.DUMMYFUNCTION("IMPORTRANGE(""https://docs.google.com/spreadsheets/d/1XL5vhW3sbDhbH9Cz0tuDiY8C3ctxq1tqvaCgkFb8cCA/edit?usp=sharing"",""ชัยภูมิ!I507"")"),0)</f>
        <v>0</v>
      </c>
      <c r="J612" s="192">
        <f ca="1">IFERROR(__xludf.DUMMYFUNCTION("IMPORTRANGE(""https://docs.google.com/spreadsheets/d/1XL5vhW3sbDhbH9Cz0tuDiY8C3ctxq1tqvaCgkFb8cCA/edit?usp=sharing"",""ชัยภูมิ!J507"")"),0)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IFERROR(__xludf.DUMMYFUNCTION("IMPORTRANGE(""https://docs.google.com/spreadsheets/d/1XL5vhW3sbDhbH9Cz0tuDiY8C3ctxq1tqvaCgkFb8cCA/edit?usp=sharing"",""ชัยภูมิ!I508"")"),0)</f>
        <v>0</v>
      </c>
      <c r="J613" s="192">
        <f ca="1">IFERROR(__xludf.DUMMYFUNCTION("IMPORTRANGE(""https://docs.google.com/spreadsheets/d/1XL5vhW3sbDhbH9Cz0tuDiY8C3ctxq1tqvaCgkFb8cCA/edit?usp=sharing"",""ชัยภูมิ!J508"")"),0)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IFERROR(__xludf.DUMMYFUNCTION("IMPORTRANGE(""https://docs.google.com/spreadsheets/d/1XL5vhW3sbDhbH9Cz0tuDiY8C3ctxq1tqvaCgkFb8cCA/edit?usp=sharing"",""ชัยภูมิ!I509"")"),0)</f>
        <v>0</v>
      </c>
      <c r="J614" s="192">
        <f ca="1">IFERROR(__xludf.DUMMYFUNCTION("IMPORTRANGE(""https://docs.google.com/spreadsheets/d/1XL5vhW3sbDhbH9Cz0tuDiY8C3ctxq1tqvaCgkFb8cCA/edit?usp=sharing"",""ชัยภูมิ!J509"")"),0)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IFERROR(__xludf.DUMMYFUNCTION("IMPORTRANGE(""https://docs.google.com/spreadsheets/d/1XL5vhW3sbDhbH9Cz0tuDiY8C3ctxq1tqvaCgkFb8cCA/edit?usp=sharing"",""ชัยภูมิ!I510"")"),0)</f>
        <v>0</v>
      </c>
      <c r="J615" s="192">
        <f ca="1">IFERROR(__xludf.DUMMYFUNCTION("IMPORTRANGE(""https://docs.google.com/spreadsheets/d/1XL5vhW3sbDhbH9Cz0tuDiY8C3ctxq1tqvaCgkFb8cCA/edit?usp=sharing"",""ชัยภูมิ!J510"")"),0)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IFERROR(__xludf.DUMMYFUNCTION("IMPORTRANGE(""https://docs.google.com/spreadsheets/d/1XL5vhW3sbDhbH9Cz0tuDiY8C3ctxq1tqvaCgkFb8cCA/edit?usp=sharing"",""ชัยภูมิ!I511"")"),0)</f>
        <v>0</v>
      </c>
      <c r="J616" s="192">
        <f ca="1">IFERROR(__xludf.DUMMYFUNCTION("IMPORTRANGE(""https://docs.google.com/spreadsheets/d/1XL5vhW3sbDhbH9Cz0tuDiY8C3ctxq1tqvaCgkFb8cCA/edit?usp=sharing"",""ชัยภูมิ!J511"")"),0)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IFERROR(__xludf.DUMMYFUNCTION("IMPORTRANGE(""https://docs.google.com/spreadsheets/d/1XL5vhW3sbDhbH9Cz0tuDiY8C3ctxq1tqvaCgkFb8cCA/edit?usp=sharing"",""ชัยภูมิ!I512"")"),0)</f>
        <v>0</v>
      </c>
      <c r="J617" s="191">
        <f ca="1">IFERROR(__xludf.DUMMYFUNCTION("IMPORTRANGE(""https://docs.google.com/spreadsheets/d/1XL5vhW3sbDhbH9Cz0tuDiY8C3ctxq1tqvaCgkFb8cCA/edit?usp=sharing"",""ชัยภูมิ!J512"")"),0)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IFERROR(__xludf.DUMMYFUNCTION("IMPORTRANGE(""https://docs.google.com/spreadsheets/d/1XL5vhW3sbDhbH9Cz0tuDiY8C3ctxq1tqvaCgkFb8cCA/edit?usp=sharing"",""ชัยภูมิ!I513"")"),0)</f>
        <v>0</v>
      </c>
      <c r="J618" s="192">
        <f ca="1">IFERROR(__xludf.DUMMYFUNCTION("IMPORTRANGE(""https://docs.google.com/spreadsheets/d/1XL5vhW3sbDhbH9Cz0tuDiY8C3ctxq1tqvaCgkFb8cCA/edit?usp=sharing"",""ชัยภูมิ!J513"")"),0)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IFERROR(__xludf.DUMMYFUNCTION("IMPORTRANGE(""https://docs.google.com/spreadsheets/d/1XL5vhW3sbDhbH9Cz0tuDiY8C3ctxq1tqvaCgkFb8cCA/edit?usp=sharing"",""ชัยภูมิ!I514"")"),0)</f>
        <v>0</v>
      </c>
      <c r="J619" s="192">
        <f ca="1">IFERROR(__xludf.DUMMYFUNCTION("IMPORTRANGE(""https://docs.google.com/spreadsheets/d/1XL5vhW3sbDhbH9Cz0tuDiY8C3ctxq1tqvaCgkFb8cCA/edit?usp=sharing"",""ชัยภูมิ!J514"")"),0)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IFERROR(__xludf.DUMMYFUNCTION("IMPORTRANGE(""https://docs.google.com/spreadsheets/d/1XL5vhW3sbDhbH9Cz0tuDiY8C3ctxq1tqvaCgkFb8cCA/edit?usp=sharing"",""ชัยภูมิ!I515"")"),0)</f>
        <v>0</v>
      </c>
      <c r="J620" s="167">
        <f ca="1">IFERROR(__xludf.DUMMYFUNCTION("IMPORTRANGE(""https://docs.google.com/spreadsheets/d/1XL5vhW3sbDhbH9Cz0tuDiY8C3ctxq1tqvaCgkFb8cCA/edit?usp=sharing"",""ชัยภูมิ!J515"")"),0)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IFERROR(__xludf.DUMMYFUNCTION("IMPORTRANGE(""https://docs.google.com/spreadsheets/d/1XL5vhW3sbDhbH9Cz0tuDiY8C3ctxq1tqvaCgkFb8cCA/edit?usp=sharing"",""ชัยภูมิ!I516"")"),0)</f>
        <v>0</v>
      </c>
      <c r="J621" s="167">
        <f ca="1">IFERROR(__xludf.DUMMYFUNCTION("IMPORTRANGE(""https://docs.google.com/spreadsheets/d/1XL5vhW3sbDhbH9Cz0tuDiY8C3ctxq1tqvaCgkFb8cCA/edit?usp=sharing"",""ชัยภูมิ!J516"")"),0)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IFERROR(__xludf.DUMMYFUNCTION("IMPORTRANGE(""https://docs.google.com/spreadsheets/d/1XL5vhW3sbDhbH9Cz0tuDiY8C3ctxq1tqvaCgkFb8cCA/edit?usp=sharing"",""ชัยภูมิ!I517"")"),0)</f>
        <v>0</v>
      </c>
      <c r="J622" s="192">
        <f ca="1">IFERROR(__xludf.DUMMYFUNCTION("IMPORTRANGE(""https://docs.google.com/spreadsheets/d/1XL5vhW3sbDhbH9Cz0tuDiY8C3ctxq1tqvaCgkFb8cCA/edit?usp=sharing"",""ชัยภูมิ!J517"")"),0)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IFERROR(__xludf.DUMMYFUNCTION("IMPORTRANGE(""https://docs.google.com/spreadsheets/d/1XL5vhW3sbDhbH9Cz0tuDiY8C3ctxq1tqvaCgkFb8cCA/edit?usp=sharing"",""ชัยภูมิ!I518"")"),0)</f>
        <v>0</v>
      </c>
      <c r="J623" s="192">
        <f ca="1">IFERROR(__xludf.DUMMYFUNCTION("IMPORTRANGE(""https://docs.google.com/spreadsheets/d/1XL5vhW3sbDhbH9Cz0tuDiY8C3ctxq1tqvaCgkFb8cCA/edit?usp=sharing"",""ชัยภูมิ!J518"")"),0)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IFERROR(__xludf.DUMMYFUNCTION("IMPORTRANGE(""https://docs.google.com/spreadsheets/d/1XL5vhW3sbDhbH9Cz0tuDiY8C3ctxq1tqvaCgkFb8cCA/edit?usp=sharing"",""ชัยภูมิ!I519"")"),0)</f>
        <v>0</v>
      </c>
      <c r="J624" s="191">
        <f ca="1">IFERROR(__xludf.DUMMYFUNCTION("IMPORTRANGE(""https://docs.google.com/spreadsheets/d/1XL5vhW3sbDhbH9Cz0tuDiY8C3ctxq1tqvaCgkFb8cCA/edit?usp=sharing"",""ชัยภูมิ!J519"")"),0)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IFERROR(__xludf.DUMMYFUNCTION("IMPORTRANGE(""https://docs.google.com/spreadsheets/d/1XL5vhW3sbDhbH9Cz0tuDiY8C3ctxq1tqvaCgkFb8cCA/edit?usp=sharing"",""ชัยภูมิ!I520"")"),0)</f>
        <v>0</v>
      </c>
      <c r="J625" s="192">
        <f ca="1">IFERROR(__xludf.DUMMYFUNCTION("IMPORTRANGE(""https://docs.google.com/spreadsheets/d/1XL5vhW3sbDhbH9Cz0tuDiY8C3ctxq1tqvaCgkFb8cCA/edit?usp=sharing"",""ชัยภูมิ!J520"")"),0)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IFERROR(__xludf.DUMMYFUNCTION("IMPORTRANGE(""https://docs.google.com/spreadsheets/d/1XL5vhW3sbDhbH9Cz0tuDiY8C3ctxq1tqvaCgkFb8cCA/edit?usp=sharing"",""ชัยภูมิ!I521"")"),0)</f>
        <v>0</v>
      </c>
      <c r="J626" s="192">
        <f ca="1">IFERROR(__xludf.DUMMYFUNCTION("IMPORTRANGE(""https://docs.google.com/spreadsheets/d/1XL5vhW3sbDhbH9Cz0tuDiY8C3ctxq1tqvaCgkFb8cCA/edit?usp=sharing"",""ชัยภูมิ!J521"")"),0)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IFERROR(__xludf.DUMMYFUNCTION("IMPORTRANGE(""https://docs.google.com/spreadsheets/d/1XL5vhW3sbDhbH9Cz0tuDiY8C3ctxq1tqvaCgkFb8cCA/edit?usp=sharing"",""ชัยภูมิ!I523"")"),4000000)</f>
        <v>4000000</v>
      </c>
      <c r="J628" s="332">
        <f ca="1">IFERROR(__xludf.DUMMYFUNCTION("IMPORTRANGE(""https://docs.google.com/spreadsheets/d/1XL5vhW3sbDhbH9Cz0tuDiY8C3ctxq1tqvaCgkFb8cCA/edit?usp=sharing"",""ชัยภูมิ!J523"")"),613755.5)</f>
        <v>613755.5</v>
      </c>
      <c r="K628" s="333">
        <f t="shared" ref="K628:K635" ca="1" si="129">IF(I628&gt;0,J628*100/I628,0)</f>
        <v>15.343887499999999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IFERROR(__xludf.DUMMYFUNCTION("IMPORTRANGE(""https://docs.google.com/spreadsheets/d/1XL5vhW3sbDhbH9Cz0tuDiY8C3ctxq1tqvaCgkFb8cCA/edit?usp=sharing"",""ชัยภูมิ!I524"")"),129)</f>
        <v>129</v>
      </c>
      <c r="J629" s="332">
        <f ca="1">IFERROR(__xludf.DUMMYFUNCTION("IMPORTRANGE(""https://docs.google.com/spreadsheets/d/1XL5vhW3sbDhbH9Cz0tuDiY8C3ctxq1tqvaCgkFb8cCA/edit?usp=sharing"",""ชัยภูมิ!J524"")"),19)</f>
        <v>19</v>
      </c>
      <c r="K629" s="333">
        <f t="shared" ca="1" si="129"/>
        <v>14.728682170542635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IFERROR(__xludf.DUMMYFUNCTION("IMPORTRANGE(""https://docs.google.com/spreadsheets/d/1XL5vhW3sbDhbH9Cz0tuDiY8C3ctxq1tqvaCgkFb8cCA/edit?usp=sharing"",""ชัยภูมิ!I525"")"),8228236.47)</f>
        <v>8228236.4699999997</v>
      </c>
      <c r="J630" s="332">
        <f ca="1">IFERROR(__xludf.DUMMYFUNCTION("IMPORTRANGE(""https://docs.google.com/spreadsheets/d/1XL5vhW3sbDhbH9Cz0tuDiY8C3ctxq1tqvaCgkFb8cCA/edit?usp=sharing"",""ชัยภูมิ!J525"")"),91090.3)</f>
        <v>91090.3</v>
      </c>
      <c r="K630" s="333">
        <f t="shared" ca="1" si="129"/>
        <v>1.1070452378479103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IFERROR(__xludf.DUMMYFUNCTION("IMPORTRANGE(""https://docs.google.com/spreadsheets/d/1XL5vhW3sbDhbH9Cz0tuDiY8C3ctxq1tqvaCgkFb8cCA/edit?usp=sharing"",""ชัยภูมิ!I526"")"),358)</f>
        <v>358</v>
      </c>
      <c r="J631" s="332">
        <f ca="1">IFERROR(__xludf.DUMMYFUNCTION("IMPORTRANGE(""https://docs.google.com/spreadsheets/d/1XL5vhW3sbDhbH9Cz0tuDiY8C3ctxq1tqvaCgkFb8cCA/edit?usp=sharing"",""ชัยภูมิ!J526"")"),16)</f>
        <v>16</v>
      </c>
      <c r="K631" s="333">
        <f t="shared" ca="1" si="129"/>
        <v>4.4692737430167595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IFERROR(__xludf.DUMMYFUNCTION("IMPORTRANGE(""https://docs.google.com/spreadsheets/d/1XL5vhW3sbDhbH9Cz0tuDiY8C3ctxq1tqvaCgkFb8cCA/edit?usp=sharing"",""ชัยภูมิ!I527"")"),0)</f>
        <v>0</v>
      </c>
      <c r="J632" s="332">
        <f ca="1">IFERROR(__xludf.DUMMYFUNCTION("IMPORTRANGE(""https://docs.google.com/spreadsheets/d/1XL5vhW3sbDhbH9Cz0tuDiY8C3ctxq1tqvaCgkFb8cCA/edit?usp=sharing"",""ชัยภูมิ!J527"")"),226242.57)</f>
        <v>226242.57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IFERROR(__xludf.DUMMYFUNCTION("IMPORTRANGE(""https://docs.google.com/spreadsheets/d/1XL5vhW3sbDhbH9Cz0tuDiY8C3ctxq1tqvaCgkFb8cCA/edit?usp=sharing"",""ชัยภูมิ!I528"")"),0)</f>
        <v>0</v>
      </c>
      <c r="J633" s="332">
        <f ca="1">IFERROR(__xludf.DUMMYFUNCTION("IMPORTRANGE(""https://docs.google.com/spreadsheets/d/1XL5vhW3sbDhbH9Cz0tuDiY8C3ctxq1tqvaCgkFb8cCA/edit?usp=sharing"",""ชัยภูมิ!J528"")"),6)</f>
        <v>6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IFERROR(__xludf.DUMMYFUNCTION("IMPORTRANGE(""https://docs.google.com/spreadsheets/d/1XL5vhW3sbDhbH9Cz0tuDiY8C3ctxq1tqvaCgkFb8cCA/edit?usp=sharing"",""ชัยภูมิ!I529"")"),3000000)</f>
        <v>3000000</v>
      </c>
      <c r="J634" s="332">
        <f ca="1">IFERROR(__xludf.DUMMYFUNCTION("IMPORTRANGE(""https://docs.google.com/spreadsheets/d/1XL5vhW3sbDhbH9Cz0tuDiY8C3ctxq1tqvaCgkFb8cCA/edit?usp=sharing"",""ชัยภูมิ!J529"")"),0)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IFERROR(__xludf.DUMMYFUNCTION("IMPORTRANGE(""https://docs.google.com/spreadsheets/d/1XL5vhW3sbDhbH9Cz0tuDiY8C3ctxq1tqvaCgkFb8cCA/edit?usp=sharing"",""ชัยภูมิ!I530"")"),100)</f>
        <v>100</v>
      </c>
      <c r="J635" s="462">
        <f ca="1">IFERROR(__xludf.DUMMYFUNCTION("IMPORTRANGE(""https://docs.google.com/spreadsheets/d/1XL5vhW3sbDhbH9Cz0tuDiY8C3ctxq1tqvaCgkFb8cCA/edit?usp=sharing"",""ชัยภูมิ!J530"")"),0)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zoomScale="70" zoomScaleNormal="70" workbookViewId="0">
      <pane ySplit="6" topLeftCell="A525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55000000000000004">
      <c r="A2" s="509" t="s">
        <v>240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55000000000000004">
      <c r="A3" s="509" t="s">
        <v>258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5500000000000000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5968829</v>
      </c>
      <c r="M8" s="25">
        <f t="shared" ca="1" si="0"/>
        <v>1592225</v>
      </c>
      <c r="N8" s="25">
        <f t="shared" ca="1" si="0"/>
        <v>1002149.13</v>
      </c>
      <c r="O8" s="24">
        <f t="shared" ref="O8:O16" ca="1" si="1">IF(L8&gt;0,N8*100/L8,0)</f>
        <v>16.789710846130792</v>
      </c>
      <c r="P8" s="24">
        <f t="shared" ref="P8:P16" ca="1" si="2">IF(M8&gt;0,N8*100/M8,0)</f>
        <v>62.940170516101681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5968829</v>
      </c>
      <c r="M10" s="32">
        <f t="shared" ca="1" si="4"/>
        <v>1592225</v>
      </c>
      <c r="N10" s="32">
        <f t="shared" ca="1" si="4"/>
        <v>1002149.13</v>
      </c>
      <c r="O10" s="31">
        <f t="shared" ca="1" si="1"/>
        <v>16.789710846130792</v>
      </c>
      <c r="P10" s="31">
        <f t="shared" ca="1" si="2"/>
        <v>62.940170516101681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4957829</v>
      </c>
      <c r="M12" s="40">
        <f t="shared" ca="1" si="6"/>
        <v>1592225</v>
      </c>
      <c r="N12" s="40">
        <f t="shared" ca="1" si="6"/>
        <v>810849.13</v>
      </c>
      <c r="O12" s="40">
        <f t="shared" ca="1" si="1"/>
        <v>16.35492329404665</v>
      </c>
      <c r="P12" s="40">
        <f t="shared" ca="1" si="2"/>
        <v>50.925536905902121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1752900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3204929</v>
      </c>
      <c r="M14" s="40">
        <f t="shared" si="8"/>
        <v>0</v>
      </c>
      <c r="N14" s="40">
        <f t="shared" ca="1" si="8"/>
        <v>171261.13</v>
      </c>
      <c r="O14" s="43">
        <f t="shared" ca="1" si="1"/>
        <v>5.3436793763605994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1011000</v>
      </c>
      <c r="M16" s="40">
        <f t="shared" si="10"/>
        <v>0</v>
      </c>
      <c r="N16" s="40">
        <f t="shared" ca="1" si="10"/>
        <v>191300</v>
      </c>
      <c r="O16" s="52">
        <f t="shared" ca="1" si="1"/>
        <v>18.921859545004946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3937470</v>
      </c>
      <c r="M18" s="25">
        <f t="shared" ca="1" si="11"/>
        <v>1592225</v>
      </c>
      <c r="N18" s="25">
        <f t="shared" ca="1" si="11"/>
        <v>830888</v>
      </c>
      <c r="O18" s="24">
        <f t="shared" ref="O18:O20" ca="1" si="12">IF(L18&gt;0,N18*100/L18,0)</f>
        <v>21.102078238056418</v>
      </c>
      <c r="P18" s="24">
        <f t="shared" ref="P18:P26" ca="1" si="13">IF(M18&gt;0,N18*100/M18,0)</f>
        <v>52.18408202358335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3937470</v>
      </c>
      <c r="M20" s="32">
        <f t="shared" ca="1" si="15"/>
        <v>1592225</v>
      </c>
      <c r="N20" s="32">
        <f t="shared" ca="1" si="15"/>
        <v>830888</v>
      </c>
      <c r="O20" s="31">
        <f t="shared" ca="1" si="12"/>
        <v>21.102078238056418</v>
      </c>
      <c r="P20" s="31">
        <f t="shared" ca="1" si="13"/>
        <v>52.18408202358335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2926470</v>
      </c>
      <c r="M22" s="44">
        <f t="shared" ca="1" si="18"/>
        <v>1592225</v>
      </c>
      <c r="N22" s="43">
        <f t="shared" ca="1" si="18"/>
        <v>639588</v>
      </c>
      <c r="O22" s="43">
        <f t="shared" ca="1" si="17"/>
        <v>21.855272734728189</v>
      </c>
      <c r="P22" s="43">
        <f t="shared" ca="1" si="13"/>
        <v>40.16944841338379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1752900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1173570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1011000</v>
      </c>
      <c r="M26" s="52">
        <f t="shared" si="22"/>
        <v>0</v>
      </c>
      <c r="N26" s="52">
        <f t="shared" ca="1" si="22"/>
        <v>191300</v>
      </c>
      <c r="O26" s="52">
        <f t="shared" ca="1" si="17"/>
        <v>18.921859545004946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2031359</v>
      </c>
      <c r="M28" s="25">
        <f t="shared" si="23"/>
        <v>0</v>
      </c>
      <c r="N28" s="25">
        <f t="shared" ca="1" si="23"/>
        <v>171261.13</v>
      </c>
      <c r="O28" s="24">
        <f t="shared" ref="O28:O30" ca="1" si="24">IF(L28&gt;0,N28*100/L28,0)</f>
        <v>8.4308647560573977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2031359</v>
      </c>
      <c r="M30" s="32">
        <f t="shared" si="27"/>
        <v>0</v>
      </c>
      <c r="N30" s="32">
        <f t="shared" ca="1" si="27"/>
        <v>171261.13</v>
      </c>
      <c r="O30" s="31">
        <f t="shared" ca="1" si="24"/>
        <v>8.4308647560573977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2031359</v>
      </c>
      <c r="M32" s="43">
        <f t="shared" si="30"/>
        <v>0</v>
      </c>
      <c r="N32" s="43">
        <f t="shared" ca="1" si="30"/>
        <v>171261.13</v>
      </c>
      <c r="O32" s="43">
        <f t="shared" ca="1" si="29"/>
        <v>8.4308647560573977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2031359</v>
      </c>
      <c r="M34" s="43">
        <f t="shared" si="32"/>
        <v>0</v>
      </c>
      <c r="N34" s="43">
        <f t="shared" ca="1" si="32"/>
        <v>171261.13</v>
      </c>
      <c r="O34" s="43">
        <f t="shared" ca="1" si="29"/>
        <v>8.4308647560573977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3937470</v>
      </c>
      <c r="M37" s="55">
        <f t="shared" ca="1" si="33"/>
        <v>1592225</v>
      </c>
      <c r="N37" s="55">
        <f t="shared" ca="1" si="33"/>
        <v>830888</v>
      </c>
      <c r="O37" s="56">
        <f t="shared" ca="1" si="29"/>
        <v>21.102078238056418</v>
      </c>
      <c r="P37" s="56">
        <f t="shared" ca="1" si="25"/>
        <v>52.18408202358335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1441100</v>
      </c>
      <c r="M41" s="79">
        <f t="shared" ca="1" si="34"/>
        <v>315500</v>
      </c>
      <c r="N41" s="79">
        <f t="shared" ca="1" si="34"/>
        <v>165734</v>
      </c>
      <c r="O41" s="78">
        <f t="shared" ref="O41:O43" ca="1" si="35">IF(L41&gt;0,N41*100/L41,0)</f>
        <v>11.500520435778226</v>
      </c>
      <c r="P41" s="78">
        <f t="shared" ref="P41:P43" ca="1" si="36">IF(M41&gt;0,N41*100/M41,0)</f>
        <v>52.530586370839934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1441100</v>
      </c>
      <c r="M43" s="79">
        <f t="shared" ca="1" si="38"/>
        <v>315500</v>
      </c>
      <c r="N43" s="79">
        <f t="shared" ca="1" si="38"/>
        <v>165734</v>
      </c>
      <c r="O43" s="78">
        <f t="shared" ca="1" si="35"/>
        <v>11.500520435778226</v>
      </c>
      <c r="P43" s="78">
        <f t="shared" ca="1" si="36"/>
        <v>52.530586370839934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631100</v>
      </c>
      <c r="M45" s="91">
        <f ca="1">IFERROR(__xludf.DUMMYFUNCTION("IMPORTRANGE(""https://docs.google.com/spreadsheets/d/1Yj_ptqi66GCucihVvJfMjLAmec39IyEx_6qawtMGysU/edit?usp=sharing"",""สบก!Q41"")"),315500)</f>
        <v>315500</v>
      </c>
      <c r="N45" s="91">
        <f ca="1">IFERROR(__xludf.DUMMYFUNCTION("IMPORTRANGE(""https://docs.google.com/spreadsheets/d/1Yj_ptqi66GCucihVvJfMjLAmec39IyEx_6qawtMGysU/edit?usp=sharing"",""สบก!R41"")"),165734)</f>
        <v>165734</v>
      </c>
      <c r="O45" s="92">
        <f ca="1">IF(L45&gt;0,N45*100/L45,0)</f>
        <v>26.261131357946443</v>
      </c>
      <c r="P45" s="92">
        <f ca="1">IF(M45&gt;0,N45*100/M45,0)</f>
        <v>52.530586370839934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IFERROR(__xludf.DUMMYFUNCTION("IMPORTRANGE(""https://docs.google.com/spreadsheets/d/1Yj_ptqi66GCucihVvJfMjLAmec39IyEx_6qawtMGysU/edit?usp=sharing"",""สบก!M41"")"),631100)</f>
        <v>631100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IFERROR(__xludf.DUMMYFUNCTION("IMPORTRANGE(""https://docs.google.com/spreadsheets/d/1Yj_ptqi66GCucihVvJfMjLAmec39IyEx_6qawtMGysU/edit?usp=sharing"",""สบก!N41"")"),0)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IFERROR(__xludf.DUMMYFUNCTION("IMPORTRANGE(""https://docs.google.com/spreadsheets/d/1Yj_ptqi66GCucihVvJfMjLAmec39IyEx_6qawtMGysU/edit?usp=sharing"",""สบก!O41"")"),810000)</f>
        <v>810000</v>
      </c>
      <c r="M49" s="101"/>
      <c r="N49" s="91">
        <f ca="1">IFERROR(__xludf.DUMMYFUNCTION("IMPORTRANGE(""https://docs.google.com/spreadsheets/d/1Yj_ptqi66GCucihVvJfMjLAmec39IyEx_6qawtMGysU/edit?usp=sharing"",""สบก!S41"")"),0)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412800</v>
      </c>
      <c r="M53" s="125">
        <f t="shared" ca="1" si="39"/>
        <v>215400</v>
      </c>
      <c r="N53" s="125">
        <f t="shared" ca="1" si="39"/>
        <v>152471</v>
      </c>
      <c r="O53" s="124">
        <f t="shared" ref="O53:O55" ca="1" si="40">IF(L53&gt;0,N53*100/L53,0)</f>
        <v>36.935804263565892</v>
      </c>
      <c r="P53" s="124">
        <f t="shared" ref="P53:P55" ca="1" si="41">IF(M53&gt;0,N53*100/M53,0)</f>
        <v>70.78505106778087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412800</v>
      </c>
      <c r="M55" s="125">
        <f t="shared" ca="1" si="43"/>
        <v>215400</v>
      </c>
      <c r="N55" s="125">
        <f t="shared" ca="1" si="43"/>
        <v>152471</v>
      </c>
      <c r="O55" s="124">
        <f t="shared" ca="1" si="40"/>
        <v>36.935804263565892</v>
      </c>
      <c r="P55" s="124">
        <f t="shared" ca="1" si="41"/>
        <v>70.78505106778087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412800</v>
      </c>
      <c r="M57" s="91">
        <f ca="1">IFERROR(__xludf.DUMMYFUNCTION("IMPORTRANGE(""https://docs.google.com/spreadsheets/d/1Yj_ptqi66GCucihVvJfMjLAmec39IyEx_6qawtMGysU/edit?usp=sharing"",""สบก!Z41"")"),215400)</f>
        <v>215400</v>
      </c>
      <c r="N57" s="91">
        <f ca="1">IFERROR(__xludf.DUMMYFUNCTION("IMPORTRANGE(""https://docs.google.com/spreadsheets/d/1Yj_ptqi66GCucihVvJfMjLAmec39IyEx_6qawtMGysU/edit?usp=sharing"",""สบก!AA41"")"),152471)</f>
        <v>152471</v>
      </c>
      <c r="O57" s="92">
        <f ca="1">IF(L57&gt;0,N57*100/L57,0)</f>
        <v>36.935804263565892</v>
      </c>
      <c r="P57" s="92">
        <f ca="1">IF(M57&gt;0,N57*100/M57,0)</f>
        <v>70.78505106778087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IFERROR(__xludf.DUMMYFUNCTION("IMPORTRANGE(""https://docs.google.com/spreadsheets/d/1Yj_ptqi66GCucihVvJfMjLAmec39IyEx_6qawtMGysU/edit?usp=sharing"",""สบก!V41"")"),412800)</f>
        <v>412800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IFERROR(__xludf.DUMMYFUNCTION("IMPORTRANGE(""https://docs.google.com/spreadsheets/d/1Yj_ptqi66GCucihVvJfMjLAmec39IyEx_6qawtMGysU/edit?usp=sharing"",""สบก!W41"")"),0)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IFERROR(__xludf.DUMMYFUNCTION("IMPORTRANGE(""https://docs.google.com/spreadsheets/d/1Yj_ptqi66GCucihVvJfMjLAmec39IyEx_6qawtMGysU/edit?usp=sharing"",""สบก!X41"")"),0)</f>
        <v>0</v>
      </c>
      <c r="M61" s="101"/>
      <c r="N61" s="91">
        <f ca="1">IFERROR(__xludf.DUMMYFUNCTION("IMPORTRANGE(""https://docs.google.com/spreadsheets/d/1Yj_ptqi66GCucihVvJfMjLAmec39IyEx_6qawtMGysU/edit?usp=sharing"",""สบก!AB41"")"),0)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IFERROR(__xludf.DUMMYFUNCTION("IMPORTRANGE(""https://docs.google.com/spreadsheets/d/1XL5vhW3sbDhbH9Cz0tuDiY8C3ctxq1tqvaCgkFb8cCA/edit?usp=sharing"",""นครพนม!I9"")"),1)</f>
        <v>1</v>
      </c>
      <c r="J64" s="146">
        <f ca="1">IFERROR(__xludf.DUMMYFUNCTION("IMPORTRANGE(""https://docs.google.com/spreadsheets/d/1XL5vhW3sbDhbH9Cz0tuDiY8C3ctxq1tqvaCgkFb8cCA/edit?usp=sharing"",""นครพนม!J9"")"),1)</f>
        <v>1</v>
      </c>
      <c r="K64" s="147">
        <f t="shared" ref="K64:K65" ca="1" si="44">IF(I64&gt;0,J64*100/I64,0)</f>
        <v>100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IFERROR(__xludf.DUMMYFUNCTION("IMPORTRANGE(""https://docs.google.com/spreadsheets/d/1XL5vhW3sbDhbH9Cz0tuDiY8C3ctxq1tqvaCgkFb8cCA/edit?usp=sharing"",""นครพนม!I10"")"),50)</f>
        <v>50</v>
      </c>
      <c r="J65" s="146">
        <f ca="1">IFERROR(__xludf.DUMMYFUNCTION("IMPORTRANGE(""https://docs.google.com/spreadsheets/d/1XL5vhW3sbDhbH9Cz0tuDiY8C3ctxq1tqvaCgkFb8cCA/edit?usp=sharing"",""นครพนม!J10"")"),50)</f>
        <v>50</v>
      </c>
      <c r="K65" s="147">
        <f t="shared" ca="1" si="44"/>
        <v>100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674200</v>
      </c>
      <c r="M66" s="155">
        <f t="shared" ca="1" si="45"/>
        <v>373720</v>
      </c>
      <c r="N66" s="155">
        <f t="shared" ca="1" si="45"/>
        <v>96590</v>
      </c>
      <c r="O66" s="154">
        <f t="shared" ref="O66:O68" ca="1" si="46">IF(L66&gt;0,N66*100/L66,0)</f>
        <v>14.326609314743399</v>
      </c>
      <c r="P66" s="154">
        <f t="shared" ref="P66:P68" ca="1" si="47">IF(M66&gt;0,N66*100/M66,0)</f>
        <v>25.845552820293268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674200</v>
      </c>
      <c r="M68" s="160">
        <f t="shared" ca="1" si="49"/>
        <v>373720</v>
      </c>
      <c r="N68" s="160">
        <f t="shared" ca="1" si="49"/>
        <v>96590</v>
      </c>
      <c r="O68" s="159">
        <f t="shared" ca="1" si="46"/>
        <v>14.326609314743399</v>
      </c>
      <c r="P68" s="159">
        <f t="shared" ca="1" si="47"/>
        <v>25.845552820293268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674200</v>
      </c>
      <c r="M70" s="172">
        <f ca="1">IFERROR(__xludf.DUMMYFUNCTION("IMPORTRANGE(""https://docs.google.com/spreadsheets/d/1Yj_ptqi66GCucihVvJfMjLAmec39IyEx_6qawtMGysU/edit?usp=sharing"",""สบก!AI41"")"),373720)</f>
        <v>373720</v>
      </c>
      <c r="N70" s="172">
        <f ca="1">IFERROR(__xludf.DUMMYFUNCTION("IMPORTRANGE(""https://docs.google.com/spreadsheets/d/1Yj_ptqi66GCucihVvJfMjLAmec39IyEx_6qawtMGysU/edit?usp=sharing"",""สบก!AJ41"")"),96590)</f>
        <v>96590</v>
      </c>
      <c r="O70" s="171">
        <f ca="1">IF(L70&gt;0,N70*100/L70,0)</f>
        <v>14.326609314743399</v>
      </c>
      <c r="P70" s="171">
        <f ca="1">IF(M70&gt;0,N70*100/M70,0)</f>
        <v>25.845552820293268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IFERROR(__xludf.DUMMYFUNCTION("IMPORTRANGE(""https://docs.google.com/spreadsheets/d/1Yj_ptqi66GCucihVvJfMjLAmec39IyEx_6qawtMGysU/edit?usp=sharing"",""สบก!AE41"")"),188200)</f>
        <v>188200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IFERROR(__xludf.DUMMYFUNCTION("IMPORTRANGE(""https://docs.google.com/spreadsheets/d/1Yj_ptqi66GCucihVvJfMjLAmec39IyEx_6qawtMGysU/edit?usp=sharing"",""สบก!AF41"")"),486000)</f>
        <v>486000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IFERROR(__xludf.DUMMYFUNCTION("IMPORTRANGE(""https://docs.google.com/spreadsheets/d/1Yj_ptqi66GCucihVvJfMjLAmec39IyEx_6qawtMGysU/edit?usp=sharing"",""สบก!AG41"")"),0)</f>
        <v>0</v>
      </c>
      <c r="M74" s="101"/>
      <c r="N74" s="91">
        <f ca="1">IFERROR(__xludf.DUMMYFUNCTION("IMPORTRANGE(""https://docs.google.com/spreadsheets/d/1Yj_ptqi66GCucihVvJfMjLAmec39IyEx_6qawtMGysU/edit?usp=sharing"",""สบก!AK41"")"),0)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IFERROR(__xludf.DUMMYFUNCTION("IMPORTRANGE(""https://docs.google.com/spreadsheets/d/1XL5vhW3sbDhbH9Cz0tuDiY8C3ctxq1tqvaCgkFb8cCA/edit?usp=sharing"",""นครพนม!J16"")"),0)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IFERROR(__xludf.DUMMYFUNCTION("IMPORTRANGE(""https://docs.google.com/spreadsheets/d/1XL5vhW3sbDhbH9Cz0tuDiY8C3ctxq1tqvaCgkFb8cCA/edit?usp=sharing"",""นครพนม!J17"")"),1)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IFERROR(__xludf.DUMMYFUNCTION("IMPORTRANGE(""https://docs.google.com/spreadsheets/d/1XL5vhW3sbDhbH9Cz0tuDiY8C3ctxq1tqvaCgkFb8cCA/edit?usp=sharing"",""นครพนม!J18"")"),1)</f>
        <v>1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IFERROR(__xludf.DUMMYFUNCTION("IMPORTRANGE(""https://docs.google.com/spreadsheets/d/1XL5vhW3sbDhbH9Cz0tuDiY8C3ctxq1tqvaCgkFb8cCA/edit?usp=sharing"",""นครพนม!J19"")"),1)</f>
        <v>1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IFERROR(__xludf.DUMMYFUNCTION("IMPORTRANGE(""https://docs.google.com/spreadsheets/d/1XL5vhW3sbDhbH9Cz0tuDiY8C3ctxq1tqvaCgkFb8cCA/edit?usp=sharing"",""นครพนม!I20"")"),1)</f>
        <v>1</v>
      </c>
      <c r="J80" s="203">
        <f ca="1">IFERROR(__xludf.DUMMYFUNCTION("IMPORTRANGE(""https://docs.google.com/spreadsheets/d/1XL5vhW3sbDhbH9Cz0tuDiY8C3ctxq1tqvaCgkFb8cCA/edit?usp=sharing"",""นครพนม!J20"")"),1)</f>
        <v>1</v>
      </c>
      <c r="K80" s="204">
        <f t="shared" ref="K80:K88" ca="1" si="50">IF(I80&gt;0,J80*100/I80,0)</f>
        <v>100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IFERROR(__xludf.DUMMYFUNCTION("IMPORTRANGE(""https://docs.google.com/spreadsheets/d/1XL5vhW3sbDhbH9Cz0tuDiY8C3ctxq1tqvaCgkFb8cCA/edit?usp=sharing"",""นครพนม!I21"")"),50)</f>
        <v>50</v>
      </c>
      <c r="J81" s="203">
        <f ca="1">IFERROR(__xludf.DUMMYFUNCTION("IMPORTRANGE(""https://docs.google.com/spreadsheets/d/1XL5vhW3sbDhbH9Cz0tuDiY8C3ctxq1tqvaCgkFb8cCA/edit?usp=sharing"",""นครพนม!J21"")"),50)</f>
        <v>50</v>
      </c>
      <c r="K81" s="204">
        <f t="shared" ca="1" si="50"/>
        <v>100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IFERROR(__xludf.DUMMYFUNCTION("IMPORTRANGE(""https://docs.google.com/spreadsheets/d/1XL5vhW3sbDhbH9Cz0tuDiY8C3ctxq1tqvaCgkFb8cCA/edit?usp=sharing"",""นครพนม!I22"")"),0)</f>
        <v>0</v>
      </c>
      <c r="J82" s="191">
        <f ca="1">IFERROR(__xludf.DUMMYFUNCTION("IMPORTRANGE(""https://docs.google.com/spreadsheets/d/1XL5vhW3sbDhbH9Cz0tuDiY8C3ctxq1tqvaCgkFb8cCA/edit?usp=sharing"",""นครพนม!J22"")"),0)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IFERROR(__xludf.DUMMYFUNCTION("IMPORTRANGE(""https://docs.google.com/spreadsheets/d/1XL5vhW3sbDhbH9Cz0tuDiY8C3ctxq1tqvaCgkFb8cCA/edit?usp=sharing"",""นครพนม!I23"")"),0)</f>
        <v>0</v>
      </c>
      <c r="J83" s="191">
        <f ca="1">IFERROR(__xludf.DUMMYFUNCTION("IMPORTRANGE(""https://docs.google.com/spreadsheets/d/1XL5vhW3sbDhbH9Cz0tuDiY8C3ctxq1tqvaCgkFb8cCA/edit?usp=sharing"",""นครพนม!J23"")"),0)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IFERROR(__xludf.DUMMYFUNCTION("IMPORTRANGE(""https://docs.google.com/spreadsheets/d/1XL5vhW3sbDhbH9Cz0tuDiY8C3ctxq1tqvaCgkFb8cCA/edit?usp=sharing"",""นครพนม!I24"")"),1)</f>
        <v>1</v>
      </c>
      <c r="J84" s="192">
        <f ca="1">IFERROR(__xludf.DUMMYFUNCTION("IMPORTRANGE(""https://docs.google.com/spreadsheets/d/1XL5vhW3sbDhbH9Cz0tuDiY8C3ctxq1tqvaCgkFb8cCA/edit?usp=sharing"",""นครพนม!J24"")"),1)</f>
        <v>1</v>
      </c>
      <c r="K84" s="168">
        <f t="shared" ca="1" si="50"/>
        <v>100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IFERROR(__xludf.DUMMYFUNCTION("IMPORTRANGE(""https://docs.google.com/spreadsheets/d/1XL5vhW3sbDhbH9Cz0tuDiY8C3ctxq1tqvaCgkFb8cCA/edit?usp=sharing"",""นครพนม!I25"")"),50)</f>
        <v>50</v>
      </c>
      <c r="J85" s="192">
        <f ca="1">IFERROR(__xludf.DUMMYFUNCTION("IMPORTRANGE(""https://docs.google.com/spreadsheets/d/1XL5vhW3sbDhbH9Cz0tuDiY8C3ctxq1tqvaCgkFb8cCA/edit?usp=sharing"",""นครพนม!J25"")"),50)</f>
        <v>50</v>
      </c>
      <c r="K85" s="168">
        <f t="shared" ca="1" si="50"/>
        <v>100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IFERROR(__xludf.DUMMYFUNCTION("IMPORTRANGE(""https://docs.google.com/spreadsheets/d/1XL5vhW3sbDhbH9Cz0tuDiY8C3ctxq1tqvaCgkFb8cCA/edit?usp=sharing"",""นครพนม!I26"")"),0)</f>
        <v>0</v>
      </c>
      <c r="J86" s="191">
        <f ca="1">IFERROR(__xludf.DUMMYFUNCTION("IMPORTRANGE(""https://docs.google.com/spreadsheets/d/1XL5vhW3sbDhbH9Cz0tuDiY8C3ctxq1tqvaCgkFb8cCA/edit?usp=sharing"",""นครพนม!J26"")"),0)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IFERROR(__xludf.DUMMYFUNCTION("IMPORTRANGE(""https://docs.google.com/spreadsheets/d/1XL5vhW3sbDhbH9Cz0tuDiY8C3ctxq1tqvaCgkFb8cCA/edit?usp=sharing"",""นครพนม!I27"")"),0)</f>
        <v>0</v>
      </c>
      <c r="J87" s="191">
        <f ca="1">IFERROR(__xludf.DUMMYFUNCTION("IMPORTRANGE(""https://docs.google.com/spreadsheets/d/1XL5vhW3sbDhbH9Cz0tuDiY8C3ctxq1tqvaCgkFb8cCA/edit?usp=sharing"",""นครพนม!J27"")"),0)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IFERROR(__xludf.DUMMYFUNCTION("IMPORTRANGE(""https://docs.google.com/spreadsheets/d/1XL5vhW3sbDhbH9Cz0tuDiY8C3ctxq1tqvaCgkFb8cCA/edit?usp=sharing"",""นครพนม!I28"")"),0)</f>
        <v>0</v>
      </c>
      <c r="J88" s="191">
        <f ca="1">IFERROR(__xludf.DUMMYFUNCTION("IMPORTRANGE(""https://docs.google.com/spreadsheets/d/1XL5vhW3sbDhbH9Cz0tuDiY8C3ctxq1tqvaCgkFb8cCA/edit?usp=sharing"",""นครพนม!J28"")"),0)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IFERROR(__xludf.DUMMYFUNCTION("IMPORTRANGE(""https://docs.google.com/spreadsheets/d/1XL5vhW3sbDhbH9Cz0tuDiY8C3ctxq1tqvaCgkFb8cCA/edit?usp=sharing"",""นครพนม!J29"")"),0)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IFERROR(__xludf.DUMMYFUNCTION("IMPORTRANGE(""https://docs.google.com/spreadsheets/d/1XL5vhW3sbDhbH9Cz0tuDiY8C3ctxq1tqvaCgkFb8cCA/edit?usp=sharing"",""นครพนม!J30"")"),0)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IFERROR(__xludf.DUMMYFUNCTION("IMPORTRANGE(""https://docs.google.com/spreadsheets/d/1XL5vhW3sbDhbH9Cz0tuDiY8C3ctxq1tqvaCgkFb8cCA/edit?usp=sharing"",""นครพนม!I32"")"),4)</f>
        <v>4</v>
      </c>
      <c r="J92" s="146">
        <f ca="1">IFERROR(__xludf.DUMMYFUNCTION("IMPORTRANGE(""https://docs.google.com/spreadsheets/d/1XL5vhW3sbDhbH9Cz0tuDiY8C3ctxq1tqvaCgkFb8cCA/edit?usp=sharing"",""นครพนม!J32"")"),0)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IFERROR(__xludf.DUMMYFUNCTION("IMPORTRANGE(""https://docs.google.com/spreadsheets/d/1XL5vhW3sbDhbH9Cz0tuDiY8C3ctxq1tqvaCgkFb8cCA/edit?usp=sharing"",""นครพนม!I33"")"),1)</f>
        <v>1</v>
      </c>
      <c r="J93" s="146">
        <f ca="1">IFERROR(__xludf.DUMMYFUNCTION("IMPORTRANGE(""https://docs.google.com/spreadsheets/d/1XL5vhW3sbDhbH9Cz0tuDiY8C3ctxq1tqvaCgkFb8cCA/edit?usp=sharing"",""นครพนม!J33"")"),0)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214500</v>
      </c>
      <c r="M94" s="155">
        <f t="shared" ca="1" si="52"/>
        <v>68730</v>
      </c>
      <c r="N94" s="155">
        <f t="shared" ca="1" si="52"/>
        <v>95360</v>
      </c>
      <c r="O94" s="154">
        <f t="shared" ref="O94:O96" ca="1" si="53">IF(L94&gt;0,N94*100/L94,0)</f>
        <v>44.456876456876458</v>
      </c>
      <c r="P94" s="154">
        <f t="shared" ref="P94:P96" ca="1" si="54">IF(M94&gt;0,N94*100/M94,0)</f>
        <v>138.74581696493524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214500</v>
      </c>
      <c r="M96" s="160">
        <f t="shared" ca="1" si="56"/>
        <v>68730</v>
      </c>
      <c r="N96" s="160">
        <f t="shared" ca="1" si="56"/>
        <v>95360</v>
      </c>
      <c r="O96" s="159">
        <f t="shared" ca="1" si="53"/>
        <v>44.456876456876458</v>
      </c>
      <c r="P96" s="159">
        <f t="shared" ca="1" si="54"/>
        <v>138.74581696493524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122100</v>
      </c>
      <c r="M98" s="172">
        <f ca="1">IFERROR(__xludf.DUMMYFUNCTION("IMPORTRANGE(""https://docs.google.com/spreadsheets/d/1Yj_ptqi66GCucihVvJfMjLAmec39IyEx_6qawtMGysU/edit?usp=sharing"",""สบก!AR41"")"),68730)</f>
        <v>68730</v>
      </c>
      <c r="N98" s="172">
        <f ca="1">IFERROR(__xludf.DUMMYFUNCTION("IMPORTRANGE(""https://docs.google.com/spreadsheets/d/1Yj_ptqi66GCucihVvJfMjLAmec39IyEx_6qawtMGysU/edit?usp=sharing"",""สบก!AS41"")"),3360)</f>
        <v>3360</v>
      </c>
      <c r="O98" s="171">
        <f ca="1">IF(L98&gt;0,N98*100/L98,0)</f>
        <v>2.751842751842752</v>
      </c>
      <c r="P98" s="171">
        <f ca="1">IF(M98&gt;0,N98*100/M98,0)</f>
        <v>4.8886948930597995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IFERROR(__xludf.DUMMYFUNCTION("IMPORTRANGE(""https://docs.google.com/spreadsheets/d/1Yj_ptqi66GCucihVvJfMjLAmec39IyEx_6qawtMGysU/edit?usp=sharing"",""สบก!AN41"")"),0)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IFERROR(__xludf.DUMMYFUNCTION("IMPORTRANGE(""https://docs.google.com/spreadsheets/d/1Yj_ptqi66GCucihVvJfMjLAmec39IyEx_6qawtMGysU/edit?usp=sharing"",""สบก!AO41"")"),122100)</f>
        <v>122100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IFERROR(__xludf.DUMMYFUNCTION("IMPORTRANGE(""https://docs.google.com/spreadsheets/d/1Yj_ptqi66GCucihVvJfMjLAmec39IyEx_6qawtMGysU/edit?usp=sharing"",""สบก!AP41"")"),92400)</f>
        <v>92400</v>
      </c>
      <c r="M102" s="101"/>
      <c r="N102" s="91">
        <f ca="1">IFERROR(__xludf.DUMMYFUNCTION("IMPORTRANGE(""https://docs.google.com/spreadsheets/d/1Yj_ptqi66GCucihVvJfMjLAmec39IyEx_6qawtMGysU/edit?usp=sharing"",""สบก!AT41"")"),92000)</f>
        <v>92000</v>
      </c>
      <c r="O102" s="101">
        <f ca="1">IF(L102&gt;0,N102*100/L102,0)</f>
        <v>99.567099567099561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IFERROR(__xludf.DUMMYFUNCTION("IMPORTRANGE(""https://docs.google.com/spreadsheets/d/1XL5vhW3sbDhbH9Cz0tuDiY8C3ctxq1tqvaCgkFb8cCA/edit?usp=sharing"",""นครพนม!J39"")"),0)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IFERROR(__xludf.DUMMYFUNCTION("IMPORTRANGE(""https://docs.google.com/spreadsheets/d/1XL5vhW3sbDhbH9Cz0tuDiY8C3ctxq1tqvaCgkFb8cCA/edit?usp=sharing"",""นครพนม!J40"")"),1)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IFERROR(__xludf.DUMMYFUNCTION("IMPORTRANGE(""https://docs.google.com/spreadsheets/d/1XL5vhW3sbDhbH9Cz0tuDiY8C3ctxq1tqvaCgkFb8cCA/edit?usp=sharing"",""นครพนม!J41"")"),1)</f>
        <v>1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IFERROR(__xludf.DUMMYFUNCTION("IMPORTRANGE(""https://docs.google.com/spreadsheets/d/1XL5vhW3sbDhbH9Cz0tuDiY8C3ctxq1tqvaCgkFb8cCA/edit?usp=sharing"",""นครพนม!J42"")"),1)</f>
        <v>1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IFERROR(__xludf.DUMMYFUNCTION("IMPORTRANGE(""https://docs.google.com/spreadsheets/d/1XL5vhW3sbDhbH9Cz0tuDiY8C3ctxq1tqvaCgkFb8cCA/edit?usp=sharing"",""นครพนม!I43"")"),1)</f>
        <v>1</v>
      </c>
      <c r="J108" s="191">
        <f ca="1">IFERROR(__xludf.DUMMYFUNCTION("IMPORTRANGE(""https://docs.google.com/spreadsheets/d/1XL5vhW3sbDhbH9Cz0tuDiY8C3ctxq1tqvaCgkFb8cCA/edit?usp=sharing"",""นครพนม!J43"")"),0)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IFERROR(__xludf.DUMMYFUNCTION("IMPORTRANGE(""https://docs.google.com/spreadsheets/d/1XL5vhW3sbDhbH9Cz0tuDiY8C3ctxq1tqvaCgkFb8cCA/edit?usp=sharing"",""นครพนม!I44"")"),4)</f>
        <v>4</v>
      </c>
      <c r="J109" s="191">
        <f ca="1">IFERROR(__xludf.DUMMYFUNCTION("IMPORTRANGE(""https://docs.google.com/spreadsheets/d/1XL5vhW3sbDhbH9Cz0tuDiY8C3ctxq1tqvaCgkFb8cCA/edit?usp=sharing"",""นครพนม!J44"")"),0)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IFERROR(__xludf.DUMMYFUNCTION("IMPORTRANGE(""https://docs.google.com/spreadsheets/d/1XL5vhW3sbDhbH9Cz0tuDiY8C3ctxq1tqvaCgkFb8cCA/edit?usp=sharing"",""นครพนม!I45"")"),4)</f>
        <v>4</v>
      </c>
      <c r="J110" s="191">
        <f ca="1">IFERROR(__xludf.DUMMYFUNCTION("IMPORTRANGE(""https://docs.google.com/spreadsheets/d/1XL5vhW3sbDhbH9Cz0tuDiY8C3ctxq1tqvaCgkFb8cCA/edit?usp=sharing"",""นครพนม!J45"")"),4)</f>
        <v>4</v>
      </c>
      <c r="K110" s="222">
        <f t="shared" ca="1" si="57"/>
        <v>100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IFERROR(__xludf.DUMMYFUNCTION("IMPORTRANGE(""https://docs.google.com/spreadsheets/d/1XL5vhW3sbDhbH9Cz0tuDiY8C3ctxq1tqvaCgkFb8cCA/edit?usp=sharing"",""นครพนม!I46"")"),4)</f>
        <v>4</v>
      </c>
      <c r="J111" s="191">
        <f ca="1">IFERROR(__xludf.DUMMYFUNCTION("IMPORTRANGE(""https://docs.google.com/spreadsheets/d/1XL5vhW3sbDhbH9Cz0tuDiY8C3ctxq1tqvaCgkFb8cCA/edit?usp=sharing"",""นครพนม!J46"")"),0)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IFERROR(__xludf.DUMMYFUNCTION("IMPORTRANGE(""https://docs.google.com/spreadsheets/d/1XL5vhW3sbDhbH9Cz0tuDiY8C3ctxq1tqvaCgkFb8cCA/edit?usp=sharing"",""นครพนม!I47"")"),4)</f>
        <v>4</v>
      </c>
      <c r="J112" s="191">
        <f ca="1">IFERROR(__xludf.DUMMYFUNCTION("IMPORTRANGE(""https://docs.google.com/spreadsheets/d/1XL5vhW3sbDhbH9Cz0tuDiY8C3ctxq1tqvaCgkFb8cCA/edit?usp=sharing"",""นครพนม!J47"")"),0)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IFERROR(__xludf.DUMMYFUNCTION("IMPORTRANGE(""https://docs.google.com/spreadsheets/d/1XL5vhW3sbDhbH9Cz0tuDiY8C3ctxq1tqvaCgkFb8cCA/edit?usp=sharing"",""นครพนม!I48"")"),1)</f>
        <v>1</v>
      </c>
      <c r="J113" s="191">
        <f ca="1">IFERROR(__xludf.DUMMYFUNCTION("IMPORTRANGE(""https://docs.google.com/spreadsheets/d/1XL5vhW3sbDhbH9Cz0tuDiY8C3ctxq1tqvaCgkFb8cCA/edit?usp=sharing"",""นครพนม!J48"")"),0)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IFERROR(__xludf.DUMMYFUNCTION("IMPORTRANGE(""https://docs.google.com/spreadsheets/d/1XL5vhW3sbDhbH9Cz0tuDiY8C3ctxq1tqvaCgkFb8cCA/edit?usp=sharing"",""นครพนม!J49"")"),0)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IFERROR(__xludf.DUMMYFUNCTION("IMPORTRANGE(""https://docs.google.com/spreadsheets/d/1XL5vhW3sbDhbH9Cz0tuDiY8C3ctxq1tqvaCgkFb8cCA/edit?usp=sharing"",""นครพนม!J50"")"),0)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IFERROR(__xludf.DUMMYFUNCTION("IMPORTRANGE(""https://docs.google.com/spreadsheets/d/1XL5vhW3sbDhbH9Cz0tuDiY8C3ctxq1tqvaCgkFb8cCA/edit?usp=sharing"",""นครพนม!I52"")"),0)</f>
        <v>0</v>
      </c>
      <c r="J117" s="146">
        <f ca="1">IFERROR(__xludf.DUMMYFUNCTION("IMPORTRANGE(""https://docs.google.com/spreadsheets/d/1XL5vhW3sbDhbH9Cz0tuDiY8C3ctxq1tqvaCgkFb8cCA/edit?usp=sharing"",""นครพนม!J52"")"),0)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IFERROR(__xludf.DUMMYFUNCTION("IMPORTRANGE(""https://docs.google.com/spreadsheets/d/1Yj_ptqi66GCucihVvJfMjLAmec39IyEx_6qawtMGysU/edit?usp=sharing"",""สบก!BA41"")"),0)</f>
        <v>0</v>
      </c>
      <c r="N122" s="172">
        <f ca="1">IFERROR(__xludf.DUMMYFUNCTION("IMPORTRANGE(""https://docs.google.com/spreadsheets/d/1Yj_ptqi66GCucihVvJfMjLAmec39IyEx_6qawtMGysU/edit?usp=sharing"",""สบก!BB41"")"),0)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IFERROR(__xludf.DUMMYFUNCTION("IMPORTRANGE(""https://docs.google.com/spreadsheets/d/1Yj_ptqi66GCucihVvJfMjLAmec39IyEx_6qawtMGysU/edit?usp=sharing"",""สบก!AW41"")"),0)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IFERROR(__xludf.DUMMYFUNCTION("IMPORTRANGE(""https://docs.google.com/spreadsheets/d/1Yj_ptqi66GCucihVvJfMjLAmec39IyEx_6qawtMGysU/edit?usp=sharing"",""สบก!AX41"")"),0)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IFERROR(__xludf.DUMMYFUNCTION("IMPORTRANGE(""https://docs.google.com/spreadsheets/d/1Yj_ptqi66GCucihVvJfMjLAmec39IyEx_6qawtMGysU/edit?usp=sharing"",""สบก!AY41"")"),0)</f>
        <v>0</v>
      </c>
      <c r="M126" s="101"/>
      <c r="N126" s="91">
        <f ca="1">IFERROR(__xludf.DUMMYFUNCTION("IMPORTRANGE(""https://docs.google.com/spreadsheets/d/1Yj_ptqi66GCucihVvJfMjLAmec39IyEx_6qawtMGysU/edit?usp=sharing"",""สบก!BC41"")"),0)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257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IFERROR(__xludf.DUMMYFUNCTION("IMPORTRANGE(""https://docs.google.com/spreadsheets/d/1XL5vhW3sbDhbH9Cz0tuDiY8C3ctxq1tqvaCgkFb8cCA/edit?usp=sharing"",""นครพนม!J58"")"),0)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IFERROR(__xludf.DUMMYFUNCTION("IMPORTRANGE(""https://docs.google.com/spreadsheets/d/1XL5vhW3sbDhbH9Cz0tuDiY8C3ctxq1tqvaCgkFb8cCA/edit?usp=sharing"",""นครพนม!J59"")"),0)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IFERROR(__xludf.DUMMYFUNCTION("IMPORTRANGE(""https://docs.google.com/spreadsheets/d/1XL5vhW3sbDhbH9Cz0tuDiY8C3ctxq1tqvaCgkFb8cCA/edit?usp=sharing"",""นครพนม!J60"")"),0)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IFERROR(__xludf.DUMMYFUNCTION("IMPORTRANGE(""https://docs.google.com/spreadsheets/d/1XL5vhW3sbDhbH9Cz0tuDiY8C3ctxq1tqvaCgkFb8cCA/edit?usp=sharing"",""นครพนม!J61"")"),0)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IFERROR(__xludf.DUMMYFUNCTION("IMPORTRANGE(""https://docs.google.com/spreadsheets/d/1XL5vhW3sbDhbH9Cz0tuDiY8C3ctxq1tqvaCgkFb8cCA/edit?usp=sharing"",""นครพนม!I62"")"),0)</f>
        <v>0</v>
      </c>
      <c r="J132" s="191">
        <f ca="1">IFERROR(__xludf.DUMMYFUNCTION("IMPORTRANGE(""https://docs.google.com/spreadsheets/d/1XL5vhW3sbDhbH9Cz0tuDiY8C3ctxq1tqvaCgkFb8cCA/edit?usp=sharing"",""นครพนม!J62"")"),0)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IFERROR(__xludf.DUMMYFUNCTION("IMPORTRANGE(""https://docs.google.com/spreadsheets/d/1XL5vhW3sbDhbH9Cz0tuDiY8C3ctxq1tqvaCgkFb8cCA/edit?usp=sharing"",""นครพนม!I63"")"),0)</f>
        <v>0</v>
      </c>
      <c r="J133" s="191">
        <f ca="1">IFERROR(__xludf.DUMMYFUNCTION("IMPORTRANGE(""https://docs.google.com/spreadsheets/d/1XL5vhW3sbDhbH9Cz0tuDiY8C3ctxq1tqvaCgkFb8cCA/edit?usp=sharing"",""นครพนม!J63"")"),0)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IFERROR(__xludf.DUMMYFUNCTION("IMPORTRANGE(""https://docs.google.com/spreadsheets/d/1XL5vhW3sbDhbH9Cz0tuDiY8C3ctxq1tqvaCgkFb8cCA/edit?usp=sharing"",""นครพนม!J64"")"),0)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IFERROR(__xludf.DUMMYFUNCTION("IMPORTRANGE(""https://docs.google.com/spreadsheets/d/1XL5vhW3sbDhbH9Cz0tuDiY8C3ctxq1tqvaCgkFb8cCA/edit?usp=sharing"",""นครพนม!J65"")"),0)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IFERROR(__xludf.DUMMYFUNCTION("IMPORTRANGE(""https://docs.google.com/spreadsheets/d/1XL5vhW3sbDhbH9Cz0tuDiY8C3ctxq1tqvaCgkFb8cCA/edit?usp=sharing"",""นครพนม!I68"")"),0)</f>
        <v>0</v>
      </c>
      <c r="J138" s="264">
        <f ca="1">IFERROR(__xludf.DUMMYFUNCTION("IMPORTRANGE(""https://docs.google.com/spreadsheets/d/1XL5vhW3sbDhbH9Cz0tuDiY8C3ctxq1tqvaCgkFb8cCA/edit?usp=sharing"",""นครพนม!J68"")"),0)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72000</v>
      </c>
      <c r="M140" s="155">
        <f t="shared" ca="1" si="64"/>
        <v>55750</v>
      </c>
      <c r="N140" s="155">
        <f t="shared" ca="1" si="64"/>
        <v>1960</v>
      </c>
      <c r="O140" s="154">
        <f t="shared" ref="O140:O142" ca="1" si="65">IF(L140&gt;0,N140*100/L140,0)</f>
        <v>2.7222222222222223</v>
      </c>
      <c r="P140" s="154">
        <f t="shared" ref="P140:P142" ca="1" si="66">IF(M140&gt;0,N140*100/M140,0)</f>
        <v>3.5156950672645739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72000</v>
      </c>
      <c r="M142" s="160">
        <f t="shared" ca="1" si="68"/>
        <v>55750</v>
      </c>
      <c r="N142" s="160">
        <f t="shared" ca="1" si="68"/>
        <v>1960</v>
      </c>
      <c r="O142" s="159">
        <f t="shared" ca="1" si="65"/>
        <v>2.7222222222222223</v>
      </c>
      <c r="P142" s="159">
        <f t="shared" ca="1" si="66"/>
        <v>3.5156950672645739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72000</v>
      </c>
      <c r="M144" s="172">
        <f ca="1">IFERROR(__xludf.DUMMYFUNCTION("IMPORTRANGE(""https://docs.google.com/spreadsheets/d/1Yj_ptqi66GCucihVvJfMjLAmec39IyEx_6qawtMGysU/edit?usp=sharing"",""สบก!BJ41"")"),55750)</f>
        <v>55750</v>
      </c>
      <c r="N144" s="172">
        <f ca="1">IFERROR(__xludf.DUMMYFUNCTION("IMPORTRANGE(""https://docs.google.com/spreadsheets/d/1Yj_ptqi66GCucihVvJfMjLAmec39IyEx_6qawtMGysU/edit?usp=sharing"",""สบก!BK41"")"),1960)</f>
        <v>1960</v>
      </c>
      <c r="O144" s="171">
        <f ca="1">IF(L144&gt;0,N144*100/L144,0)</f>
        <v>2.7222222222222223</v>
      </c>
      <c r="P144" s="171">
        <f ca="1">IF(M144&gt;0,N144*100/M144,0)</f>
        <v>3.5156950672645739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IFERROR(__xludf.DUMMYFUNCTION("IMPORTRANGE(""https://docs.google.com/spreadsheets/d/1Yj_ptqi66GCucihVvJfMjLAmec39IyEx_6qawtMGysU/edit?usp=sharing"",""สบก!BF41"")"),0)</f>
        <v>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IFERROR(__xludf.DUMMYFUNCTION("IMPORTRANGE(""https://docs.google.com/spreadsheets/d/1Yj_ptqi66GCucihVvJfMjLAmec39IyEx_6qawtMGysU/edit?usp=sharing"",""สบก!BG41"")"),72000)</f>
        <v>72000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IFERROR(__xludf.DUMMYFUNCTION("IMPORTRANGE(""https://docs.google.com/spreadsheets/d/1Yj_ptqi66GCucihVvJfMjLAmec39IyEx_6qawtMGysU/edit?usp=sharing"",""สบก!BH41"")"),0)</f>
        <v>0</v>
      </c>
      <c r="M148" s="101"/>
      <c r="N148" s="91">
        <f ca="1">IFERROR(__xludf.DUMMYFUNCTION("IMPORTRANGE(""https://docs.google.com/spreadsheets/d/1Yj_ptqi66GCucihVvJfMjLAmec39IyEx_6qawtMGysU/edit?usp=sharing"",""สบก!BL41"")"),0)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IFERROR(__xludf.DUMMYFUNCTION("IMPORTRANGE(""https://docs.google.com/spreadsheets/d/1XL5vhW3sbDhbH9Cz0tuDiY8C3ctxq1tqvaCgkFb8cCA/edit?usp=sharing"",""นครพนม!I74"")"),4)</f>
        <v>4</v>
      </c>
      <c r="J149" s="272">
        <f ca="1">IFERROR(__xludf.DUMMYFUNCTION("IMPORTRANGE(""https://docs.google.com/spreadsheets/d/1XL5vhW3sbDhbH9Cz0tuDiY8C3ctxq1tqvaCgkFb8cCA/edit?usp=sharing"",""นครพนม!J74"")"),1)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IFERROR(__xludf.DUMMYFUNCTION("IMPORTRANGE(""https://docs.google.com/spreadsheets/d/1XL5vhW3sbDhbH9Cz0tuDiY8C3ctxq1tqvaCgkFb8cCA/edit?usp=sharing"",""นครพนม!J79"")"),0)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IFERROR(__xludf.DUMMYFUNCTION("IMPORTRANGE(""https://docs.google.com/spreadsheets/d/1XL5vhW3sbDhbH9Cz0tuDiY8C3ctxq1tqvaCgkFb8cCA/edit?usp=sharing"",""นครพนม!J80"")"),1)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IFERROR(__xludf.DUMMYFUNCTION("IMPORTRANGE(""https://docs.google.com/spreadsheets/d/1XL5vhW3sbDhbH9Cz0tuDiY8C3ctxq1tqvaCgkFb8cCA/edit?usp=sharing"",""นครพนม!J81"")"),0)</f>
        <v>0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IFERROR(__xludf.DUMMYFUNCTION("IMPORTRANGE(""https://docs.google.com/spreadsheets/d/1XL5vhW3sbDhbH9Cz0tuDiY8C3ctxq1tqvaCgkFb8cCA/edit?usp=sharing"",""นครพนม!J82"")"),0)</f>
        <v>0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IFERROR(__xludf.DUMMYFUNCTION("IMPORTRANGE(""https://docs.google.com/spreadsheets/d/1XL5vhW3sbDhbH9Cz0tuDiY8C3ctxq1tqvaCgkFb8cCA/edit?usp=sharing"",""นครพนม!I83"")"),4)</f>
        <v>4</v>
      </c>
      <c r="J158" s="192">
        <f ca="1">IFERROR(__xludf.DUMMYFUNCTION("IMPORTRANGE(""https://docs.google.com/spreadsheets/d/1XL5vhW3sbDhbH9Cz0tuDiY8C3ctxq1tqvaCgkFb8cCA/edit?usp=sharing"",""นครพนม!J83"")"),1)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IFERROR(__xludf.DUMMYFUNCTION("IMPORTRANGE(""https://docs.google.com/spreadsheets/d/1XL5vhW3sbDhbH9Cz0tuDiY8C3ctxq1tqvaCgkFb8cCA/edit?usp=sharing"",""นครพนม!J84"")"),0)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IFERROR(__xludf.DUMMYFUNCTION("IMPORTRANGE(""https://docs.google.com/spreadsheets/d/1XL5vhW3sbDhbH9Cz0tuDiY8C3ctxq1tqvaCgkFb8cCA/edit?usp=sharing"",""นครพนม!J85"")"),0)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IFERROR(__xludf.DUMMYFUNCTION("IMPORTRANGE(""https://docs.google.com/spreadsheets/d/1XL5vhW3sbDhbH9Cz0tuDiY8C3ctxq1tqvaCgkFb8cCA/edit?usp=sharing"",""นครพนม!J86"")"),0)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IFERROR(__xludf.DUMMYFUNCTION("IMPORTRANGE(""https://docs.google.com/spreadsheets/d/1XL5vhW3sbDhbH9Cz0tuDiY8C3ctxq1tqvaCgkFb8cCA/edit?usp=sharing"",""นครพนม!J87"")"),0)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IFERROR(__xludf.DUMMYFUNCTION("IMPORTRANGE(""https://docs.google.com/spreadsheets/d/1XL5vhW3sbDhbH9Cz0tuDiY8C3ctxq1tqvaCgkFb8cCA/edit?usp=sharing"",""นครพนม!J88"")"),0)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IFERROR(__xludf.DUMMYFUNCTION("IMPORTRANGE(""https://docs.google.com/spreadsheets/d/1XL5vhW3sbDhbH9Cz0tuDiY8C3ctxq1tqvaCgkFb8cCA/edit?usp=sharing"",""นครพนม!I89"")"),3)</f>
        <v>3</v>
      </c>
      <c r="J164" s="277">
        <f ca="1">IFERROR(__xludf.DUMMYFUNCTION("IMPORTRANGE(""https://docs.google.com/spreadsheets/d/1XL5vhW3sbDhbH9Cz0tuDiY8C3ctxq1tqvaCgkFb8cCA/edit?usp=sharing"",""นครพนม!J89"")"),0)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IFERROR(__xludf.DUMMYFUNCTION("IMPORTRANGE(""https://docs.google.com/spreadsheets/d/1XL5vhW3sbDhbH9Cz0tuDiY8C3ctxq1tqvaCgkFb8cCA/edit?usp=sharing"",""นครพนม!J94"")"),0)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IFERROR(__xludf.DUMMYFUNCTION("IMPORTRANGE(""https://docs.google.com/spreadsheets/d/1XL5vhW3sbDhbH9Cz0tuDiY8C3ctxq1tqvaCgkFb8cCA/edit?usp=sharing"",""นครพนม!J95"")"),1)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IFERROR(__xludf.DUMMYFUNCTION("IMPORTRANGE(""https://docs.google.com/spreadsheets/d/1XL5vhW3sbDhbH9Cz0tuDiY8C3ctxq1tqvaCgkFb8cCA/edit?usp=sharing"",""นครพนม!J96"")"),1)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IFERROR(__xludf.DUMMYFUNCTION("IMPORTRANGE(""https://docs.google.com/spreadsheets/d/1XL5vhW3sbDhbH9Cz0tuDiY8C3ctxq1tqvaCgkFb8cCA/edit?usp=sharing"",""นครพนม!J97"")"),1)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IFERROR(__xludf.DUMMYFUNCTION("IMPORTRANGE(""https://docs.google.com/spreadsheets/d/1XL5vhW3sbDhbH9Cz0tuDiY8C3ctxq1tqvaCgkFb8cCA/edit?usp=sharing"",""นครพนม!I98"")"),3)</f>
        <v>3</v>
      </c>
      <c r="J173" s="192">
        <f ca="1">IFERROR(__xludf.DUMMYFUNCTION("IMPORTRANGE(""https://docs.google.com/spreadsheets/d/1XL5vhW3sbDhbH9Cz0tuDiY8C3ctxq1tqvaCgkFb8cCA/edit?usp=sharing"",""นครพนม!J98"")"),0)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IFERROR(__xludf.DUMMYFUNCTION("IMPORTRANGE(""https://docs.google.com/spreadsheets/d/1XL5vhW3sbDhbH9Cz0tuDiY8C3ctxq1tqvaCgkFb8cCA/edit?usp=sharing"",""นครพนม!J99"")"),0)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IFERROR(__xludf.DUMMYFUNCTION("IMPORTRANGE(""https://docs.google.com/spreadsheets/d/1XL5vhW3sbDhbH9Cz0tuDiY8C3ctxq1tqvaCgkFb8cCA/edit?usp=sharing"",""นครพนม!J100"")"),0)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IFERROR(__xludf.DUMMYFUNCTION("IMPORTRANGE(""https://docs.google.com/spreadsheets/d/1XL5vhW3sbDhbH9Cz0tuDiY8C3ctxq1tqvaCgkFb8cCA/edit?usp=sharing"",""นครพนม!I101"")"),1)</f>
        <v>1</v>
      </c>
      <c r="J176" s="277">
        <f ca="1">IFERROR(__xludf.DUMMYFUNCTION("IMPORTRANGE(""https://docs.google.com/spreadsheets/d/1XL5vhW3sbDhbH9Cz0tuDiY8C3ctxq1tqvaCgkFb8cCA/edit?usp=sharing"",""นครพนม!J101"")"),0)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IFERROR(__xludf.DUMMYFUNCTION("IMPORTRANGE(""https://docs.google.com/spreadsheets/d/1XL5vhW3sbDhbH9Cz0tuDiY8C3ctxq1tqvaCgkFb8cCA/edit?usp=sharing"",""นครพนม!J106"")"),0)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IFERROR(__xludf.DUMMYFUNCTION("IMPORTRANGE(""https://docs.google.com/spreadsheets/d/1XL5vhW3sbDhbH9Cz0tuDiY8C3ctxq1tqvaCgkFb8cCA/edit?usp=sharing"",""นครพนม!J107"")"),1)</f>
        <v>1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IFERROR(__xludf.DUMMYFUNCTION("IMPORTRANGE(""https://docs.google.com/spreadsheets/d/1XL5vhW3sbDhbH9Cz0tuDiY8C3ctxq1tqvaCgkFb8cCA/edit?usp=sharing"",""นครพนม!J108"")"),1)</f>
        <v>1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IFERROR(__xludf.DUMMYFUNCTION("IMPORTRANGE(""https://docs.google.com/spreadsheets/d/1XL5vhW3sbDhbH9Cz0tuDiY8C3ctxq1tqvaCgkFb8cCA/edit?usp=sharing"",""นครพนม!J109"")"),1)</f>
        <v>1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IFERROR(__xludf.DUMMYFUNCTION("IMPORTRANGE(""https://docs.google.com/spreadsheets/d/1XL5vhW3sbDhbH9Cz0tuDiY8C3ctxq1tqvaCgkFb8cCA/edit?usp=sharing"",""นครพนม!I110"")"),1)</f>
        <v>1</v>
      </c>
      <c r="J185" s="191">
        <f ca="1">IFERROR(__xludf.DUMMYFUNCTION("IMPORTRANGE(""https://docs.google.com/spreadsheets/d/1XL5vhW3sbDhbH9Cz0tuDiY8C3ctxq1tqvaCgkFb8cCA/edit?usp=sharing"",""นครพนม!J110"")"),0)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IFERROR(__xludf.DUMMYFUNCTION("IMPORTRANGE(""https://docs.google.com/spreadsheets/d/1XL5vhW3sbDhbH9Cz0tuDiY8C3ctxq1tqvaCgkFb8cCA/edit?usp=sharing"",""นครพนม!I111"")"),1)</f>
        <v>1</v>
      </c>
      <c r="J186" s="191">
        <f ca="1">IFERROR(__xludf.DUMMYFUNCTION("IMPORTRANGE(""https://docs.google.com/spreadsheets/d/1XL5vhW3sbDhbH9Cz0tuDiY8C3ctxq1tqvaCgkFb8cCA/edit?usp=sharing"",""นครพนม!J111"")"),0)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IFERROR(__xludf.DUMMYFUNCTION("IMPORTRANGE(""https://docs.google.com/spreadsheets/d/1XL5vhW3sbDhbH9Cz0tuDiY8C3ctxq1tqvaCgkFb8cCA/edit?usp=sharing"",""นครพนม!J112"")"),0)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IFERROR(__xludf.DUMMYFUNCTION("IMPORTRANGE(""https://docs.google.com/spreadsheets/d/1XL5vhW3sbDhbH9Cz0tuDiY8C3ctxq1tqvaCgkFb8cCA/edit?usp=sharing"",""นครพนม!J113"")"),0)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IFERROR(__xludf.DUMMYFUNCTION("IMPORTRANGE(""https://docs.google.com/spreadsheets/d/1XL5vhW3sbDhbH9Cz0tuDiY8C3ctxq1tqvaCgkFb8cCA/edit?usp=sharing"",""นครพนม!I114"")"),10000)</f>
        <v>10000</v>
      </c>
      <c r="J189" s="277">
        <f ca="1">IFERROR(__xludf.DUMMYFUNCTION("IMPORTRANGE(""https://docs.google.com/spreadsheets/d/1XL5vhW3sbDhbH9Cz0tuDiY8C3ctxq1tqvaCgkFb8cCA/edit?usp=sharing"",""นครพนม!J114"")"),0)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IFERROR(__xludf.DUMMYFUNCTION("IMPORTRANGE(""https://docs.google.com/spreadsheets/d/1XL5vhW3sbDhbH9Cz0tuDiY8C3ctxq1tqvaCgkFb8cCA/edit?usp=sharing"",""นครพนม!J119"")"),0)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IFERROR(__xludf.DUMMYFUNCTION("IMPORTRANGE(""https://docs.google.com/spreadsheets/d/1XL5vhW3sbDhbH9Cz0tuDiY8C3ctxq1tqvaCgkFb8cCA/edit?usp=sharing"",""นครพนม!J120"")"),1)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IFERROR(__xludf.DUMMYFUNCTION("IMPORTRANGE(""https://docs.google.com/spreadsheets/d/1XL5vhW3sbDhbH9Cz0tuDiY8C3ctxq1tqvaCgkFb8cCA/edit?usp=sharing"",""นครพนม!J121"")"),1)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IFERROR(__xludf.DUMMYFUNCTION("IMPORTRANGE(""https://docs.google.com/spreadsheets/d/1XL5vhW3sbDhbH9Cz0tuDiY8C3ctxq1tqvaCgkFb8cCA/edit?usp=sharing"",""นครพนม!J122"")"),1)</f>
        <v>1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IFERROR(__xludf.DUMMYFUNCTION("IMPORTRANGE(""https://docs.google.com/spreadsheets/d/1XL5vhW3sbDhbH9Cz0tuDiY8C3ctxq1tqvaCgkFb8cCA/edit?usp=sharing"",""นครพนม!I124"")"),10000)</f>
        <v>10000</v>
      </c>
      <c r="J199" s="192">
        <f ca="1">IFERROR(__xludf.DUMMYFUNCTION("IMPORTRANGE(""https://docs.google.com/spreadsheets/d/1XL5vhW3sbDhbH9Cz0tuDiY8C3ctxq1tqvaCgkFb8cCA/edit?usp=sharing"",""นครพนม!J124"")"),0)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IFERROR(__xludf.DUMMYFUNCTION("IMPORTRANGE(""https://docs.google.com/spreadsheets/d/1XL5vhW3sbDhbH9Cz0tuDiY8C3ctxq1tqvaCgkFb8cCA/edit?usp=sharing"",""นครพนม!I125"")"),10000)</f>
        <v>10000</v>
      </c>
      <c r="J200" s="192">
        <f ca="1">IFERROR(__xludf.DUMMYFUNCTION("IMPORTRANGE(""https://docs.google.com/spreadsheets/d/1XL5vhW3sbDhbH9Cz0tuDiY8C3ctxq1tqvaCgkFb8cCA/edit?usp=sharing"",""นครพนม!J125"")"),0)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IFERROR(__xludf.DUMMYFUNCTION("IMPORTRANGE(""https://docs.google.com/spreadsheets/d/1XL5vhW3sbDhbH9Cz0tuDiY8C3ctxq1tqvaCgkFb8cCA/edit?usp=sharing"",""นครพนม!I126"")"),0)</f>
        <v>0</v>
      </c>
      <c r="J201" s="192">
        <f ca="1">IFERROR(__xludf.DUMMYFUNCTION("IMPORTRANGE(""https://docs.google.com/spreadsheets/d/1XL5vhW3sbDhbH9Cz0tuDiY8C3ctxq1tqvaCgkFb8cCA/edit?usp=sharing"",""นครพนม!J126"")"),0)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IFERROR(__xludf.DUMMYFUNCTION("IMPORTRANGE(""https://docs.google.com/spreadsheets/d/1XL5vhW3sbDhbH9Cz0tuDiY8C3ctxq1tqvaCgkFb8cCA/edit?usp=sharing"",""นครพนม!J127"")"),0)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IFERROR(__xludf.DUMMYFUNCTION("IMPORTRANGE(""https://docs.google.com/spreadsheets/d/1XL5vhW3sbDhbH9Cz0tuDiY8C3ctxq1tqvaCgkFb8cCA/edit?usp=sharing"",""นครพนม!J128"")"),0)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IFERROR(__xludf.DUMMYFUNCTION("IMPORTRANGE(""https://docs.google.com/spreadsheets/d/1XL5vhW3sbDhbH9Cz0tuDiY8C3ctxq1tqvaCgkFb8cCA/edit?usp=sharing"",""นครพนม!I129"")"),0)</f>
        <v>0</v>
      </c>
      <c r="J204" s="277">
        <f ca="1">IFERROR(__xludf.DUMMYFUNCTION("IMPORTRANGE(""https://docs.google.com/spreadsheets/d/1XL5vhW3sbDhbH9Cz0tuDiY8C3ctxq1tqvaCgkFb8cCA/edit?usp=sharing"",""นครพนม!J129"")"),0)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IFERROR(__xludf.DUMMYFUNCTION("IMPORTRANGE(""https://docs.google.com/spreadsheets/d/1XL5vhW3sbDhbH9Cz0tuDiY8C3ctxq1tqvaCgkFb8cCA/edit?usp=sharing"",""นครพนม!J134"")"),0)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IFERROR(__xludf.DUMMYFUNCTION("IMPORTRANGE(""https://docs.google.com/spreadsheets/d/1XL5vhW3sbDhbH9Cz0tuDiY8C3ctxq1tqvaCgkFb8cCA/edit?usp=sharing"",""นครพนม!J135"")"),0)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IFERROR(__xludf.DUMMYFUNCTION("IMPORTRANGE(""https://docs.google.com/spreadsheets/d/1XL5vhW3sbDhbH9Cz0tuDiY8C3ctxq1tqvaCgkFb8cCA/edit?usp=sharing"",""นครพนม!J136"")"),0)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IFERROR(__xludf.DUMMYFUNCTION("IMPORTRANGE(""https://docs.google.com/spreadsheets/d/1XL5vhW3sbDhbH9Cz0tuDiY8C3ctxq1tqvaCgkFb8cCA/edit?usp=sharing"",""นครพนม!J137"")"),0)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IFERROR(__xludf.DUMMYFUNCTION("IMPORTRANGE(""https://docs.google.com/spreadsheets/d/1XL5vhW3sbDhbH9Cz0tuDiY8C3ctxq1tqvaCgkFb8cCA/edit?usp=sharing"",""นครพนม!I138"")"),0)</f>
        <v>0</v>
      </c>
      <c r="J213" s="191">
        <f ca="1">IFERROR(__xludf.DUMMYFUNCTION("IMPORTRANGE(""https://docs.google.com/spreadsheets/d/1XL5vhW3sbDhbH9Cz0tuDiY8C3ctxq1tqvaCgkFb8cCA/edit?usp=sharing"",""นครพนม!J138"")"),0)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IFERROR(__xludf.DUMMYFUNCTION("IMPORTRANGE(""https://docs.google.com/spreadsheets/d/1XL5vhW3sbDhbH9Cz0tuDiY8C3ctxq1tqvaCgkFb8cCA/edit?usp=sharing"",""นครพนม!I140"")"),0)</f>
        <v>0</v>
      </c>
      <c r="J215" s="191">
        <f ca="1">IFERROR(__xludf.DUMMYFUNCTION("IMPORTRANGE(""https://docs.google.com/spreadsheets/d/1XL5vhW3sbDhbH9Cz0tuDiY8C3ctxq1tqvaCgkFb8cCA/edit?usp=sharing"",""นครพนม!J140"")"),0)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IFERROR(__xludf.DUMMYFUNCTION("IMPORTRANGE(""https://docs.google.com/spreadsheets/d/1XL5vhW3sbDhbH9Cz0tuDiY8C3ctxq1tqvaCgkFb8cCA/edit?usp=sharing"",""นครพนม!I141"")"),0)</f>
        <v>0</v>
      </c>
      <c r="J216" s="191">
        <f ca="1">IFERROR(__xludf.DUMMYFUNCTION("IMPORTRANGE(""https://docs.google.com/spreadsheets/d/1XL5vhW3sbDhbH9Cz0tuDiY8C3ctxq1tqvaCgkFb8cCA/edit?usp=sharing"",""นครพนม!J141"")"),0)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IFERROR(__xludf.DUMMYFUNCTION("IMPORTRANGE(""https://docs.google.com/spreadsheets/d/1XL5vhW3sbDhbH9Cz0tuDiY8C3ctxq1tqvaCgkFb8cCA/edit?usp=sharing"",""นครพนม!J142"")"),0)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IFERROR(__xludf.DUMMYFUNCTION("IMPORTRANGE(""https://docs.google.com/spreadsheets/d/1XL5vhW3sbDhbH9Cz0tuDiY8C3ctxq1tqvaCgkFb8cCA/edit?usp=sharing"",""นครพนม!J143"")"),0)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IFERROR(__xludf.DUMMYFUNCTION("IMPORTRANGE(""https://docs.google.com/spreadsheets/d/1XL5vhW3sbDhbH9Cz0tuDiY8C3ctxq1tqvaCgkFb8cCA/edit?usp=sharing"",""นครพนม!I144"")"),15)</f>
        <v>15</v>
      </c>
      <c r="J219" s="264">
        <f ca="1">IFERROR(__xludf.DUMMYFUNCTION("IMPORTRANGE(""https://docs.google.com/spreadsheets/d/1XL5vhW3sbDhbH9Cz0tuDiY8C3ctxq1tqvaCgkFb8cCA/edit?usp=sharing"",""นครพนม!J144"")"),15)</f>
        <v>15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0</v>
      </c>
      <c r="M220" s="155">
        <f t="shared" ca="1" si="72"/>
        <v>21125</v>
      </c>
      <c r="N220" s="155">
        <f t="shared" ca="1" si="72"/>
        <v>21125</v>
      </c>
      <c r="O220" s="154">
        <f t="shared" ref="O220:O222" ca="1" si="73">IF(L220&gt;0,N220*100/L220,0)</f>
        <v>0</v>
      </c>
      <c r="P220" s="154">
        <f t="shared" ref="P220:P222" ca="1" si="74">IF(M220&gt;0,N220*100/M220,0)</f>
        <v>100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0</v>
      </c>
      <c r="M222" s="160">
        <f t="shared" ca="1" si="76"/>
        <v>21125</v>
      </c>
      <c r="N222" s="160">
        <f t="shared" ca="1" si="76"/>
        <v>21125</v>
      </c>
      <c r="O222" s="159">
        <f t="shared" ca="1" si="73"/>
        <v>0</v>
      </c>
      <c r="P222" s="159">
        <f t="shared" ca="1" si="74"/>
        <v>100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0</v>
      </c>
      <c r="M224" s="172">
        <f ca="1">IFERROR(__xludf.DUMMYFUNCTION("IMPORTRANGE(""https://docs.google.com/spreadsheets/d/1Yj_ptqi66GCucihVvJfMjLAmec39IyEx_6qawtMGysU/edit?usp=sharing"",""สบก!BS41"")"),21125)</f>
        <v>21125</v>
      </c>
      <c r="N224" s="172">
        <f ca="1">IFERROR(__xludf.DUMMYFUNCTION("IMPORTRANGE(""https://docs.google.com/spreadsheets/d/1Yj_ptqi66GCucihVvJfMjLAmec39IyEx_6qawtMGysU/edit?usp=sharing"",""สบก!BT41"")"),21125)</f>
        <v>21125</v>
      </c>
      <c r="O224" s="171">
        <f ca="1">IF(L224&gt;0,N224*100/L224,0)</f>
        <v>0</v>
      </c>
      <c r="P224" s="171">
        <f ca="1">IF(M224&gt;0,N224*100/M224,0)</f>
        <v>100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IFERROR(__xludf.DUMMYFUNCTION("IMPORTRANGE(""https://docs.google.com/spreadsheets/d/1Yj_ptqi66GCucihVvJfMjLAmec39IyEx_6qawtMGysU/edit?usp=sharing"",""สบก!BO41"")"),0)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IFERROR(__xludf.DUMMYFUNCTION("IMPORTRANGE(""https://docs.google.com/spreadsheets/d/1Yj_ptqi66GCucihVvJfMjLAmec39IyEx_6qawtMGysU/edit?usp=sharing"",""สบก!BP41"")"),0)</f>
        <v>0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IFERROR(__xludf.DUMMYFUNCTION("IMPORTRANGE(""https://docs.google.com/spreadsheets/d/1Yj_ptqi66GCucihVvJfMjLAmec39IyEx_6qawtMGysU/edit?usp=sharing"",""สบก!BQ41"")"),0)</f>
        <v>0</v>
      </c>
      <c r="M228" s="101"/>
      <c r="N228" s="91">
        <f ca="1">IFERROR(__xludf.DUMMYFUNCTION("IMPORTRANGE(""https://docs.google.com/spreadsheets/d/1Yj_ptqi66GCucihVvJfMjLAmec39IyEx_6qawtMGysU/edit?usp=sharing"",""สบก!BU41"")"),0)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IFERROR(__xludf.DUMMYFUNCTION("IMPORTRANGE(""https://docs.google.com/spreadsheets/d/1XL5vhW3sbDhbH9Cz0tuDiY8C3ctxq1tqvaCgkFb8cCA/edit?usp=sharing"",""นครพนม!I149"")"),15)</f>
        <v>15</v>
      </c>
      <c r="J229" s="264">
        <f ca="1">IFERROR(__xludf.DUMMYFUNCTION("IMPORTRANGE(""https://docs.google.com/spreadsheets/d/1XL5vhW3sbDhbH9Cz0tuDiY8C3ctxq1tqvaCgkFb8cCA/edit?usp=sharing"",""นครพนม!J149"")"),15)</f>
        <v>15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IFERROR(__xludf.DUMMYFUNCTION("IMPORTRANGE(""https://docs.google.com/spreadsheets/d/1XL5vhW3sbDhbH9Cz0tuDiY8C3ctxq1tqvaCgkFb8cCA/edit?usp=sharing"",""นครพนม!J151"")"),0)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IFERROR(__xludf.DUMMYFUNCTION("IMPORTRANGE(""https://docs.google.com/spreadsheets/d/1XL5vhW3sbDhbH9Cz0tuDiY8C3ctxq1tqvaCgkFb8cCA/edit?usp=sharing"",""นครพนม!J153"")"),1)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IFERROR(__xludf.DUMMYFUNCTION("IMPORTRANGE(""https://docs.google.com/spreadsheets/d/1XL5vhW3sbDhbH9Cz0tuDiY8C3ctxq1tqvaCgkFb8cCA/edit?usp=sharing"",""นครพนม!J154"")"),1)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IFERROR(__xludf.DUMMYFUNCTION("IMPORTRANGE(""https://docs.google.com/spreadsheets/d/1XL5vhW3sbDhbH9Cz0tuDiY8C3ctxq1tqvaCgkFb8cCA/edit?usp=sharing"",""นครพนม!I155"")"),15)</f>
        <v>15</v>
      </c>
      <c r="J235" s="192">
        <f ca="1">IFERROR(__xludf.DUMMYFUNCTION("IMPORTRANGE(""https://docs.google.com/spreadsheets/d/1XL5vhW3sbDhbH9Cz0tuDiY8C3ctxq1tqvaCgkFb8cCA/edit?usp=sharing"",""นครพนม!J155"")"),15)</f>
        <v>15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IFERROR(__xludf.DUMMYFUNCTION("IMPORTRANGE(""https://docs.google.com/spreadsheets/d/1XL5vhW3sbDhbH9Cz0tuDiY8C3ctxq1tqvaCgkFb8cCA/edit?usp=sharing"",""นครพนม!J156"")"),0)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IFERROR(__xludf.DUMMYFUNCTION("IMPORTRANGE(""https://docs.google.com/spreadsheets/d/1XL5vhW3sbDhbH9Cz0tuDiY8C3ctxq1tqvaCgkFb8cCA/edit?usp=sharing"",""นครพนม!J157"")"),0)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IFERROR(__xludf.DUMMYFUNCTION("IMPORTRANGE(""https://docs.google.com/spreadsheets/d/1XL5vhW3sbDhbH9Cz0tuDiY8C3ctxq1tqvaCgkFb8cCA/edit?usp=sharing"",""นครพนม!I158"")"),0)</f>
        <v>0</v>
      </c>
      <c r="J238" s="264">
        <f ca="1">IFERROR(__xludf.DUMMYFUNCTION("IMPORTRANGE(""https://docs.google.com/spreadsheets/d/1XL5vhW3sbDhbH9Cz0tuDiY8C3ctxq1tqvaCgkFb8cCA/edit?usp=sharing"",""นครพนม!J158"")"),0)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IFERROR(__xludf.DUMMYFUNCTION("IMPORTRANGE(""https://docs.google.com/spreadsheets/d/1XL5vhW3sbDhbH9Cz0tuDiY8C3ctxq1tqvaCgkFb8cCA/edit?usp=sharing"",""นครพนม!J159"")"),"")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IFERROR(__xludf.DUMMYFUNCTION("IMPORTRANGE(""https://docs.google.com/spreadsheets/d/1XL5vhW3sbDhbH9Cz0tuDiY8C3ctxq1tqvaCgkFb8cCA/edit?usp=sharing"",""นครพนม!J161"")"),0)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IFERROR(__xludf.DUMMYFUNCTION("IMPORTRANGE(""https://docs.google.com/spreadsheets/d/1XL5vhW3sbDhbH9Cz0tuDiY8C3ctxq1tqvaCgkFb8cCA/edit?usp=sharing"",""นครพนม!J162"")"),0)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IFERROR(__xludf.DUMMYFUNCTION("IMPORTRANGE(""https://docs.google.com/spreadsheets/d/1XL5vhW3sbDhbH9Cz0tuDiY8C3ctxq1tqvaCgkFb8cCA/edit?usp=sharing"",""นครพนม!J163"")"),0)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IFERROR(__xludf.DUMMYFUNCTION("IMPORTRANGE(""https://docs.google.com/spreadsheets/d/1XL5vhW3sbDhbH9Cz0tuDiY8C3ctxq1tqvaCgkFb8cCA/edit?usp=sharing"",""นครพนม!I164"")"),0)</f>
        <v>0</v>
      </c>
      <c r="J244" s="191">
        <f ca="1">IFERROR(__xludf.DUMMYFUNCTION("IMPORTRANGE(""https://docs.google.com/spreadsheets/d/1XL5vhW3sbDhbH9Cz0tuDiY8C3ctxq1tqvaCgkFb8cCA/edit?usp=sharing"",""นครพนม!J164"")"),0)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IFERROR(__xludf.DUMMYFUNCTION("IMPORTRANGE(""https://docs.google.com/spreadsheets/d/1XL5vhW3sbDhbH9Cz0tuDiY8C3ctxq1tqvaCgkFb8cCA/edit?usp=sharing"",""นครพนม!J165"")"),0)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IFERROR(__xludf.DUMMYFUNCTION("IMPORTRANGE(""https://docs.google.com/spreadsheets/d/1XL5vhW3sbDhbH9Cz0tuDiY8C3ctxq1tqvaCgkFb8cCA/edit?usp=sharing"",""นครพนม!J166"")"),0)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IFERROR(__xludf.DUMMYFUNCTION("IMPORTRANGE(""https://docs.google.com/spreadsheets/d/1XL5vhW3sbDhbH9Cz0tuDiY8C3ctxq1tqvaCgkFb8cCA/edit?usp=sharing"",""นครพนม!I169"")"),25)</f>
        <v>25</v>
      </c>
      <c r="J249" s="308">
        <f ca="1">IFERROR(__xludf.DUMMYFUNCTION("IMPORTRANGE(""https://docs.google.com/spreadsheets/d/1XL5vhW3sbDhbH9Cz0tuDiY8C3ctxq1tqvaCgkFb8cCA/edit?usp=sharing"",""นครพนม!J169"")"),0)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221000</v>
      </c>
      <c r="M250" s="155">
        <f t="shared" ca="1" si="77"/>
        <v>108500</v>
      </c>
      <c r="N250" s="155">
        <f t="shared" ca="1" si="77"/>
        <v>26700</v>
      </c>
      <c r="O250" s="154">
        <f t="shared" ref="O250:O252" ca="1" si="78">IF(L250&gt;0,N250*100/L250,0)</f>
        <v>12.081447963800905</v>
      </c>
      <c r="P250" s="154">
        <f t="shared" ref="P250:P252" ca="1" si="79">IF(M250&gt;0,N250*100/M250,0)</f>
        <v>24.608294930875577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221000</v>
      </c>
      <c r="M252" s="160">
        <f t="shared" ca="1" si="81"/>
        <v>108500</v>
      </c>
      <c r="N252" s="160">
        <f t="shared" ca="1" si="81"/>
        <v>26700</v>
      </c>
      <c r="O252" s="159">
        <f t="shared" ca="1" si="78"/>
        <v>12.081447963800905</v>
      </c>
      <c r="P252" s="159">
        <f t="shared" ca="1" si="79"/>
        <v>24.608294930875577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221000</v>
      </c>
      <c r="M254" s="172">
        <f ca="1">IFERROR(__xludf.DUMMYFUNCTION("IMPORTRANGE(""https://docs.google.com/spreadsheets/d/1Yj_ptqi66GCucihVvJfMjLAmec39IyEx_6qawtMGysU/edit?usp=sharing"",""สบก!CB41"")"),108500)</f>
        <v>108500</v>
      </c>
      <c r="N254" s="172">
        <f ca="1">IFERROR(__xludf.DUMMYFUNCTION("IMPORTRANGE(""https://docs.google.com/spreadsheets/d/1Yj_ptqi66GCucihVvJfMjLAmec39IyEx_6qawtMGysU/edit?usp=sharing"",""สบก!CC41"")"),26700)</f>
        <v>26700</v>
      </c>
      <c r="O254" s="171">
        <f ca="1">IF(L254&gt;0,N254*100/L254,0)</f>
        <v>12.081447963800905</v>
      </c>
      <c r="P254" s="171">
        <f ca="1">IF(M254&gt;0,N254*100/M254,0)</f>
        <v>24.608294930875577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IFERROR(__xludf.DUMMYFUNCTION("IMPORTRANGE(""https://docs.google.com/spreadsheets/d/1Yj_ptqi66GCucihVvJfMjLAmec39IyEx_6qawtMGysU/edit?usp=sharing"",""สบก!BX41"")"),132000)</f>
        <v>132000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IFERROR(__xludf.DUMMYFUNCTION("IMPORTRANGE(""https://docs.google.com/spreadsheets/d/1Yj_ptqi66GCucihVvJfMjLAmec39IyEx_6qawtMGysU/edit?usp=sharing"",""สบก!BY41"")"),89000)</f>
        <v>89000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IFERROR(__xludf.DUMMYFUNCTION("IMPORTRANGE(""https://docs.google.com/spreadsheets/d/1Yj_ptqi66GCucihVvJfMjLAmec39IyEx_6qawtMGysU/edit?usp=sharing"",""สบก!BZ41"")"),0)</f>
        <v>0</v>
      </c>
      <c r="M258" s="101"/>
      <c r="N258" s="91">
        <f ca="1">IFERROR(__xludf.DUMMYFUNCTION("IMPORTRANGE(""https://docs.google.com/spreadsheets/d/1Yj_ptqi66GCucihVvJfMjLAmec39IyEx_6qawtMGysU/edit?usp=sharing"",""สบก!CD41"")"),0)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IFERROR(__xludf.DUMMYFUNCTION("IMPORTRANGE(""https://docs.google.com/spreadsheets/d/1XL5vhW3sbDhbH9Cz0tuDiY8C3ctxq1tqvaCgkFb8cCA/edit?usp=sharing"",""นครพนม!J175"")"),0)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IFERROR(__xludf.DUMMYFUNCTION("IMPORTRANGE(""https://docs.google.com/spreadsheets/d/1XL5vhW3sbDhbH9Cz0tuDiY8C3ctxq1tqvaCgkFb8cCA/edit?usp=sharing"",""นครพนม!J176"")"),1)</f>
        <v>1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IFERROR(__xludf.DUMMYFUNCTION("IMPORTRANGE(""https://docs.google.com/spreadsheets/d/1XL5vhW3sbDhbH9Cz0tuDiY8C3ctxq1tqvaCgkFb8cCA/edit?usp=sharing"",""นครพนม!J177"")"),1)</f>
        <v>1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IFERROR(__xludf.DUMMYFUNCTION("IMPORTRANGE(""https://docs.google.com/spreadsheets/d/1XL5vhW3sbDhbH9Cz0tuDiY8C3ctxq1tqvaCgkFb8cCA/edit?usp=sharing"",""นครพนม!J178"")"),1)</f>
        <v>1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IFERROR(__xludf.DUMMYFUNCTION("IMPORTRANGE(""https://docs.google.com/spreadsheets/d/1XL5vhW3sbDhbH9Cz0tuDiY8C3ctxq1tqvaCgkFb8cCA/edit?usp=sharing"",""นครพนม!I179"")"),1)</f>
        <v>1</v>
      </c>
      <c r="J264" s="192">
        <f ca="1">IFERROR(__xludf.DUMMYFUNCTION("IMPORTRANGE(""https://docs.google.com/spreadsheets/d/1XL5vhW3sbDhbH9Cz0tuDiY8C3ctxq1tqvaCgkFb8cCA/edit?usp=sharing"",""นครพนม!J179"")"),0)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IFERROR(__xludf.DUMMYFUNCTION("IMPORTRANGE(""https://docs.google.com/spreadsheets/d/1XL5vhW3sbDhbH9Cz0tuDiY8C3ctxq1tqvaCgkFb8cCA/edit?usp=sharing"",""นครพนม!I180"")"),25)</f>
        <v>25</v>
      </c>
      <c r="J265" s="192">
        <f ca="1">IFERROR(__xludf.DUMMYFUNCTION("IMPORTRANGE(""https://docs.google.com/spreadsheets/d/1XL5vhW3sbDhbH9Cz0tuDiY8C3ctxq1tqvaCgkFb8cCA/edit?usp=sharing"",""นครพนม!J180"")"),0)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IFERROR(__xludf.DUMMYFUNCTION("IMPORTRANGE(""https://docs.google.com/spreadsheets/d/1XL5vhW3sbDhbH9Cz0tuDiY8C3ctxq1tqvaCgkFb8cCA/edit?usp=sharing"",""นครพนม!I181"")"),25)</f>
        <v>25</v>
      </c>
      <c r="J266" s="192">
        <f ca="1">IFERROR(__xludf.DUMMYFUNCTION("IMPORTRANGE(""https://docs.google.com/spreadsheets/d/1XL5vhW3sbDhbH9Cz0tuDiY8C3ctxq1tqvaCgkFb8cCA/edit?usp=sharing"",""นครพนม!J181"")"),0)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IFERROR(__xludf.DUMMYFUNCTION("IMPORTRANGE(""https://docs.google.com/spreadsheets/d/1XL5vhW3sbDhbH9Cz0tuDiY8C3ctxq1tqvaCgkFb8cCA/edit?usp=sharing"",""นครพนม!I182"")"),1)</f>
        <v>1</v>
      </c>
      <c r="J267" s="192">
        <f ca="1">IFERROR(__xludf.DUMMYFUNCTION("IMPORTRANGE(""https://docs.google.com/spreadsheets/d/1XL5vhW3sbDhbH9Cz0tuDiY8C3ctxq1tqvaCgkFb8cCA/edit?usp=sharing"",""นครพนม!J182"")"),0)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IFERROR(__xludf.DUMMYFUNCTION("IMPORTRANGE(""https://docs.google.com/spreadsheets/d/1XL5vhW3sbDhbH9Cz0tuDiY8C3ctxq1tqvaCgkFb8cCA/edit?usp=sharing"",""นครพนม!J183"")"),0)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IFERROR(__xludf.DUMMYFUNCTION("IMPORTRANGE(""https://docs.google.com/spreadsheets/d/1XL5vhW3sbDhbH9Cz0tuDiY8C3ctxq1tqvaCgkFb8cCA/edit?usp=sharing"",""นครพนม!J184"")"),0)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IFERROR(__xludf.DUMMYFUNCTION("IMPORTRANGE(""https://docs.google.com/spreadsheets/d/1XL5vhW3sbDhbH9Cz0tuDiY8C3ctxq1tqvaCgkFb8cCA/edit?usp=sharing"",""นครพนม!I185"")"),0)</f>
        <v>0</v>
      </c>
      <c r="J270" s="308">
        <f ca="1">IFERROR(__xludf.DUMMYFUNCTION("IMPORTRANGE(""https://docs.google.com/spreadsheets/d/1XL5vhW3sbDhbH9Cz0tuDiY8C3ctxq1tqvaCgkFb8cCA/edit?usp=sharing"",""นครพนม!J185"")"),0)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0</v>
      </c>
      <c r="M271" s="155">
        <f t="shared" ca="1" si="83"/>
        <v>0</v>
      </c>
      <c r="N271" s="155">
        <f t="shared" ca="1" si="83"/>
        <v>0</v>
      </c>
      <c r="O271" s="154">
        <f t="shared" ref="O271:O273" ca="1" si="84">IF(L271&gt;0,N271*100/L271,0)</f>
        <v>0</v>
      </c>
      <c r="P271" s="154">
        <f t="shared" ref="P271:P273" ca="1" si="85">IF(M271&gt;0,N271*100/M271,0)</f>
        <v>0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0</v>
      </c>
      <c r="M273" s="160">
        <f t="shared" ca="1" si="87"/>
        <v>0</v>
      </c>
      <c r="N273" s="160">
        <f t="shared" ca="1" si="87"/>
        <v>0</v>
      </c>
      <c r="O273" s="159">
        <f t="shared" ca="1" si="84"/>
        <v>0</v>
      </c>
      <c r="P273" s="159">
        <f t="shared" ca="1" si="85"/>
        <v>0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0</v>
      </c>
      <c r="M275" s="172">
        <f ca="1">IFERROR(__xludf.DUMMYFUNCTION("IMPORTRANGE(""https://docs.google.com/spreadsheets/d/1Yj_ptqi66GCucihVvJfMjLAmec39IyEx_6qawtMGysU/edit?usp=sharing"",""สบก!CK41"")"),0)</f>
        <v>0</v>
      </c>
      <c r="N275" s="172">
        <f ca="1">IFERROR(__xludf.DUMMYFUNCTION("IMPORTRANGE(""https://docs.google.com/spreadsheets/d/1Yj_ptqi66GCucihVvJfMjLAmec39IyEx_6qawtMGysU/edit?usp=sharing"",""สบก!CL41"")"),0)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IFERROR(__xludf.DUMMYFUNCTION("IMPORTRANGE(""https://docs.google.com/spreadsheets/d/1Yj_ptqi66GCucihVvJfMjLAmec39IyEx_6qawtMGysU/edit?usp=sharing"",""สบก!CG41"")"),0)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IFERROR(__xludf.DUMMYFUNCTION("IMPORTRANGE(""https://docs.google.com/spreadsheets/d/1Yj_ptqi66GCucihVvJfMjLAmec39IyEx_6qawtMGysU/edit?usp=sharing"",""สบก!CH41"")"),0)</f>
        <v>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IFERROR(__xludf.DUMMYFUNCTION("IMPORTRANGE(""https://docs.google.com/spreadsheets/d/1Yj_ptqi66GCucihVvJfMjLAmec39IyEx_6qawtMGysU/edit?usp=sharing"",""สบก!CI41"")"),0)</f>
        <v>0</v>
      </c>
      <c r="M279" s="101"/>
      <c r="N279" s="91">
        <f ca="1">IFERROR(__xludf.DUMMYFUNCTION("IMPORTRANGE(""https://docs.google.com/spreadsheets/d/1Yj_ptqi66GCucihVvJfMjLAmec39IyEx_6qawtMGysU/edit?usp=sharing"",""สบก!CM41"")"),0)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IFERROR(__xludf.DUMMYFUNCTION("IMPORTRANGE(""https://docs.google.com/spreadsheets/d/1XL5vhW3sbDhbH9Cz0tuDiY8C3ctxq1tqvaCgkFb8cCA/edit?usp=sharing"",""นครพนม!J191"")"),0)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IFERROR(__xludf.DUMMYFUNCTION("IMPORTRANGE(""https://docs.google.com/spreadsheets/d/1XL5vhW3sbDhbH9Cz0tuDiY8C3ctxq1tqvaCgkFb8cCA/edit?usp=sharing"",""นครพนม!J192"")"),0)</f>
        <v>0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IFERROR(__xludf.DUMMYFUNCTION("IMPORTRANGE(""https://docs.google.com/spreadsheets/d/1XL5vhW3sbDhbH9Cz0tuDiY8C3ctxq1tqvaCgkFb8cCA/edit?usp=sharing"",""นครพนม!J193"")"),0)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IFERROR(__xludf.DUMMYFUNCTION("IMPORTRANGE(""https://docs.google.com/spreadsheets/d/1XL5vhW3sbDhbH9Cz0tuDiY8C3ctxq1tqvaCgkFb8cCA/edit?usp=sharing"",""นครพนม!J194"")"),0)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IFERROR(__xludf.DUMMYFUNCTION("IMPORTRANGE(""https://docs.google.com/spreadsheets/d/1XL5vhW3sbDhbH9Cz0tuDiY8C3ctxq1tqvaCgkFb8cCA/edit?usp=sharing"",""นครพนม!I195"")"),0)</f>
        <v>0</v>
      </c>
      <c r="J285" s="192">
        <f ca="1">IFERROR(__xludf.DUMMYFUNCTION("IMPORTRANGE(""https://docs.google.com/spreadsheets/d/1XL5vhW3sbDhbH9Cz0tuDiY8C3ctxq1tqvaCgkFb8cCA/edit?usp=sharing"",""นครพนม!J195"")"),0)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IFERROR(__xludf.DUMMYFUNCTION("IMPORTRANGE(""https://docs.google.com/spreadsheets/d/1XL5vhW3sbDhbH9Cz0tuDiY8C3ctxq1tqvaCgkFb8cCA/edit?usp=sharing"",""นครพนม!J196"")"),0)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IFERROR(__xludf.DUMMYFUNCTION("IMPORTRANGE(""https://docs.google.com/spreadsheets/d/1XL5vhW3sbDhbH9Cz0tuDiY8C3ctxq1tqvaCgkFb8cCA/edit?usp=sharing"",""นครพนม!J197"")"),0)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IFERROR(__xludf.DUMMYFUNCTION("IMPORTRANGE(""https://docs.google.com/spreadsheets/d/1XL5vhW3sbDhbH9Cz0tuDiY8C3ctxq1tqvaCgkFb8cCA/edit?usp=sharing"",""นครพนม!I199"")"),0)</f>
        <v>0</v>
      </c>
      <c r="J289" s="308">
        <f ca="1">IFERROR(__xludf.DUMMYFUNCTION("IMPORTRANGE(""https://docs.google.com/spreadsheets/d/1XL5vhW3sbDhbH9Cz0tuDiY8C3ctxq1tqvaCgkFb8cCA/edit?usp=sharing"",""นครพนม!J199"")"),0)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IFERROR(__xludf.DUMMYFUNCTION("IMPORTRANGE(""https://docs.google.com/spreadsheets/d/1Yj_ptqi66GCucihVvJfMjLAmec39IyEx_6qawtMGysU/edit?usp=sharing"",""สบก!CT41"")"),0)</f>
        <v>0</v>
      </c>
      <c r="N294" s="172">
        <f ca="1">IFERROR(__xludf.DUMMYFUNCTION("IMPORTRANGE(""https://docs.google.com/spreadsheets/d/1Yj_ptqi66GCucihVvJfMjLAmec39IyEx_6qawtMGysU/edit?usp=sharing"",""สบก!CU41"")"),0)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IFERROR(__xludf.DUMMYFUNCTION("IMPORTRANGE(""https://docs.google.com/spreadsheets/d/1Yj_ptqi66GCucihVvJfMjLAmec39IyEx_6qawtMGysU/edit?usp=sharing"",""สบก!CP41"")"),0)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IFERROR(__xludf.DUMMYFUNCTION("IMPORTRANGE(""https://docs.google.com/spreadsheets/d/1Yj_ptqi66GCucihVvJfMjLAmec39IyEx_6qawtMGysU/edit?usp=sharing"",""สบก!CQ41"")"),0)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IFERROR(__xludf.DUMMYFUNCTION("IMPORTRANGE(""https://docs.google.com/spreadsheets/d/1Yj_ptqi66GCucihVvJfMjLAmec39IyEx_6qawtMGysU/edit?usp=sharing"",""สบก!CR41"")"),0)</f>
        <v>0</v>
      </c>
      <c r="M298" s="101"/>
      <c r="N298" s="91">
        <f ca="1">IFERROR(__xludf.DUMMYFUNCTION("IMPORTRANGE(""https://docs.google.com/spreadsheets/d/1Yj_ptqi66GCucihVvJfMjLAmec39IyEx_6qawtMGysU/edit?usp=sharing"",""สบก!CV41"")"),0)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IFERROR(__xludf.DUMMYFUNCTION("IMPORTRANGE(""https://docs.google.com/spreadsheets/d/1XL5vhW3sbDhbH9Cz0tuDiY8C3ctxq1tqvaCgkFb8cCA/edit?usp=sharing"",""นครพนม!J205"")"),0)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IFERROR(__xludf.DUMMYFUNCTION("IMPORTRANGE(""https://docs.google.com/spreadsheets/d/1XL5vhW3sbDhbH9Cz0tuDiY8C3ctxq1tqvaCgkFb8cCA/edit?usp=sharing"",""นครพนม!J206"")"),0)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IFERROR(__xludf.DUMMYFUNCTION("IMPORTRANGE(""https://docs.google.com/spreadsheets/d/1XL5vhW3sbDhbH9Cz0tuDiY8C3ctxq1tqvaCgkFb8cCA/edit?usp=sharing"",""นครพนม!J207"")"),0)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IFERROR(__xludf.DUMMYFUNCTION("IMPORTRANGE(""https://docs.google.com/spreadsheets/d/1XL5vhW3sbDhbH9Cz0tuDiY8C3ctxq1tqvaCgkFb8cCA/edit?usp=sharing"",""นครพนม!J208"")"),0)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IFERROR(__xludf.DUMMYFUNCTION("IMPORTRANGE(""https://docs.google.com/spreadsheets/d/1XL5vhW3sbDhbH9Cz0tuDiY8C3ctxq1tqvaCgkFb8cCA/edit?usp=sharing"",""นครพนม!I209"")"),0)</f>
        <v>0</v>
      </c>
      <c r="J304" s="191">
        <f ca="1">IFERROR(__xludf.DUMMYFUNCTION("IMPORTRANGE(""https://docs.google.com/spreadsheets/d/1XL5vhW3sbDhbH9Cz0tuDiY8C3ctxq1tqvaCgkFb8cCA/edit?usp=sharing"",""นครพนม!J209"")"),0)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IFERROR(__xludf.DUMMYFUNCTION("IMPORTRANGE(""https://docs.google.com/spreadsheets/d/1XL5vhW3sbDhbH9Cz0tuDiY8C3ctxq1tqvaCgkFb8cCA/edit?usp=sharing"",""นครพนม!I211"")"),0)</f>
        <v>0</v>
      </c>
      <c r="J306" s="191">
        <f ca="1">IFERROR(__xludf.DUMMYFUNCTION("IMPORTRANGE(""https://docs.google.com/spreadsheets/d/1XL5vhW3sbDhbH9Cz0tuDiY8C3ctxq1tqvaCgkFb8cCA/edit?usp=sharing"",""นครพนม!J211"")"),0)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IFERROR(__xludf.DUMMYFUNCTION("IMPORTRANGE(""https://docs.google.com/spreadsheets/d/1XL5vhW3sbDhbH9Cz0tuDiY8C3ctxq1tqvaCgkFb8cCA/edit?usp=sharing"",""นครพนม!J212"")"),0)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IFERROR(__xludf.DUMMYFUNCTION("IMPORTRANGE(""https://docs.google.com/spreadsheets/d/1XL5vhW3sbDhbH9Cz0tuDiY8C3ctxq1tqvaCgkFb8cCA/edit?usp=sharing"",""นครพนม!J213"")"),0)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IFERROR(__xludf.DUMMYFUNCTION("IMPORTRANGE(""https://docs.google.com/spreadsheets/d/1XL5vhW3sbDhbH9Cz0tuDiY8C3ctxq1tqvaCgkFb8cCA/edit?usp=sharing"",""นครพนม!I214"")"),0)</f>
        <v>0</v>
      </c>
      <c r="J309" s="325">
        <f ca="1">IFERROR(__xludf.DUMMYFUNCTION("IMPORTRANGE(""https://docs.google.com/spreadsheets/d/1XL5vhW3sbDhbH9Cz0tuDiY8C3ctxq1tqvaCgkFb8cCA/edit?usp=sharing"",""นครพนม!J214"")"),0)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IFERROR(__xludf.DUMMYFUNCTION("IMPORTRANGE(""https://docs.google.com/spreadsheets/d/1Yj_ptqi66GCucihVvJfMjLAmec39IyEx_6qawtMGysU/edit?usp=sharing"",""สบก!DC41"")"),0)</f>
        <v>0</v>
      </c>
      <c r="N314" s="172">
        <f ca="1">IFERROR(__xludf.DUMMYFUNCTION("IMPORTRANGE(""https://docs.google.com/spreadsheets/d/1Yj_ptqi66GCucihVvJfMjLAmec39IyEx_6qawtMGysU/edit?usp=sharing"",""สบก!DD41"")"),0)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IFERROR(__xludf.DUMMYFUNCTION("IMPORTRANGE(""https://docs.google.com/spreadsheets/d/1Yj_ptqi66GCucihVvJfMjLAmec39IyEx_6qawtMGysU/edit?usp=sharing"",""สบก!CY41"")"),0)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IFERROR(__xludf.DUMMYFUNCTION("IMPORTRANGE(""https://docs.google.com/spreadsheets/d/1Yj_ptqi66GCucihVvJfMjLAmec39IyEx_6qawtMGysU/edit?usp=sharing"",""สบก!CZ41"")"),0)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IFERROR(__xludf.DUMMYFUNCTION("IMPORTRANGE(""https://docs.google.com/spreadsheets/d/1Yj_ptqi66GCucihVvJfMjLAmec39IyEx_6qawtMGysU/edit?usp=sharing"",""สบก!DA41"")"),0)</f>
        <v>0</v>
      </c>
      <c r="M318" s="101"/>
      <c r="N318" s="91">
        <f ca="1">IFERROR(__xludf.DUMMYFUNCTION("IMPORTRANGE(""https://docs.google.com/spreadsheets/d/1Yj_ptqi66GCucihVvJfMjLAmec39IyEx_6qawtMGysU/edit?usp=sharing"",""สบก!DE41"")"),0)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IFERROR(__xludf.DUMMYFUNCTION("IMPORTRANGE(""https://docs.google.com/spreadsheets/d/1XL5vhW3sbDhbH9Cz0tuDiY8C3ctxq1tqvaCgkFb8cCA/edit?usp=sharing"",""นครพนม!J220"")"),0)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IFERROR(__xludf.DUMMYFUNCTION("IMPORTRANGE(""https://docs.google.com/spreadsheets/d/1XL5vhW3sbDhbH9Cz0tuDiY8C3ctxq1tqvaCgkFb8cCA/edit?usp=sharing"",""นครพนม!J221"")"),0)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IFERROR(__xludf.DUMMYFUNCTION("IMPORTRANGE(""https://docs.google.com/spreadsheets/d/1XL5vhW3sbDhbH9Cz0tuDiY8C3ctxq1tqvaCgkFb8cCA/edit?usp=sharing"",""นครพนม!J222"")"),0)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IFERROR(__xludf.DUMMYFUNCTION("IMPORTRANGE(""https://docs.google.com/spreadsheets/d/1XL5vhW3sbDhbH9Cz0tuDiY8C3ctxq1tqvaCgkFb8cCA/edit?usp=sharing"",""นครพนม!J223"")"),0)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IFERROR(__xludf.DUMMYFUNCTION("IMPORTRANGE(""https://docs.google.com/spreadsheets/d/1XL5vhW3sbDhbH9Cz0tuDiY8C3ctxq1tqvaCgkFb8cCA/edit?usp=sharing"",""นครพนม!I224"")"),0)</f>
        <v>0</v>
      </c>
      <c r="J324" s="191">
        <f ca="1">IFERROR(__xludf.DUMMYFUNCTION("IMPORTRANGE(""https://docs.google.com/spreadsheets/d/1XL5vhW3sbDhbH9Cz0tuDiY8C3ctxq1tqvaCgkFb8cCA/edit?usp=sharing"",""นครพนม!J224"")"),0)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IFERROR(__xludf.DUMMYFUNCTION("IMPORTRANGE(""https://docs.google.com/spreadsheets/d/1XL5vhW3sbDhbH9Cz0tuDiY8C3ctxq1tqvaCgkFb8cCA/edit?usp=sharing"",""นครพนม!J225"")"),0)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IFERROR(__xludf.DUMMYFUNCTION("IMPORTRANGE(""https://docs.google.com/spreadsheets/d/1XL5vhW3sbDhbH9Cz0tuDiY8C3ctxq1tqvaCgkFb8cCA/edit?usp=sharing"",""นครพนม!J226"")"),0)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IFERROR(__xludf.DUMMYFUNCTION("IMPORTRANGE(""https://docs.google.com/spreadsheets/d/1XL5vhW3sbDhbH9Cz0tuDiY8C3ctxq1tqvaCgkFb8cCA/edit?usp=sharing"",""นครพนม!I228"")"),205)</f>
        <v>205</v>
      </c>
      <c r="J328" s="330">
        <f ca="1">IFERROR(__xludf.DUMMYFUNCTION("IMPORTRANGE(""https://docs.google.com/spreadsheets/d/1XL5vhW3sbDhbH9Cz0tuDiY8C3ctxq1tqvaCgkFb8cCA/edit?usp=sharing"",""นครพนม!J228"")"),5)</f>
        <v>5</v>
      </c>
      <c r="K328" s="309">
        <f ca="1">IF(I328&gt;0,J328*100/I328,0)</f>
        <v>2.4390243902439024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901870</v>
      </c>
      <c r="M329" s="155">
        <f t="shared" ca="1" si="98"/>
        <v>433500</v>
      </c>
      <c r="N329" s="155">
        <f t="shared" ca="1" si="98"/>
        <v>270948</v>
      </c>
      <c r="O329" s="154">
        <f t="shared" ref="O329:O331" ca="1" si="99">IF(L329&gt;0,N329*100/L329,0)</f>
        <v>30.042910840808542</v>
      </c>
      <c r="P329" s="154">
        <f t="shared" ref="P329:P331" ca="1" si="100">IF(M329&gt;0,N329*100/M329,0)</f>
        <v>62.502422145328723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901870</v>
      </c>
      <c r="M331" s="160">
        <f t="shared" ca="1" si="102"/>
        <v>433500</v>
      </c>
      <c r="N331" s="160">
        <f t="shared" ca="1" si="102"/>
        <v>270948</v>
      </c>
      <c r="O331" s="159">
        <f t="shared" ca="1" si="99"/>
        <v>30.042910840808542</v>
      </c>
      <c r="P331" s="159">
        <f t="shared" ca="1" si="100"/>
        <v>62.502422145328723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793270</v>
      </c>
      <c r="M333" s="172">
        <f ca="1">IFERROR(__xludf.DUMMYFUNCTION("IMPORTRANGE(""https://docs.google.com/spreadsheets/d/1Yj_ptqi66GCucihVvJfMjLAmec39IyEx_6qawtMGysU/edit?usp=sharing"",""สบก!DL41"")"),433500)</f>
        <v>433500</v>
      </c>
      <c r="N333" s="172">
        <f ca="1">IFERROR(__xludf.DUMMYFUNCTION("IMPORTRANGE(""https://docs.google.com/spreadsheets/d/1Yj_ptqi66GCucihVvJfMjLAmec39IyEx_6qawtMGysU/edit?usp=sharing"",""สบก!DM41"")"),171648)</f>
        <v>171648</v>
      </c>
      <c r="O333" s="171">
        <f ca="1">IF(L333&gt;0,N333*100/L333,0)</f>
        <v>21.638029926758858</v>
      </c>
      <c r="P333" s="171">
        <f ca="1">IF(M333&gt;0,N333*100/M333,0)</f>
        <v>39.595847750865055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IFERROR(__xludf.DUMMYFUNCTION("IMPORTRANGE(""https://docs.google.com/spreadsheets/d/1Yj_ptqi66GCucihVvJfMjLAmec39IyEx_6qawtMGysU/edit?usp=sharing"",""สบก!DH41"")"),388800)</f>
        <v>388800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IFERROR(__xludf.DUMMYFUNCTION("IMPORTRANGE(""https://docs.google.com/spreadsheets/d/1Yj_ptqi66GCucihVvJfMjLAmec39IyEx_6qawtMGysU/edit?usp=sharing"",""สบก!DI41"")"),404470)</f>
        <v>404470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IFERROR(__xludf.DUMMYFUNCTION("IMPORTRANGE(""https://docs.google.com/spreadsheets/d/1Yj_ptqi66GCucihVvJfMjLAmec39IyEx_6qawtMGysU/edit?usp=sharing"",""สบก!DJ41"")"),108600)</f>
        <v>108600</v>
      </c>
      <c r="M337" s="101"/>
      <c r="N337" s="91">
        <f ca="1">IFERROR(__xludf.DUMMYFUNCTION("IMPORTRANGE(""https://docs.google.com/spreadsheets/d/1Yj_ptqi66GCucihVvJfMjLAmec39IyEx_6qawtMGysU/edit?usp=sharing"",""สบก!DN41"")"),99300)</f>
        <v>99300</v>
      </c>
      <c r="O337" s="101">
        <f ca="1">IF(L337&gt;0,N337*100/L337,0)</f>
        <v>91.436464088397784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IFERROR(__xludf.DUMMYFUNCTION("IMPORTRANGE(""https://docs.google.com/spreadsheets/d/1XL5vhW3sbDhbH9Cz0tuDiY8C3ctxq1tqvaCgkFb8cCA/edit?usp=sharing"",""นครพนม!I234"")"),0)</f>
        <v>0</v>
      </c>
      <c r="J339" s="191">
        <f ca="1">IFERROR(__xludf.DUMMYFUNCTION("IMPORTRANGE(""https://docs.google.com/spreadsheets/d/1XL5vhW3sbDhbH9Cz0tuDiY8C3ctxq1tqvaCgkFb8cCA/edit?usp=sharing"",""นครพนม!J234"")"),16)</f>
        <v>16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IFERROR(__xludf.DUMMYFUNCTION("IMPORTRANGE(""https://docs.google.com/spreadsheets/d/1XL5vhW3sbDhbH9Cz0tuDiY8C3ctxq1tqvaCgkFb8cCA/edit?usp=sharing"",""นครพนม!I235"")"),2340)</f>
        <v>2340</v>
      </c>
      <c r="J340" s="191">
        <f ca="1">IFERROR(__xludf.DUMMYFUNCTION("IMPORTRANGE(""https://docs.google.com/spreadsheets/d/1XL5vhW3sbDhbH9Cz0tuDiY8C3ctxq1tqvaCgkFb8cCA/edit?usp=sharing"",""นครพนม!J235"")"),165.88)</f>
        <v>165.88</v>
      </c>
      <c r="K340" s="333">
        <f t="shared" ca="1" si="103"/>
        <v>7.0888888888888886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IFERROR(__xludf.DUMMYFUNCTION("IMPORTRANGE(""https://docs.google.com/spreadsheets/d/1XL5vhW3sbDhbH9Cz0tuDiY8C3ctxq1tqvaCgkFb8cCA/edit?usp=sharing"",""นครพนม!I236"")"),205)</f>
        <v>205</v>
      </c>
      <c r="J341" s="191">
        <f ca="1">IFERROR(__xludf.DUMMYFUNCTION("IMPORTRANGE(""https://docs.google.com/spreadsheets/d/1XL5vhW3sbDhbH9Cz0tuDiY8C3ctxq1tqvaCgkFb8cCA/edit?usp=sharing"",""นครพนม!J236"")"),19)</f>
        <v>19</v>
      </c>
      <c r="K341" s="333">
        <f t="shared" ca="1" si="103"/>
        <v>9.2682926829268286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IFERROR(__xludf.DUMMYFUNCTION("IMPORTRANGE(""https://docs.google.com/spreadsheets/d/1XL5vhW3sbDhbH9Cz0tuDiY8C3ctxq1tqvaCgkFb8cCA/edit?usp=sharing"",""นครพนม!I237"")"),0)</f>
        <v>0</v>
      </c>
      <c r="J342" s="191">
        <f ca="1">IFERROR(__xludf.DUMMYFUNCTION("IMPORTRANGE(""https://docs.google.com/spreadsheets/d/1XL5vhW3sbDhbH9Cz0tuDiY8C3ctxq1tqvaCgkFb8cCA/edit?usp=sharing"",""นครพนม!J237"")"),230.3)</f>
        <v>230.3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IFERROR(__xludf.DUMMYFUNCTION("IMPORTRANGE(""https://docs.google.com/spreadsheets/d/1XL5vhW3sbDhbH9Cz0tuDiY8C3ctxq1tqvaCgkFb8cCA/edit?usp=sharing"",""นครพนม!I238"")"),205)</f>
        <v>205</v>
      </c>
      <c r="J343" s="191">
        <f ca="1">IFERROR(__xludf.DUMMYFUNCTION("IMPORTRANGE(""https://docs.google.com/spreadsheets/d/1XL5vhW3sbDhbH9Cz0tuDiY8C3ctxq1tqvaCgkFb8cCA/edit?usp=sharing"",""นครพนม!J238"")"),0)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IFERROR(__xludf.DUMMYFUNCTION("IMPORTRANGE(""https://docs.google.com/spreadsheets/d/1XL5vhW3sbDhbH9Cz0tuDiY8C3ctxq1tqvaCgkFb8cCA/edit?usp=sharing"",""นครพนม!I239"")"),0)</f>
        <v>0</v>
      </c>
      <c r="J344" s="191">
        <f ca="1">IFERROR(__xludf.DUMMYFUNCTION("IMPORTRANGE(""https://docs.google.com/spreadsheets/d/1XL5vhW3sbDhbH9Cz0tuDiY8C3ctxq1tqvaCgkFb8cCA/edit?usp=sharing"",""นครพนม!J239"")"),0)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IFERROR(__xludf.DUMMYFUNCTION("IMPORTRANGE(""https://docs.google.com/spreadsheets/d/1XL5vhW3sbDhbH9Cz0tuDiY8C3ctxq1tqvaCgkFb8cCA/edit?usp=sharing"",""นครพนม!I240"")"),205)</f>
        <v>205</v>
      </c>
      <c r="J345" s="191">
        <f ca="1">IFERROR(__xludf.DUMMYFUNCTION("IMPORTRANGE(""https://docs.google.com/spreadsheets/d/1XL5vhW3sbDhbH9Cz0tuDiY8C3ctxq1tqvaCgkFb8cCA/edit?usp=sharing"",""นครพนม!J240"")"),5)</f>
        <v>5</v>
      </c>
      <c r="K345" s="333">
        <f t="shared" ca="1" si="103"/>
        <v>2.4390243902439024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IFERROR(__xludf.DUMMYFUNCTION("IMPORTRANGE(""https://docs.google.com/spreadsheets/d/1XL5vhW3sbDhbH9Cz0tuDiY8C3ctxq1tqvaCgkFb8cCA/edit?usp=sharing"",""นครพนม!I241"")"),0)</f>
        <v>0</v>
      </c>
      <c r="J346" s="191">
        <f ca="1">IFERROR(__xludf.DUMMYFUNCTION("IMPORTRANGE(""https://docs.google.com/spreadsheets/d/1XL5vhW3sbDhbH9Cz0tuDiY8C3ctxq1tqvaCgkFb8cCA/edit?usp=sharing"",""นครพนม!J241"")"),42.81)</f>
        <v>42.81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IFERROR(__xludf.DUMMYFUNCTION("IMPORTRANGE(""https://docs.google.com/spreadsheets/d/1XL5vhW3sbDhbH9Cz0tuDiY8C3ctxq1tqvaCgkFb8cCA/edit?usp=sharing"",""นครพนม!L242"")"),2031359)</f>
        <v>2031359</v>
      </c>
      <c r="M347" s="347"/>
      <c r="N347" s="347">
        <f ca="1">IFERROR(__xludf.DUMMYFUNCTION("IMPORTRANGE(""https://docs.google.com/spreadsheets/d/1XL5vhW3sbDhbH9Cz0tuDiY8C3ctxq1tqvaCgkFb8cCA/edit?usp=sharing"",""นครพนม!M242"")"),171261.13)</f>
        <v>171261.13</v>
      </c>
      <c r="O347" s="347">
        <f ca="1">+IF(L347&gt;0,N347*100/L347,0)</f>
        <v>8.4308647560573977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IFERROR(__xludf.DUMMYFUNCTION("IMPORTRANGE(""https://docs.google.com/spreadsheets/d/1XL5vhW3sbDhbH9Cz0tuDiY8C3ctxq1tqvaCgkFb8cCA/edit?usp=sharing"",""นครพนม!I244"")"),80)</f>
        <v>80</v>
      </c>
      <c r="J349" s="360">
        <f ca="1">IFERROR(__xludf.DUMMYFUNCTION("IMPORTRANGE(""https://docs.google.com/spreadsheets/d/1XL5vhW3sbDhbH9Cz0tuDiY8C3ctxq1tqvaCgkFb8cCA/edit?usp=sharing"",""นครพนม!J244"")"),0)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IFERROR(__xludf.DUMMYFUNCTION("IMPORTRANGE(""https://docs.google.com/spreadsheets/d/1XL5vhW3sbDhbH9Cz0tuDiY8C3ctxq1tqvaCgkFb8cCA/edit?usp=sharing"",""นครพนม!L244"")"),300160)</f>
        <v>300160</v>
      </c>
      <c r="M349" s="362"/>
      <c r="N349" s="362">
        <f ca="1">IFERROR(__xludf.DUMMYFUNCTION("IMPORTRANGE(""https://docs.google.com/spreadsheets/d/1XL5vhW3sbDhbH9Cz0tuDiY8C3ctxq1tqvaCgkFb8cCA/edit?usp=sharing"",""นครพนม!M244"")"),35911)</f>
        <v>35911</v>
      </c>
      <c r="O349" s="362">
        <f ca="1">+IF(L349&gt;0,N349*100/L349,0)</f>
        <v>11.963952558635395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IFERROR(__xludf.DUMMYFUNCTION("IMPORTRANGE(""https://docs.google.com/spreadsheets/d/1XL5vhW3sbDhbH9Cz0tuDiY8C3ctxq1tqvaCgkFb8cCA/edit?usp=sharing"",""นครพนม!I245"")"),40)</f>
        <v>40</v>
      </c>
      <c r="J350" s="360">
        <f ca="1">IFERROR(__xludf.DUMMYFUNCTION("IMPORTRANGE(""https://docs.google.com/spreadsheets/d/1XL5vhW3sbDhbH9Cz0tuDiY8C3ctxq1tqvaCgkFb8cCA/edit?usp=sharing"",""นครพนม!J245"")"),0)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IFERROR(__xludf.DUMMYFUNCTION("IMPORTRANGE(""https://docs.google.com/spreadsheets/d/1XL5vhW3sbDhbH9Cz0tuDiY8C3ctxq1tqvaCgkFb8cCA/edit?usp=sharing"",""นครพนม!L246"")"),0)</f>
        <v>0</v>
      </c>
      <c r="M351" s="169"/>
      <c r="N351" s="169">
        <f ca="1">IFERROR(__xludf.DUMMYFUNCTION("IMPORTRANGE(""https://docs.google.com/spreadsheets/d/1XL5vhW3sbDhbH9Cz0tuDiY8C3ctxq1tqvaCgkFb8cCA/edit?usp=sharing"",""นครพนม!M246"")"),0)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IFERROR(__xludf.DUMMYFUNCTION("IMPORTRANGE(""https://docs.google.com/spreadsheets/d/1XL5vhW3sbDhbH9Cz0tuDiY8C3ctxq1tqvaCgkFb8cCA/edit?usp=sharing"",""นครพนม!L247"")"),300160)</f>
        <v>300160</v>
      </c>
      <c r="M352" s="169"/>
      <c r="N352" s="169">
        <f ca="1">IFERROR(__xludf.DUMMYFUNCTION("IMPORTRANGE(""https://docs.google.com/spreadsheets/d/1XL5vhW3sbDhbH9Cz0tuDiY8C3ctxq1tqvaCgkFb8cCA/edit?usp=sharing"",""นครพนม!M247"")"),35911)</f>
        <v>35911</v>
      </c>
      <c r="O352" s="169">
        <f t="shared" ca="1" si="105"/>
        <v>11.963952558635395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IFERROR(__xludf.DUMMYFUNCTION("IMPORTRANGE(""https://docs.google.com/spreadsheets/d/1XL5vhW3sbDhbH9Cz0tuDiY8C3ctxq1tqvaCgkFb8cCA/edit?usp=sharing"",""นครพนม!L248"")"),0)</f>
        <v>0</v>
      </c>
      <c r="M353" s="171"/>
      <c r="N353" s="171">
        <f ca="1">IFERROR(__xludf.DUMMYFUNCTION("IMPORTRANGE(""https://docs.google.com/spreadsheets/d/1XL5vhW3sbDhbH9Cz0tuDiY8C3ctxq1tqvaCgkFb8cCA/edit?usp=sharing"",""นครพนม!M248"")"),0)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IFERROR(__xludf.DUMMYFUNCTION("IMPORTRANGE(""https://docs.google.com/spreadsheets/d/1XL5vhW3sbDhbH9Cz0tuDiY8C3ctxq1tqvaCgkFb8cCA/edit?usp=sharing"",""นครพนม!L249"")"),300160)</f>
        <v>300160</v>
      </c>
      <c r="M354" s="171"/>
      <c r="N354" s="171">
        <f ca="1">IFERROR(__xludf.DUMMYFUNCTION("IMPORTRANGE(""https://docs.google.com/spreadsheets/d/1XL5vhW3sbDhbH9Cz0tuDiY8C3ctxq1tqvaCgkFb8cCA/edit?usp=sharing"",""นครพนม!M249"")"),35911)</f>
        <v>35911</v>
      </c>
      <c r="O354" s="171">
        <f t="shared" ca="1" si="105"/>
        <v>11.963952558635395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IFERROR(__xludf.DUMMYFUNCTION("IMPORTRANGE(""https://docs.google.com/spreadsheets/d/1XL5vhW3sbDhbH9Cz0tuDiY8C3ctxq1tqvaCgkFb8cCA/edit?usp=sharing"",""นครพนม!M250"")"),5040)</f>
        <v>5040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IFERROR(__xludf.DUMMYFUNCTION("IMPORTRANGE(""https://docs.google.com/spreadsheets/d/1XL5vhW3sbDhbH9Cz0tuDiY8C3ctxq1tqvaCgkFb8cCA/edit?usp=sharing"",""นครพนม!M251"")"),0)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IFERROR(__xludf.DUMMYFUNCTION("IMPORTRANGE(""https://docs.google.com/spreadsheets/d/1XL5vhW3sbDhbH9Cz0tuDiY8C3ctxq1tqvaCgkFb8cCA/edit?usp=sharing"",""นครพนม!M252"")"),30871)</f>
        <v>30871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IFERROR(__xludf.DUMMYFUNCTION("IMPORTRANGE(""https://docs.google.com/spreadsheets/d/1XL5vhW3sbDhbH9Cz0tuDiY8C3ctxq1tqvaCgkFb8cCA/edit?usp=sharing"",""นครพนม!M253"")"),0)</f>
        <v>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IFERROR(__xludf.DUMMYFUNCTION("IMPORTRANGE(""https://docs.google.com/spreadsheets/d/1XL5vhW3sbDhbH9Cz0tuDiY8C3ctxq1tqvaCgkFb8cCA/edit?usp=sharing"",""นครพนม!J255"")"),0)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IFERROR(__xludf.DUMMYFUNCTION("IMPORTRANGE(""https://docs.google.com/spreadsheets/d/1XL5vhW3sbDhbH9Cz0tuDiY8C3ctxq1tqvaCgkFb8cCA/edit?usp=sharing"",""นครพนม!J256"")"),1)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IFERROR(__xludf.DUMMYFUNCTION("IMPORTRANGE(""https://docs.google.com/spreadsheets/d/1XL5vhW3sbDhbH9Cz0tuDiY8C3ctxq1tqvaCgkFb8cCA/edit?usp=sharing"",""นครพนม!J257"")"),1)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IFERROR(__xludf.DUMMYFUNCTION("IMPORTRANGE(""https://docs.google.com/spreadsheets/d/1XL5vhW3sbDhbH9Cz0tuDiY8C3ctxq1tqvaCgkFb8cCA/edit?usp=sharing"",""นครพนม!J258"")"),1)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IFERROR(__xludf.DUMMYFUNCTION("IMPORTRANGE(""https://docs.google.com/spreadsheets/d/1XL5vhW3sbDhbH9Cz0tuDiY8C3ctxq1tqvaCgkFb8cCA/edit?usp=sharing"",""นครพนม!J166"")"),0)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IFERROR(__xludf.DUMMYFUNCTION("IMPORTRANGE(""https://docs.google.com/spreadsheets/d/1XL5vhW3sbDhbH9Cz0tuDiY8C3ctxq1tqvaCgkFb8cCA/edit?usp=sharing"",""นครพนม!J166"")"),0)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IFERROR(__xludf.DUMMYFUNCTION("IMPORTRANGE(""https://docs.google.com/spreadsheets/d/1XL5vhW3sbDhbH9Cz0tuDiY8C3ctxq1tqvaCgkFb8cCA/edit?usp=sharing"",""นครพนม!J166"")"),0)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IFERROR(__xludf.DUMMYFUNCTION("IMPORTRANGE(""https://docs.google.com/spreadsheets/d/1XL5vhW3sbDhbH9Cz0tuDiY8C3ctxq1tqvaCgkFb8cCA/edit?usp=sharing"",""นครพนม!J166"")"),0)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IFERROR(__xludf.DUMMYFUNCTION("IMPORTRANGE(""https://docs.google.com/spreadsheets/d/1XL5vhW3sbDhbH9Cz0tuDiY8C3ctxq1tqvaCgkFb8cCA/edit?usp=sharing"",""นครพนม!I263"")"),40)</f>
        <v>40</v>
      </c>
      <c r="J368" s="191">
        <f ca="1">IFERROR(__xludf.DUMMYFUNCTION("IMPORTRANGE(""https://docs.google.com/spreadsheets/d/1XL5vhW3sbDhbH9Cz0tuDiY8C3ctxq1tqvaCgkFb8cCA/edit?usp=sharing"",""นครพนม!J263"")"),0)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IFERROR(__xludf.DUMMYFUNCTION("IMPORTRANGE(""https://docs.google.com/spreadsheets/d/1XL5vhW3sbDhbH9Cz0tuDiY8C3ctxq1tqvaCgkFb8cCA/edit?usp=sharing"",""นครพนม!I164"")"),0)</f>
        <v>0</v>
      </c>
      <c r="J369" s="191">
        <f ca="1">IFERROR(__xludf.DUMMYFUNCTION("IMPORTRANGE(""https://docs.google.com/spreadsheets/d/1XL5vhW3sbDhbH9Cz0tuDiY8C3ctxq1tqvaCgkFb8cCA/edit?usp=sharing"",""นครพนม!J164"")"),0)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IFERROR(__xludf.DUMMYFUNCTION("IMPORTRANGE(""https://docs.google.com/spreadsheets/d/1XL5vhW3sbDhbH9Cz0tuDiY8C3ctxq1tqvaCgkFb8cCA/edit?usp=sharing"",""นครพนม!I265"")"),40)</f>
        <v>40</v>
      </c>
      <c r="J370" s="191">
        <f ca="1">IFERROR(__xludf.DUMMYFUNCTION("IMPORTRANGE(""https://docs.google.com/spreadsheets/d/1XL5vhW3sbDhbH9Cz0tuDiY8C3ctxq1tqvaCgkFb8cCA/edit?usp=sharing"",""นครพนม!J265"")"),0)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IFERROR(__xludf.DUMMYFUNCTION("IMPORTRANGE(""https://docs.google.com/spreadsheets/d/1XL5vhW3sbDhbH9Cz0tuDiY8C3ctxq1tqvaCgkFb8cCA/edit?usp=sharing"",""นครพนม!I164"")"),0)</f>
        <v>0</v>
      </c>
      <c r="J371" s="192">
        <f ca="1">IFERROR(__xludf.DUMMYFUNCTION("IMPORTRANGE(""https://docs.google.com/spreadsheets/d/1XL5vhW3sbDhbH9Cz0tuDiY8C3ctxq1tqvaCgkFb8cCA/edit?usp=sharing"",""นครพนม!J164"")"),0)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IFERROR(__xludf.DUMMYFUNCTION("IMPORTRANGE(""https://docs.google.com/spreadsheets/d/1XL5vhW3sbDhbH9Cz0tuDiY8C3ctxq1tqvaCgkFb8cCA/edit?usp=sharing"",""นครพนม!I267"")"),40)</f>
        <v>40</v>
      </c>
      <c r="J372" s="192">
        <f ca="1">IFERROR(__xludf.DUMMYFUNCTION("IMPORTRANGE(""https://docs.google.com/spreadsheets/d/1XL5vhW3sbDhbH9Cz0tuDiY8C3ctxq1tqvaCgkFb8cCA/edit?usp=sharing"",""นครพนม!J267"")"),0)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IFERROR(__xludf.DUMMYFUNCTION("IMPORTRANGE(""https://docs.google.com/spreadsheets/d/1XL5vhW3sbDhbH9Cz0tuDiY8C3ctxq1tqvaCgkFb8cCA/edit?usp=sharing"",""นครพนม!I164"")"),0)</f>
        <v>0</v>
      </c>
      <c r="J373" s="191">
        <f ca="1">IFERROR(__xludf.DUMMYFUNCTION("IMPORTRANGE(""https://docs.google.com/spreadsheets/d/1XL5vhW3sbDhbH9Cz0tuDiY8C3ctxq1tqvaCgkFb8cCA/edit?usp=sharing"",""นครพนม!J164"")"),0)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IFERROR(__xludf.DUMMYFUNCTION("IMPORTRANGE(""https://docs.google.com/spreadsheets/d/1XL5vhW3sbDhbH9Cz0tuDiY8C3ctxq1tqvaCgkFb8cCA/edit?usp=sharing"",""นครพนม!I164"")"),0)</f>
        <v>0</v>
      </c>
      <c r="J374" s="191">
        <f ca="1">IFERROR(__xludf.DUMMYFUNCTION("IMPORTRANGE(""https://docs.google.com/spreadsheets/d/1XL5vhW3sbDhbH9Cz0tuDiY8C3ctxq1tqvaCgkFb8cCA/edit?usp=sharing"",""นครพนม!J164"")"),0)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IFERROR(__xludf.DUMMYFUNCTION("IMPORTRANGE(""https://docs.google.com/spreadsheets/d/1XL5vhW3sbDhbH9Cz0tuDiY8C3ctxq1tqvaCgkFb8cCA/edit?usp=sharing"",""นครพนม!I270"")"),80)</f>
        <v>80</v>
      </c>
      <c r="J375" s="191">
        <f ca="1">IFERROR(__xludf.DUMMYFUNCTION("IMPORTRANGE(""https://docs.google.com/spreadsheets/d/1XL5vhW3sbDhbH9Cz0tuDiY8C3ctxq1tqvaCgkFb8cCA/edit?usp=sharing"",""นครพนม!J270"")"),0)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IFERROR(__xludf.DUMMYFUNCTION("IMPORTRANGE(""https://docs.google.com/spreadsheets/d/1XL5vhW3sbDhbH9Cz0tuDiY8C3ctxq1tqvaCgkFb8cCA/edit?usp=sharing"",""นครพนม!I271"")"),20)</f>
        <v>20</v>
      </c>
      <c r="J376" s="192">
        <f ca="1">IFERROR(__xludf.DUMMYFUNCTION("IMPORTRANGE(""https://docs.google.com/spreadsheets/d/1XL5vhW3sbDhbH9Cz0tuDiY8C3ctxq1tqvaCgkFb8cCA/edit?usp=sharing"",""นครพนม!J271"")"),0)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IFERROR(__xludf.DUMMYFUNCTION("IMPORTRANGE(""https://docs.google.com/spreadsheets/d/1XL5vhW3sbDhbH9Cz0tuDiY8C3ctxq1tqvaCgkFb8cCA/edit?usp=sharing"",""นครพนม!I272"")"),60)</f>
        <v>60</v>
      </c>
      <c r="J377" s="191">
        <f ca="1">IFERROR(__xludf.DUMMYFUNCTION("IMPORTRANGE(""https://docs.google.com/spreadsheets/d/1XL5vhW3sbDhbH9Cz0tuDiY8C3ctxq1tqvaCgkFb8cCA/edit?usp=sharing"",""นครพนม!J272"")"),0)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IFERROR(__xludf.DUMMYFUNCTION("IMPORTRANGE(""https://docs.google.com/spreadsheets/d/1XL5vhW3sbDhbH9Cz0tuDiY8C3ctxq1tqvaCgkFb8cCA/edit?usp=sharing"",""นครพนม!J273"")"),0)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IFERROR(__xludf.DUMMYFUNCTION("IMPORTRANGE(""https://docs.google.com/spreadsheets/d/1XL5vhW3sbDhbH9Cz0tuDiY8C3ctxq1tqvaCgkFb8cCA/edit?usp=sharing"",""นครพนม!J274"")"),0)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IFERROR(__xludf.DUMMYFUNCTION("IMPORTRANGE(""https://docs.google.com/spreadsheets/d/1XL5vhW3sbDhbH9Cz0tuDiY8C3ctxq1tqvaCgkFb8cCA/edit?usp=sharing"",""นครพนม!I275"")"),1000)</f>
        <v>1000</v>
      </c>
      <c r="J380" s="360">
        <f ca="1">IFERROR(__xludf.DUMMYFUNCTION("IMPORTRANGE(""https://docs.google.com/spreadsheets/d/1XL5vhW3sbDhbH9Cz0tuDiY8C3ctxq1tqvaCgkFb8cCA/edit?usp=sharing"",""นครพนม!J275"")"),0)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IFERROR(__xludf.DUMMYFUNCTION("IMPORTRANGE(""https://docs.google.com/spreadsheets/d/1XL5vhW3sbDhbH9Cz0tuDiY8C3ctxq1tqvaCgkFb8cCA/edit?usp=sharing"",""นครพนม!L275"")"),1028520)</f>
        <v>1028520</v>
      </c>
      <c r="M380" s="362"/>
      <c r="N380" s="362">
        <f ca="1">IFERROR(__xludf.DUMMYFUNCTION("IMPORTRANGE(""https://docs.google.com/spreadsheets/d/1XL5vhW3sbDhbH9Cz0tuDiY8C3ctxq1tqvaCgkFb8cCA/edit?usp=sharing"",""นครพนม!M275"")"),39893.13)</f>
        <v>39893.129999999997</v>
      </c>
      <c r="O380" s="362">
        <f ca="1">+IF(L380&gt;0,N380*100/L380,0)</f>
        <v>3.8786926846342311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IFERROR(__xludf.DUMMYFUNCTION("IMPORTRANGE(""https://docs.google.com/spreadsheets/d/1XL5vhW3sbDhbH9Cz0tuDiY8C3ctxq1tqvaCgkFb8cCA/edit?usp=sharing"",""นครพนม!I276"")"),100)</f>
        <v>100</v>
      </c>
      <c r="J381" s="360">
        <f ca="1">IFERROR(__xludf.DUMMYFUNCTION("IMPORTRANGE(""https://docs.google.com/spreadsheets/d/1XL5vhW3sbDhbH9Cz0tuDiY8C3ctxq1tqvaCgkFb8cCA/edit?usp=sharing"",""นครพนม!J276"")"),0)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IFERROR(__xludf.DUMMYFUNCTION("IMPORTRANGE(""https://docs.google.com/spreadsheets/d/1XL5vhW3sbDhbH9Cz0tuDiY8C3ctxq1tqvaCgkFb8cCA/edit?usp=sharing"",""นครพนม!L277"")"),0)</f>
        <v>0</v>
      </c>
      <c r="M382" s="169"/>
      <c r="N382" s="169">
        <f ca="1">IFERROR(__xludf.DUMMYFUNCTION("IMPORTRANGE(""https://docs.google.com/spreadsheets/d/1XL5vhW3sbDhbH9Cz0tuDiY8C3ctxq1tqvaCgkFb8cCA/edit?usp=sharing"",""นครพนม!M277"")"),0)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IFERROR(__xludf.DUMMYFUNCTION("IMPORTRANGE(""https://docs.google.com/spreadsheets/d/1XL5vhW3sbDhbH9Cz0tuDiY8C3ctxq1tqvaCgkFb8cCA/edit?usp=sharing"",""นครพนม!L278"")"),1028520)</f>
        <v>1028520</v>
      </c>
      <c r="M383" s="169"/>
      <c r="N383" s="169">
        <f ca="1">IFERROR(__xludf.DUMMYFUNCTION("IMPORTRANGE(""https://docs.google.com/spreadsheets/d/1XL5vhW3sbDhbH9Cz0tuDiY8C3ctxq1tqvaCgkFb8cCA/edit?usp=sharing"",""นครพนม!M278"")"),39893.13)</f>
        <v>39893.129999999997</v>
      </c>
      <c r="O383" s="169">
        <f t="shared" ca="1" si="109"/>
        <v>3.8786926846342311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IFERROR(__xludf.DUMMYFUNCTION("IMPORTRANGE(""https://docs.google.com/spreadsheets/d/1XL5vhW3sbDhbH9Cz0tuDiY8C3ctxq1tqvaCgkFb8cCA/edit?usp=sharing"",""นครพนม!L279"")"),0)</f>
        <v>0</v>
      </c>
      <c r="M384" s="171"/>
      <c r="N384" s="171">
        <f ca="1">IFERROR(__xludf.DUMMYFUNCTION("IMPORTRANGE(""https://docs.google.com/spreadsheets/d/1XL5vhW3sbDhbH9Cz0tuDiY8C3ctxq1tqvaCgkFb8cCA/edit?usp=sharing"",""นครพนม!M279"")"),0)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IFERROR(__xludf.DUMMYFUNCTION("IMPORTRANGE(""https://docs.google.com/spreadsheets/d/1XL5vhW3sbDhbH9Cz0tuDiY8C3ctxq1tqvaCgkFb8cCA/edit?usp=sharing"",""นครพนม!L280"")"),1028520)</f>
        <v>1028520</v>
      </c>
      <c r="M385" s="171"/>
      <c r="N385" s="171">
        <f ca="1">IFERROR(__xludf.DUMMYFUNCTION("IMPORTRANGE(""https://docs.google.com/spreadsheets/d/1XL5vhW3sbDhbH9Cz0tuDiY8C3ctxq1tqvaCgkFb8cCA/edit?usp=sharing"",""นครพนม!M280"")"),39893.13)</f>
        <v>39893.129999999997</v>
      </c>
      <c r="O385" s="171">
        <f t="shared" ca="1" si="109"/>
        <v>3.8786926846342311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IFERROR(__xludf.DUMMYFUNCTION("IMPORTRANGE(""https://docs.google.com/spreadsheets/d/1XL5vhW3sbDhbH9Cz0tuDiY8C3ctxq1tqvaCgkFb8cCA/edit?usp=sharing"",""นครพนม!M281"")"),14462.13)</f>
        <v>14462.13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IFERROR(__xludf.DUMMYFUNCTION("IMPORTRANGE(""https://docs.google.com/spreadsheets/d/1XL5vhW3sbDhbH9Cz0tuDiY8C3ctxq1tqvaCgkFb8cCA/edit?usp=sharing"",""นครพนม!M282"")"),0)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IFERROR(__xludf.DUMMYFUNCTION("IMPORTRANGE(""https://docs.google.com/spreadsheets/d/1XL5vhW3sbDhbH9Cz0tuDiY8C3ctxq1tqvaCgkFb8cCA/edit?usp=sharing"",""นครพนม!M283"")"),19871)</f>
        <v>19871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IFERROR(__xludf.DUMMYFUNCTION("IMPORTRANGE(""https://docs.google.com/spreadsheets/d/1XL5vhW3sbDhbH9Cz0tuDiY8C3ctxq1tqvaCgkFb8cCA/edit?usp=sharing"",""นครพนม!M284"")"),5560)</f>
        <v>5560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IFERROR(__xludf.DUMMYFUNCTION("IMPORTRANGE(""https://docs.google.com/spreadsheets/d/1XL5vhW3sbDhbH9Cz0tuDiY8C3ctxq1tqvaCgkFb8cCA/edit?usp=sharing"",""นครพนม!J286"")"),0)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IFERROR(__xludf.DUMMYFUNCTION("IMPORTRANGE(""https://docs.google.com/spreadsheets/d/1XL5vhW3sbDhbH9Cz0tuDiY8C3ctxq1tqvaCgkFb8cCA/edit?usp=sharing"",""นครพนม!J287"")"),1)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IFERROR(__xludf.DUMMYFUNCTION("IMPORTRANGE(""https://docs.google.com/spreadsheets/d/1XL5vhW3sbDhbH9Cz0tuDiY8C3ctxq1tqvaCgkFb8cCA/edit?usp=sharing"",""นครพนม!J288"")"),1)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IFERROR(__xludf.DUMMYFUNCTION("IMPORTRANGE(""https://docs.google.com/spreadsheets/d/1XL5vhW3sbDhbH9Cz0tuDiY8C3ctxq1tqvaCgkFb8cCA/edit?usp=sharing"",""นครพนม!J289"")"),1)</f>
        <v>1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IFERROR(__xludf.DUMMYFUNCTION("IMPORTRANGE(""https://docs.google.com/spreadsheets/d/1XL5vhW3sbDhbH9Cz0tuDiY8C3ctxq1tqvaCgkFb8cCA/edit?usp=sharing"",""นครพนม!I291"")"),100)</f>
        <v>100</v>
      </c>
      <c r="J396" s="192">
        <f ca="1">IFERROR(__xludf.DUMMYFUNCTION("IMPORTRANGE(""https://docs.google.com/spreadsheets/d/1XL5vhW3sbDhbH9Cz0tuDiY8C3ctxq1tqvaCgkFb8cCA/edit?usp=sharing"",""นครพนม!J291"")"),0)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IFERROR(__xludf.DUMMYFUNCTION("IMPORTRANGE(""https://docs.google.com/spreadsheets/d/1XL5vhW3sbDhbH9Cz0tuDiY8C3ctxq1tqvaCgkFb8cCA/edit?usp=sharing"",""นครพนม!I292"")"),1000)</f>
        <v>1000</v>
      </c>
      <c r="J397" s="192">
        <f ca="1">IFERROR(__xludf.DUMMYFUNCTION("IMPORTRANGE(""https://docs.google.com/spreadsheets/d/1XL5vhW3sbDhbH9Cz0tuDiY8C3ctxq1tqvaCgkFb8cCA/edit?usp=sharing"",""นครพนม!J292"")"),0)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IFERROR(__xludf.DUMMYFUNCTION("IMPORTRANGE(""https://docs.google.com/spreadsheets/d/1XL5vhW3sbDhbH9Cz0tuDiY8C3ctxq1tqvaCgkFb8cCA/edit?usp=sharing"",""นครพนม!I293"")"),100)</f>
        <v>100</v>
      </c>
      <c r="J398" s="192">
        <f ca="1">IFERROR(__xludf.DUMMYFUNCTION("IMPORTRANGE(""https://docs.google.com/spreadsheets/d/1XL5vhW3sbDhbH9Cz0tuDiY8C3ctxq1tqvaCgkFb8cCA/edit?usp=sharing"",""นครพนม!J293"")"),0)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IFERROR(__xludf.DUMMYFUNCTION("IMPORTRANGE(""https://docs.google.com/spreadsheets/d/1XL5vhW3sbDhbH9Cz0tuDiY8C3ctxq1tqvaCgkFb8cCA/edit?usp=sharing"",""นครพนม!J294"")"),0)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IFERROR(__xludf.DUMMYFUNCTION("IMPORTRANGE(""https://docs.google.com/spreadsheets/d/1XL5vhW3sbDhbH9Cz0tuDiY8C3ctxq1tqvaCgkFb8cCA/edit?usp=sharing"",""นครพนม!J295"")"),0)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IFERROR(__xludf.DUMMYFUNCTION("IMPORTRANGE(""https://docs.google.com/spreadsheets/d/1XL5vhW3sbDhbH9Cz0tuDiY8C3ctxq1tqvaCgkFb8cCA/edit?usp=sharing"",""นครพนม!I296"")"),120)</f>
        <v>120</v>
      </c>
      <c r="J401" s="360">
        <f ca="1">IFERROR(__xludf.DUMMYFUNCTION("IMPORTRANGE(""https://docs.google.com/spreadsheets/d/1XL5vhW3sbDhbH9Cz0tuDiY8C3ctxq1tqvaCgkFb8cCA/edit?usp=sharing"",""นครพนม!J296"")"),0)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IFERROR(__xludf.DUMMYFUNCTION("IMPORTRANGE(""https://docs.google.com/spreadsheets/d/1XL5vhW3sbDhbH9Cz0tuDiY8C3ctxq1tqvaCgkFb8cCA/edit?usp=sharing"",""นครพนม!L296"")"),144560)</f>
        <v>144560</v>
      </c>
      <c r="M401" s="362"/>
      <c r="N401" s="362">
        <f ca="1">IFERROR(__xludf.DUMMYFUNCTION("IMPORTRANGE(""https://docs.google.com/spreadsheets/d/1XL5vhW3sbDhbH9Cz0tuDiY8C3ctxq1tqvaCgkFb8cCA/edit?usp=sharing"",""นครพนม!M296"")"),15505.8)</f>
        <v>15505.8</v>
      </c>
      <c r="O401" s="362">
        <f ca="1">+IF(L401&gt;0,N401*100/L401,0)</f>
        <v>10.726203652462646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IFERROR(__xludf.DUMMYFUNCTION("IMPORTRANGE(""https://docs.google.com/spreadsheets/d/1XL5vhW3sbDhbH9Cz0tuDiY8C3ctxq1tqvaCgkFb8cCA/edit?usp=sharing"",""นครพนม!I297"")"),40)</f>
        <v>40</v>
      </c>
      <c r="J402" s="360">
        <f ca="1">IFERROR(__xludf.DUMMYFUNCTION("IMPORTRANGE(""https://docs.google.com/spreadsheets/d/1XL5vhW3sbDhbH9Cz0tuDiY8C3ctxq1tqvaCgkFb8cCA/edit?usp=sharing"",""นครพนม!J297"")"),0)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IFERROR(__xludf.DUMMYFUNCTION("IMPORTRANGE(""https://docs.google.com/spreadsheets/d/1XL5vhW3sbDhbH9Cz0tuDiY8C3ctxq1tqvaCgkFb8cCA/edit?usp=sharing"",""นครพนม!L298"")"),0)</f>
        <v>0</v>
      </c>
      <c r="M403" s="169"/>
      <c r="N403" s="171">
        <f ca="1">IFERROR(__xludf.DUMMYFUNCTION("IMPORTRANGE(""https://docs.google.com/spreadsheets/d/1XL5vhW3sbDhbH9Cz0tuDiY8C3ctxq1tqvaCgkFb8cCA/edit?usp=sharing"",""นครพนม!M298"")"),0)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IFERROR(__xludf.DUMMYFUNCTION("IMPORTRANGE(""https://docs.google.com/spreadsheets/d/1XL5vhW3sbDhbH9Cz0tuDiY8C3ctxq1tqvaCgkFb8cCA/edit?usp=sharing"",""นครพนม!L299"")"),144560)</f>
        <v>144560</v>
      </c>
      <c r="M404" s="169"/>
      <c r="N404" s="171">
        <f ca="1">IFERROR(__xludf.DUMMYFUNCTION("IMPORTRANGE(""https://docs.google.com/spreadsheets/d/1XL5vhW3sbDhbH9Cz0tuDiY8C3ctxq1tqvaCgkFb8cCA/edit?usp=sharing"",""นครพนม!M299"")"),15505.8)</f>
        <v>15505.8</v>
      </c>
      <c r="O404" s="171">
        <f t="shared" ca="1" si="112"/>
        <v>10.726203652462646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IFERROR(__xludf.DUMMYFUNCTION("IMPORTRANGE(""https://docs.google.com/spreadsheets/d/1XL5vhW3sbDhbH9Cz0tuDiY8C3ctxq1tqvaCgkFb8cCA/edit?usp=sharing"",""นครพนม!L300"")"),0)</f>
        <v>0</v>
      </c>
      <c r="M405" s="171"/>
      <c r="N405" s="171">
        <f ca="1">IFERROR(__xludf.DUMMYFUNCTION("IMPORTRANGE(""https://docs.google.com/spreadsheets/d/1XL5vhW3sbDhbH9Cz0tuDiY8C3ctxq1tqvaCgkFb8cCA/edit?usp=sharing"",""นครพนม!M300"")"),0)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IFERROR(__xludf.DUMMYFUNCTION("IMPORTRANGE(""https://docs.google.com/spreadsheets/d/1XL5vhW3sbDhbH9Cz0tuDiY8C3ctxq1tqvaCgkFb8cCA/edit?usp=sharing"",""นครพนม!L301"")"),144560)</f>
        <v>144560</v>
      </c>
      <c r="M406" s="171"/>
      <c r="N406" s="171">
        <f ca="1">IFERROR(__xludf.DUMMYFUNCTION("IMPORTRANGE(""https://docs.google.com/spreadsheets/d/1XL5vhW3sbDhbH9Cz0tuDiY8C3ctxq1tqvaCgkFb8cCA/edit?usp=sharing"",""นครพนม!M301"")"),15505.8)</f>
        <v>15505.8</v>
      </c>
      <c r="O406" s="171">
        <f t="shared" ca="1" si="112"/>
        <v>10.726203652462646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IFERROR(__xludf.DUMMYFUNCTION("IMPORTRANGE(""https://docs.google.com/spreadsheets/d/1XL5vhW3sbDhbH9Cz0tuDiY8C3ctxq1tqvaCgkFb8cCA/edit?usp=sharing"",""นครพนม!M302"")"),10705.8)</f>
        <v>10705.8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IFERROR(__xludf.DUMMYFUNCTION("IMPORTRANGE(""https://docs.google.com/spreadsheets/d/1XL5vhW3sbDhbH9Cz0tuDiY8C3ctxq1tqvaCgkFb8cCA/edit?usp=sharing"",""นครพนม!M303"")"),0)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IFERROR(__xludf.DUMMYFUNCTION("IMPORTRANGE(""https://docs.google.com/spreadsheets/d/1XL5vhW3sbDhbH9Cz0tuDiY8C3ctxq1tqvaCgkFb8cCA/edit?usp=sharing"",""นครพนม!M304"")"),0)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IFERROR(__xludf.DUMMYFUNCTION("IMPORTRANGE(""https://docs.google.com/spreadsheets/d/1XL5vhW3sbDhbH9Cz0tuDiY8C3ctxq1tqvaCgkFb8cCA/edit?usp=sharing"",""นครพนม!M305"")"),4800)</f>
        <v>4800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IFERROR(__xludf.DUMMYFUNCTION("IMPORTRANGE(""https://docs.google.com/spreadsheets/d/1XL5vhW3sbDhbH9Cz0tuDiY8C3ctxq1tqvaCgkFb8cCA/edit?usp=sharing"",""นครพนม!J307"")"),0)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IFERROR(__xludf.DUMMYFUNCTION("IMPORTRANGE(""https://docs.google.com/spreadsheets/d/1XL5vhW3sbDhbH9Cz0tuDiY8C3ctxq1tqvaCgkFb8cCA/edit?usp=sharing"",""นครพนม!J308"")"),1)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IFERROR(__xludf.DUMMYFUNCTION("IMPORTRANGE(""https://docs.google.com/spreadsheets/d/1XL5vhW3sbDhbH9Cz0tuDiY8C3ctxq1tqvaCgkFb8cCA/edit?usp=sharing"",""นครพนม!J309"")"),1)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IFERROR(__xludf.DUMMYFUNCTION("IMPORTRANGE(""https://docs.google.com/spreadsheets/d/1XL5vhW3sbDhbH9Cz0tuDiY8C3ctxq1tqvaCgkFb8cCA/edit?usp=sharing"",""นครพนม!J310"")"),1)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IFERROR(__xludf.DUMMYFUNCTION("IMPORTRANGE(""https://docs.google.com/spreadsheets/d/1XL5vhW3sbDhbH9Cz0tuDiY8C3ctxq1tqvaCgkFb8cCA/edit?usp=sharing"",""นครพนม!I311"")"),40)</f>
        <v>40</v>
      </c>
      <c r="J416" s="203">
        <f ca="1">IFERROR(__xludf.DUMMYFUNCTION("IMPORTRANGE(""https://docs.google.com/spreadsheets/d/1XL5vhW3sbDhbH9Cz0tuDiY8C3ctxq1tqvaCgkFb8cCA/edit?usp=sharing"",""นครพนม!J311"")"),0)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IFERROR(__xludf.DUMMYFUNCTION("IMPORTRANGE(""https://docs.google.com/spreadsheets/d/1XL5vhW3sbDhbH9Cz0tuDiY8C3ctxq1tqvaCgkFb8cCA/edit?usp=sharing"",""นครพนม!I312"")"),10)</f>
        <v>10</v>
      </c>
      <c r="J417" s="379">
        <f ca="1">IFERROR(__xludf.DUMMYFUNCTION("IMPORTRANGE(""https://docs.google.com/spreadsheets/d/1XL5vhW3sbDhbH9Cz0tuDiY8C3ctxq1tqvaCgkFb8cCA/edit?usp=sharing"",""นครพนม!J312"")"),0)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IFERROR(__xludf.DUMMYFUNCTION("IMPORTRANGE(""https://docs.google.com/spreadsheets/d/1XL5vhW3sbDhbH9Cz0tuDiY8C3ctxq1tqvaCgkFb8cCA/edit?usp=sharing"",""นครพนม!I313"")"),30)</f>
        <v>30</v>
      </c>
      <c r="J418" s="380">
        <f ca="1">IFERROR(__xludf.DUMMYFUNCTION("IMPORTRANGE(""https://docs.google.com/spreadsheets/d/1XL5vhW3sbDhbH9Cz0tuDiY8C3ctxq1tqvaCgkFb8cCA/edit?usp=sharing"",""นครพนม!J313"")"),0)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IFERROR(__xludf.DUMMYFUNCTION("IMPORTRANGE(""https://docs.google.com/spreadsheets/d/1XL5vhW3sbDhbH9Cz0tuDiY8C3ctxq1tqvaCgkFb8cCA/edit?usp=sharing"",""นครพนม!I314"")"),10)</f>
        <v>10</v>
      </c>
      <c r="J419" s="275">
        <f ca="1">IFERROR(__xludf.DUMMYFUNCTION("IMPORTRANGE(""https://docs.google.com/spreadsheets/d/1XL5vhW3sbDhbH9Cz0tuDiY8C3ctxq1tqvaCgkFb8cCA/edit?usp=sharing"",""นครพนม!J314"")"),0)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IFERROR(__xludf.DUMMYFUNCTION("IMPORTRANGE(""https://docs.google.com/spreadsheets/d/1XL5vhW3sbDhbH9Cz0tuDiY8C3ctxq1tqvaCgkFb8cCA/edit?usp=sharing"",""นครพนม!I315"")"),10)</f>
        <v>10</v>
      </c>
      <c r="J420" s="275">
        <f ca="1">IFERROR(__xludf.DUMMYFUNCTION("IMPORTRANGE(""https://docs.google.com/spreadsheets/d/1XL5vhW3sbDhbH9Cz0tuDiY8C3ctxq1tqvaCgkFb8cCA/edit?usp=sharing"",""นครพนม!J315"")"),10)</f>
        <v>10</v>
      </c>
      <c r="K420" s="281">
        <f t="shared" ca="1" si="113"/>
        <v>100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IFERROR(__xludf.DUMMYFUNCTION("IMPORTRANGE(""https://docs.google.com/spreadsheets/d/1XL5vhW3sbDhbH9Cz0tuDiY8C3ctxq1tqvaCgkFb8cCA/edit?usp=sharing"",""นครพนม!I316"")"),20)</f>
        <v>20</v>
      </c>
      <c r="J421" s="379">
        <f ca="1">IFERROR(__xludf.DUMMYFUNCTION("IMPORTRANGE(""https://docs.google.com/spreadsheets/d/1XL5vhW3sbDhbH9Cz0tuDiY8C3ctxq1tqvaCgkFb8cCA/edit?usp=sharing"",""นครพนม!J316"")"),0)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IFERROR(__xludf.DUMMYFUNCTION("IMPORTRANGE(""https://docs.google.com/spreadsheets/d/1XL5vhW3sbDhbH9Cz0tuDiY8C3ctxq1tqvaCgkFb8cCA/edit?usp=sharing"",""นครพนม!I317"")"),60)</f>
        <v>60</v>
      </c>
      <c r="J422" s="380">
        <f ca="1">IFERROR(__xludf.DUMMYFUNCTION("IMPORTRANGE(""https://docs.google.com/spreadsheets/d/1XL5vhW3sbDhbH9Cz0tuDiY8C3ctxq1tqvaCgkFb8cCA/edit?usp=sharing"",""นครพนม!J317"")"),0)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IFERROR(__xludf.DUMMYFUNCTION("IMPORTRANGE(""https://docs.google.com/spreadsheets/d/1XL5vhW3sbDhbH9Cz0tuDiY8C3ctxq1tqvaCgkFb8cCA/edit?usp=sharing"",""นครพนม!I318"")"),20)</f>
        <v>20</v>
      </c>
      <c r="J423" s="275">
        <f ca="1">IFERROR(__xludf.DUMMYFUNCTION("IMPORTRANGE(""https://docs.google.com/spreadsheets/d/1XL5vhW3sbDhbH9Cz0tuDiY8C3ctxq1tqvaCgkFb8cCA/edit?usp=sharing"",""นครพนม!J318"")"),0)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IFERROR(__xludf.DUMMYFUNCTION("IMPORTRANGE(""https://docs.google.com/spreadsheets/d/1XL5vhW3sbDhbH9Cz0tuDiY8C3ctxq1tqvaCgkFb8cCA/edit?usp=sharing"",""นครพนม!I319"")"),20)</f>
        <v>20</v>
      </c>
      <c r="J424" s="275">
        <f ca="1">IFERROR(__xludf.DUMMYFUNCTION("IMPORTRANGE(""https://docs.google.com/spreadsheets/d/1XL5vhW3sbDhbH9Cz0tuDiY8C3ctxq1tqvaCgkFb8cCA/edit?usp=sharing"",""นครพนม!J319"")"),0)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IFERROR(__xludf.DUMMYFUNCTION("IMPORTRANGE(""https://docs.google.com/spreadsheets/d/1XL5vhW3sbDhbH9Cz0tuDiY8C3ctxq1tqvaCgkFb8cCA/edit?usp=sharing"",""นครพนม!I320"")"),20)</f>
        <v>20</v>
      </c>
      <c r="J425" s="275">
        <f ca="1">IFERROR(__xludf.DUMMYFUNCTION("IMPORTRANGE(""https://docs.google.com/spreadsheets/d/1XL5vhW3sbDhbH9Cz0tuDiY8C3ctxq1tqvaCgkFb8cCA/edit?usp=sharing"",""นครพนม!J320"")"),0)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IFERROR(__xludf.DUMMYFUNCTION("IMPORTRANGE(""https://docs.google.com/spreadsheets/d/1XL5vhW3sbDhbH9Cz0tuDiY8C3ctxq1tqvaCgkFb8cCA/edit?usp=sharing"",""นครพนม!I321"")"),10)</f>
        <v>10</v>
      </c>
      <c r="J426" s="379">
        <f ca="1">IFERROR(__xludf.DUMMYFUNCTION("IMPORTRANGE(""https://docs.google.com/spreadsheets/d/1XL5vhW3sbDhbH9Cz0tuDiY8C3ctxq1tqvaCgkFb8cCA/edit?usp=sharing"",""นครพนม!J321"")"),0)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IFERROR(__xludf.DUMMYFUNCTION("IMPORTRANGE(""https://docs.google.com/spreadsheets/d/1XL5vhW3sbDhbH9Cz0tuDiY8C3ctxq1tqvaCgkFb8cCA/edit?usp=sharing"",""นครพนม!I322"")"),30)</f>
        <v>30</v>
      </c>
      <c r="J427" s="380">
        <f ca="1">IFERROR(__xludf.DUMMYFUNCTION("IMPORTRANGE(""https://docs.google.com/spreadsheets/d/1XL5vhW3sbDhbH9Cz0tuDiY8C3ctxq1tqvaCgkFb8cCA/edit?usp=sharing"",""นครพนม!J322"")"),0)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IFERROR(__xludf.DUMMYFUNCTION("IMPORTRANGE(""https://docs.google.com/spreadsheets/d/1XL5vhW3sbDhbH9Cz0tuDiY8C3ctxq1tqvaCgkFb8cCA/edit?usp=sharing"",""นครพนม!I323"")"),10)</f>
        <v>10</v>
      </c>
      <c r="J428" s="275">
        <f ca="1">IFERROR(__xludf.DUMMYFUNCTION("IMPORTRANGE(""https://docs.google.com/spreadsheets/d/1XL5vhW3sbDhbH9Cz0tuDiY8C3ctxq1tqvaCgkFb8cCA/edit?usp=sharing"",""นครพนม!J323"")"),0)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IFERROR(__xludf.DUMMYFUNCTION("IMPORTRANGE(""https://docs.google.com/spreadsheets/d/1XL5vhW3sbDhbH9Cz0tuDiY8C3ctxq1tqvaCgkFb8cCA/edit?usp=sharing"",""นครพนม!I324"")"),10)</f>
        <v>10</v>
      </c>
      <c r="J429" s="275">
        <f ca="1">IFERROR(__xludf.DUMMYFUNCTION("IMPORTRANGE(""https://docs.google.com/spreadsheets/d/1XL5vhW3sbDhbH9Cz0tuDiY8C3ctxq1tqvaCgkFb8cCA/edit?usp=sharing"",""นครพนม!J324"")"),0)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IFERROR(__xludf.DUMMYFUNCTION("IMPORTRANGE(""https://docs.google.com/spreadsheets/d/1XL5vhW3sbDhbH9Cz0tuDiY8C3ctxq1tqvaCgkFb8cCA/edit?usp=sharing"",""นครพนม!I325"")"),30)</f>
        <v>30</v>
      </c>
      <c r="J430" s="379">
        <f ca="1">IFERROR(__xludf.DUMMYFUNCTION("IMPORTRANGE(""https://docs.google.com/spreadsheets/d/1XL5vhW3sbDhbH9Cz0tuDiY8C3ctxq1tqvaCgkFb8cCA/edit?usp=sharing"",""นครพนม!J325"")"),0)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IFERROR(__xludf.DUMMYFUNCTION("IMPORTRANGE(""https://docs.google.com/spreadsheets/d/1XL5vhW3sbDhbH9Cz0tuDiY8C3ctxq1tqvaCgkFb8cCA/edit?usp=sharing"",""นครพนม!I326"")"),10)</f>
        <v>10</v>
      </c>
      <c r="J431" s="275">
        <f ca="1">IFERROR(__xludf.DUMMYFUNCTION("IMPORTRANGE(""https://docs.google.com/spreadsheets/d/1XL5vhW3sbDhbH9Cz0tuDiY8C3ctxq1tqvaCgkFb8cCA/edit?usp=sharing"",""นครพนม!J326"")"),0)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IFERROR(__xludf.DUMMYFUNCTION("IMPORTRANGE(""https://docs.google.com/spreadsheets/d/1XL5vhW3sbDhbH9Cz0tuDiY8C3ctxq1tqvaCgkFb8cCA/edit?usp=sharing"",""นครพนม!I327"")"),20)</f>
        <v>20</v>
      </c>
      <c r="J432" s="275">
        <f ca="1">IFERROR(__xludf.DUMMYFUNCTION("IMPORTRANGE(""https://docs.google.com/spreadsheets/d/1XL5vhW3sbDhbH9Cz0tuDiY8C3ctxq1tqvaCgkFb8cCA/edit?usp=sharing"",""นครพนม!J327"")"),0)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IFERROR(__xludf.DUMMYFUNCTION("IMPORTRANGE(""https://docs.google.com/spreadsheets/d/1XL5vhW3sbDhbH9Cz0tuDiY8C3ctxq1tqvaCgkFb8cCA/edit?usp=sharing"",""นครพนม!J328"")"),0)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IFERROR(__xludf.DUMMYFUNCTION("IMPORTRANGE(""https://docs.google.com/spreadsheets/d/1XL5vhW3sbDhbH9Cz0tuDiY8C3ctxq1tqvaCgkFb8cCA/edit?usp=sharing"",""นครพนม!J329"")"),0)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IFERROR(__xludf.DUMMYFUNCTION("IMPORTRANGE(""https://docs.google.com/spreadsheets/d/1XL5vhW3sbDhbH9Cz0tuDiY8C3ctxq1tqvaCgkFb8cCA/edit?usp=sharing"",""นครพนม!I330"")"),25)</f>
        <v>25</v>
      </c>
      <c r="J435" s="393">
        <f ca="1">IFERROR(__xludf.DUMMYFUNCTION("IMPORTRANGE(""https://docs.google.com/spreadsheets/d/1XL5vhW3sbDhbH9Cz0tuDiY8C3ctxq1tqvaCgkFb8cCA/edit?usp=sharing"",""นครพนม!J330"")"),0)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IFERROR(__xludf.DUMMYFUNCTION("IMPORTRANGE(""https://docs.google.com/spreadsheets/d/1XL5vhW3sbDhbH9Cz0tuDiY8C3ctxq1tqvaCgkFb8cCA/edit?usp=sharing"",""นครพนม!L330"")"),105500)</f>
        <v>105500</v>
      </c>
      <c r="M435" s="395"/>
      <c r="N435" s="395">
        <f ca="1">IFERROR(__xludf.DUMMYFUNCTION("IMPORTRANGE(""https://docs.google.com/spreadsheets/d/1XL5vhW3sbDhbH9Cz0tuDiY8C3ctxq1tqvaCgkFb8cCA/edit?usp=sharing"",""นครพนม!M330"")"),0)</f>
        <v>0</v>
      </c>
      <c r="O435" s="395">
        <f t="shared" ref="O435:O439" ca="1" si="114">+IF(L435&gt;0,N435*100/L435,0)</f>
        <v>0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IFERROR(__xludf.DUMMYFUNCTION("IMPORTRANGE(""https://docs.google.com/spreadsheets/d/1XL5vhW3sbDhbH9Cz0tuDiY8C3ctxq1tqvaCgkFb8cCA/edit?usp=sharing"",""นครพนม!L331"")"),0)</f>
        <v>0</v>
      </c>
      <c r="M436" s="169"/>
      <c r="N436" s="171">
        <f ca="1">IFERROR(__xludf.DUMMYFUNCTION("IMPORTRANGE(""https://docs.google.com/spreadsheets/d/1XL5vhW3sbDhbH9Cz0tuDiY8C3ctxq1tqvaCgkFb8cCA/edit?usp=sharing"",""นครพนม!M331"")"),0)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IFERROR(__xludf.DUMMYFUNCTION("IMPORTRANGE(""https://docs.google.com/spreadsheets/d/1XL5vhW3sbDhbH9Cz0tuDiY8C3ctxq1tqvaCgkFb8cCA/edit?usp=sharing"",""นครพนม!L332"")"),105500)</f>
        <v>105500</v>
      </c>
      <c r="M437" s="169"/>
      <c r="N437" s="171">
        <f ca="1">IFERROR(__xludf.DUMMYFUNCTION("IMPORTRANGE(""https://docs.google.com/spreadsheets/d/1XL5vhW3sbDhbH9Cz0tuDiY8C3ctxq1tqvaCgkFb8cCA/edit?usp=sharing"",""นครพนม!M332"")"),0)</f>
        <v>0</v>
      </c>
      <c r="O437" s="171">
        <f t="shared" ca="1" si="114"/>
        <v>0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IFERROR(__xludf.DUMMYFUNCTION("IMPORTRANGE(""https://docs.google.com/spreadsheets/d/1XL5vhW3sbDhbH9Cz0tuDiY8C3ctxq1tqvaCgkFb8cCA/edit?usp=sharing"",""นครพนม!L333"")"),0)</f>
        <v>0</v>
      </c>
      <c r="M438" s="171"/>
      <c r="N438" s="171">
        <f ca="1">IFERROR(__xludf.DUMMYFUNCTION("IMPORTRANGE(""https://docs.google.com/spreadsheets/d/1XL5vhW3sbDhbH9Cz0tuDiY8C3ctxq1tqvaCgkFb8cCA/edit?usp=sharing"",""นครพนม!M333"")"),0)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IFERROR(__xludf.DUMMYFUNCTION("IMPORTRANGE(""https://docs.google.com/spreadsheets/d/1XL5vhW3sbDhbH9Cz0tuDiY8C3ctxq1tqvaCgkFb8cCA/edit?usp=sharing"",""นครพนม!L334"")"),105500)</f>
        <v>105500</v>
      </c>
      <c r="M439" s="171"/>
      <c r="N439" s="171">
        <f ca="1">IFERROR(__xludf.DUMMYFUNCTION("IMPORTRANGE(""https://docs.google.com/spreadsheets/d/1XL5vhW3sbDhbH9Cz0tuDiY8C3ctxq1tqvaCgkFb8cCA/edit?usp=sharing"",""นครพนม!M334"")"),0)</f>
        <v>0</v>
      </c>
      <c r="O439" s="171">
        <f t="shared" ca="1" si="114"/>
        <v>0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IFERROR(__xludf.DUMMYFUNCTION("IMPORTRANGE(""https://docs.google.com/spreadsheets/d/1XL5vhW3sbDhbH9Cz0tuDiY8C3ctxq1tqvaCgkFb8cCA/edit?usp=sharing"",""นครพนม!M335"")"),0)</f>
        <v>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IFERROR(__xludf.DUMMYFUNCTION("IMPORTRANGE(""https://docs.google.com/spreadsheets/d/1XL5vhW3sbDhbH9Cz0tuDiY8C3ctxq1tqvaCgkFb8cCA/edit?usp=sharing"",""นครพนม!M336"")"),0)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IFERROR(__xludf.DUMMYFUNCTION("IMPORTRANGE(""https://docs.google.com/spreadsheets/d/1XL5vhW3sbDhbH9Cz0tuDiY8C3ctxq1tqvaCgkFb8cCA/edit?usp=sharing"",""นครพนม!M337"")"),0)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IFERROR(__xludf.DUMMYFUNCTION("IMPORTRANGE(""https://docs.google.com/spreadsheets/d/1XL5vhW3sbDhbH9Cz0tuDiY8C3ctxq1tqvaCgkFb8cCA/edit?usp=sharing"",""นครพนม!M338"")"),0)</f>
        <v>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IFERROR(__xludf.DUMMYFUNCTION("IMPORTRANGE(""https://docs.google.com/spreadsheets/d/1XL5vhW3sbDhbH9Cz0tuDiY8C3ctxq1tqvaCgkFb8cCA/edit?usp=sharing"",""นครพนม!J340"")"),0)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IFERROR(__xludf.DUMMYFUNCTION("IMPORTRANGE(""https://docs.google.com/spreadsheets/d/1XL5vhW3sbDhbH9Cz0tuDiY8C3ctxq1tqvaCgkFb8cCA/edit?usp=sharing"",""นครพนม!J341"")"),1)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IFERROR(__xludf.DUMMYFUNCTION("IMPORTRANGE(""https://docs.google.com/spreadsheets/d/1XL5vhW3sbDhbH9Cz0tuDiY8C3ctxq1tqvaCgkFb8cCA/edit?usp=sharing"",""นครพนม!J342"")"),0)</f>
        <v>0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IFERROR(__xludf.DUMMYFUNCTION("IMPORTRANGE(""https://docs.google.com/spreadsheets/d/1XL5vhW3sbDhbH9Cz0tuDiY8C3ctxq1tqvaCgkFb8cCA/edit?usp=sharing"",""นครพนม!J343"")"),0)</f>
        <v>0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IFERROR(__xludf.DUMMYFUNCTION("IMPORTRANGE(""https://docs.google.com/spreadsheets/d/1XL5vhW3sbDhbH9Cz0tuDiY8C3ctxq1tqvaCgkFb8cCA/edit?usp=sharing"",""นครพนม!I344"")"),25)</f>
        <v>25</v>
      </c>
      <c r="J449" s="203">
        <f ca="1">IFERROR(__xludf.DUMMYFUNCTION("IMPORTRANGE(""https://docs.google.com/spreadsheets/d/1XL5vhW3sbDhbH9Cz0tuDiY8C3ctxq1tqvaCgkFb8cCA/edit?usp=sharing"",""นครพนม!J344"")"),0)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IFERROR(__xludf.DUMMYFUNCTION("IMPORTRANGE(""https://docs.google.com/spreadsheets/d/1XL5vhW3sbDhbH9Cz0tuDiY8C3ctxq1tqvaCgkFb8cCA/edit?usp=sharing"",""นครพนม!I345"")"),25)</f>
        <v>25</v>
      </c>
      <c r="J450" s="192">
        <f ca="1">IFERROR(__xludf.DUMMYFUNCTION("IMPORTRANGE(""https://docs.google.com/spreadsheets/d/1XL5vhW3sbDhbH9Cz0tuDiY8C3ctxq1tqvaCgkFb8cCA/edit?usp=sharing"",""นครพนม!J345"")"),0)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IFERROR(__xludf.DUMMYFUNCTION("IMPORTRANGE(""https://docs.google.com/spreadsheets/d/1XL5vhW3sbDhbH9Cz0tuDiY8C3ctxq1tqvaCgkFb8cCA/edit?usp=sharing"",""นครพนม!I346"")"),0)</f>
        <v>0</v>
      </c>
      <c r="J451" s="191">
        <f ca="1">IFERROR(__xludf.DUMMYFUNCTION("IMPORTRANGE(""https://docs.google.com/spreadsheets/d/1XL5vhW3sbDhbH9Cz0tuDiY8C3ctxq1tqvaCgkFb8cCA/edit?usp=sharing"",""นครพนม!J346"")"),0)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IFERROR(__xludf.DUMMYFUNCTION("IMPORTRANGE(""https://docs.google.com/spreadsheets/d/1XL5vhW3sbDhbH9Cz0tuDiY8C3ctxq1tqvaCgkFb8cCA/edit?usp=sharing"",""นครพนม!I347"")"),0)</f>
        <v>0</v>
      </c>
      <c r="J452" s="191">
        <f ca="1">IFERROR(__xludf.DUMMYFUNCTION("IMPORTRANGE(""https://docs.google.com/spreadsheets/d/1XL5vhW3sbDhbH9Cz0tuDiY8C3ctxq1tqvaCgkFb8cCA/edit?usp=sharing"",""นครพนม!J347"")"),0)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IFERROR(__xludf.DUMMYFUNCTION("IMPORTRANGE(""https://docs.google.com/spreadsheets/d/1XL5vhW3sbDhbH9Cz0tuDiY8C3ctxq1tqvaCgkFb8cCA/edit?usp=sharing"",""นครพนม!J348"")"),0)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IFERROR(__xludf.DUMMYFUNCTION("IMPORTRANGE(""https://docs.google.com/spreadsheets/d/1XL5vhW3sbDhbH9Cz0tuDiY8C3ctxq1tqvaCgkFb8cCA/edit?usp=sharing"",""นครพนม!J349"")"),0)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IFERROR(__xludf.DUMMYFUNCTION("IMPORTRANGE(""https://docs.google.com/spreadsheets/d/1XL5vhW3sbDhbH9Cz0tuDiY8C3ctxq1tqvaCgkFb8cCA/edit?usp=sharing"",""นครพนม!I350"")"),28610)</f>
        <v>28610</v>
      </c>
      <c r="J455" s="360">
        <f ca="1">IFERROR(__xludf.DUMMYFUNCTION("IMPORTRANGE(""https://docs.google.com/spreadsheets/d/1XL5vhW3sbDhbH9Cz0tuDiY8C3ctxq1tqvaCgkFb8cCA/edit?usp=sharing"",""นครพนม!J350"")"),0)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IFERROR(__xludf.DUMMYFUNCTION("IMPORTRANGE(""https://docs.google.com/spreadsheets/d/1XL5vhW3sbDhbH9Cz0tuDiY8C3ctxq1tqvaCgkFb8cCA/edit?usp=sharing"",""นครพนม!L350"")"),273699)</f>
        <v>273699</v>
      </c>
      <c r="M455" s="362"/>
      <c r="N455" s="362">
        <f ca="1">IFERROR(__xludf.DUMMYFUNCTION("IMPORTRANGE(""https://docs.google.com/spreadsheets/d/1XL5vhW3sbDhbH9Cz0tuDiY8C3ctxq1tqvaCgkFb8cCA/edit?usp=sharing"",""นครพนม!M350"")"),15540)</f>
        <v>15540</v>
      </c>
      <c r="O455" s="362">
        <f t="shared" ref="O455:O459" ca="1" si="116">+IF(L455&gt;0,N455*100/L455,0)</f>
        <v>5.6777701051154734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IFERROR(__xludf.DUMMYFUNCTION("IMPORTRANGE(""https://docs.google.com/spreadsheets/d/1XL5vhW3sbDhbH9Cz0tuDiY8C3ctxq1tqvaCgkFb8cCA/edit?usp=sharing"",""นครพนม!L351"")"),0)</f>
        <v>0</v>
      </c>
      <c r="M456" s="169"/>
      <c r="N456" s="171">
        <f ca="1">IFERROR(__xludf.DUMMYFUNCTION("IMPORTRANGE(""https://docs.google.com/spreadsheets/d/1XL5vhW3sbDhbH9Cz0tuDiY8C3ctxq1tqvaCgkFb8cCA/edit?usp=sharing"",""นครพนม!M351"")"),0)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IFERROR(__xludf.DUMMYFUNCTION("IMPORTRANGE(""https://docs.google.com/spreadsheets/d/1XL5vhW3sbDhbH9Cz0tuDiY8C3ctxq1tqvaCgkFb8cCA/edit?usp=sharing"",""นครพนม!L352"")"),273699)</f>
        <v>273699</v>
      </c>
      <c r="M457" s="169"/>
      <c r="N457" s="171">
        <f ca="1">IFERROR(__xludf.DUMMYFUNCTION("IMPORTRANGE(""https://docs.google.com/spreadsheets/d/1XL5vhW3sbDhbH9Cz0tuDiY8C3ctxq1tqvaCgkFb8cCA/edit?usp=sharing"",""นครพนม!M352"")"),15540)</f>
        <v>15540</v>
      </c>
      <c r="O457" s="171">
        <f t="shared" ca="1" si="116"/>
        <v>5.6777701051154734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IFERROR(__xludf.DUMMYFUNCTION("IMPORTRANGE(""https://docs.google.com/spreadsheets/d/1XL5vhW3sbDhbH9Cz0tuDiY8C3ctxq1tqvaCgkFb8cCA/edit?usp=sharing"",""นครพนม!L353"")"),0)</f>
        <v>0</v>
      </c>
      <c r="M458" s="171"/>
      <c r="N458" s="171">
        <f ca="1">IFERROR(__xludf.DUMMYFUNCTION("IMPORTRANGE(""https://docs.google.com/spreadsheets/d/1XL5vhW3sbDhbH9Cz0tuDiY8C3ctxq1tqvaCgkFb8cCA/edit?usp=sharing"",""นครพนม!M353"")"),0)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IFERROR(__xludf.DUMMYFUNCTION("IMPORTRANGE(""https://docs.google.com/spreadsheets/d/1XL5vhW3sbDhbH9Cz0tuDiY8C3ctxq1tqvaCgkFb8cCA/edit?usp=sharing"",""นครพนม!L354"")"),273699)</f>
        <v>273699</v>
      </c>
      <c r="M459" s="171"/>
      <c r="N459" s="171">
        <f ca="1">IFERROR(__xludf.DUMMYFUNCTION("IMPORTRANGE(""https://docs.google.com/spreadsheets/d/1XL5vhW3sbDhbH9Cz0tuDiY8C3ctxq1tqvaCgkFb8cCA/edit?usp=sharing"",""นครพนม!M354"")"),15540)</f>
        <v>15540</v>
      </c>
      <c r="O459" s="171">
        <f t="shared" ca="1" si="116"/>
        <v>5.6777701051154734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IFERROR(__xludf.DUMMYFUNCTION("IMPORTRANGE(""https://docs.google.com/spreadsheets/d/1XL5vhW3sbDhbH9Cz0tuDiY8C3ctxq1tqvaCgkFb8cCA/edit?usp=sharing"",""นครพนม!M355"")"),0)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IFERROR(__xludf.DUMMYFUNCTION("IMPORTRANGE(""https://docs.google.com/spreadsheets/d/1XL5vhW3sbDhbH9Cz0tuDiY8C3ctxq1tqvaCgkFb8cCA/edit?usp=sharing"",""นครพนม!M356"")"),0)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IFERROR(__xludf.DUMMYFUNCTION("IMPORTRANGE(""https://docs.google.com/spreadsheets/d/1XL5vhW3sbDhbH9Cz0tuDiY8C3ctxq1tqvaCgkFb8cCA/edit?usp=sharing"",""นครพนม!M357"")"),0)</f>
        <v>0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IFERROR(__xludf.DUMMYFUNCTION("IMPORTRANGE(""https://docs.google.com/spreadsheets/d/1XL5vhW3sbDhbH9Cz0tuDiY8C3ctxq1tqvaCgkFb8cCA/edit?usp=sharing"",""นครพนม!M358"")"),15540)</f>
        <v>15540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IFERROR(__xludf.DUMMYFUNCTION("IMPORTRANGE(""https://docs.google.com/spreadsheets/d/1XL5vhW3sbDhbH9Cz0tuDiY8C3ctxq1tqvaCgkFb8cCA/edit?usp=sharing"",""นครพนม!I359"")"),28610)</f>
        <v>28610</v>
      </c>
      <c r="J464" s="264">
        <f ca="1">IFERROR(__xludf.DUMMYFUNCTION("IMPORTRANGE(""https://docs.google.com/spreadsheets/d/1XL5vhW3sbDhbH9Cz0tuDiY8C3ctxq1tqvaCgkFb8cCA/edit?usp=sharing"",""นครพนม!J359"")"),0)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IFERROR(__xludf.DUMMYFUNCTION("IMPORTRANGE(""https://docs.google.com/spreadsheets/d/1XL5vhW3sbDhbH9Cz0tuDiY8C3ctxq1tqvaCgkFb8cCA/edit?usp=sharing"",""นครพนม!I360"")"),28610)</f>
        <v>28610</v>
      </c>
      <c r="J465" s="401">
        <f ca="1">IFERROR(__xludf.DUMMYFUNCTION("IMPORTRANGE(""https://docs.google.com/spreadsheets/d/1XL5vhW3sbDhbH9Cz0tuDiY8C3ctxq1tqvaCgkFb8cCA/edit?usp=sharing"",""นครพนม!J360"")"),0)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IFERROR(__xludf.DUMMYFUNCTION("IMPORTRANGE(""https://docs.google.com/spreadsheets/d/1XL5vhW3sbDhbH9Cz0tuDiY8C3ctxq1tqvaCgkFb8cCA/edit?usp=sharing"",""นครพนม!I361"")"),2630)</f>
        <v>2630</v>
      </c>
      <c r="J466" s="401">
        <f ca="1">IFERROR(__xludf.DUMMYFUNCTION("IMPORTRANGE(""https://docs.google.com/spreadsheets/d/1XL5vhW3sbDhbH9Cz0tuDiY8C3ctxq1tqvaCgkFb8cCA/edit?usp=sharing"",""นครพนม!J361"")"),0)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IFERROR(__xludf.DUMMYFUNCTION("IMPORTRANGE(""https://docs.google.com/spreadsheets/d/1XL5vhW3sbDhbH9Cz0tuDiY8C3ctxq1tqvaCgkFb8cCA/edit?usp=sharing"",""นครพนม!I362"")"),0)</f>
        <v>0</v>
      </c>
      <c r="J467" s="192">
        <f ca="1">IFERROR(__xludf.DUMMYFUNCTION("IMPORTRANGE(""https://docs.google.com/spreadsheets/d/1XL5vhW3sbDhbH9Cz0tuDiY8C3ctxq1tqvaCgkFb8cCA/edit?usp=sharing"",""นครพนม!J362"")"),0)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IFERROR(__xludf.DUMMYFUNCTION("IMPORTRANGE(""https://docs.google.com/spreadsheets/d/1XL5vhW3sbDhbH9Cz0tuDiY8C3ctxq1tqvaCgkFb8cCA/edit?usp=sharing"",""นครพนม!I363"")"),0)</f>
        <v>0</v>
      </c>
      <c r="J468" s="192">
        <f ca="1">IFERROR(__xludf.DUMMYFUNCTION("IMPORTRANGE(""https://docs.google.com/spreadsheets/d/1XL5vhW3sbDhbH9Cz0tuDiY8C3ctxq1tqvaCgkFb8cCA/edit?usp=sharing"",""นครพนม!J363"")"),0)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IFERROR(__xludf.DUMMYFUNCTION("IMPORTRANGE(""https://docs.google.com/spreadsheets/d/1XL5vhW3sbDhbH9Cz0tuDiY8C3ctxq1tqvaCgkFb8cCA/edit?usp=sharing"",""นครพนม!I364"")"),0)</f>
        <v>0</v>
      </c>
      <c r="J469" s="192">
        <f ca="1">IFERROR(__xludf.DUMMYFUNCTION("IMPORTRANGE(""https://docs.google.com/spreadsheets/d/1XL5vhW3sbDhbH9Cz0tuDiY8C3ctxq1tqvaCgkFb8cCA/edit?usp=sharing"",""นครพนม!J364"")"),0)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IFERROR(__xludf.DUMMYFUNCTION("IMPORTRANGE(""https://docs.google.com/spreadsheets/d/1XL5vhW3sbDhbH9Cz0tuDiY8C3ctxq1tqvaCgkFb8cCA/edit?usp=sharing"",""นครพนม!I365"")"),0)</f>
        <v>0</v>
      </c>
      <c r="J470" s="192">
        <f ca="1">IFERROR(__xludf.DUMMYFUNCTION("IMPORTRANGE(""https://docs.google.com/spreadsheets/d/1XL5vhW3sbDhbH9Cz0tuDiY8C3ctxq1tqvaCgkFb8cCA/edit?usp=sharing"",""นครพนม!J365"")"),0)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IFERROR(__xludf.DUMMYFUNCTION("IMPORTRANGE(""https://docs.google.com/spreadsheets/d/1XL5vhW3sbDhbH9Cz0tuDiY8C3ctxq1tqvaCgkFb8cCA/edit?usp=sharing"",""นครพนม!I366"")"),0)</f>
        <v>0</v>
      </c>
      <c r="J471" s="192">
        <f ca="1">IFERROR(__xludf.DUMMYFUNCTION("IMPORTRANGE(""https://docs.google.com/spreadsheets/d/1XL5vhW3sbDhbH9Cz0tuDiY8C3ctxq1tqvaCgkFb8cCA/edit?usp=sharing"",""นครพนม!J366"")"),0)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IFERROR(__xludf.DUMMYFUNCTION("IMPORTRANGE(""https://docs.google.com/spreadsheets/d/1XL5vhW3sbDhbH9Cz0tuDiY8C3ctxq1tqvaCgkFb8cCA/edit?usp=sharing"",""นครพนม!I367"")"),0)</f>
        <v>0</v>
      </c>
      <c r="J472" s="192">
        <f ca="1">IFERROR(__xludf.DUMMYFUNCTION("IMPORTRANGE(""https://docs.google.com/spreadsheets/d/1XL5vhW3sbDhbH9Cz0tuDiY8C3ctxq1tqvaCgkFb8cCA/edit?usp=sharing"",""นครพนม!J367"")"),0)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IFERROR(__xludf.DUMMYFUNCTION("IMPORTRANGE(""https://docs.google.com/spreadsheets/d/1XL5vhW3sbDhbH9Cz0tuDiY8C3ctxq1tqvaCgkFb8cCA/edit?usp=sharing"",""นครพนม!I368"")"),28610)</f>
        <v>28610</v>
      </c>
      <c r="J473" s="401">
        <f ca="1">IFERROR(__xludf.DUMMYFUNCTION("IMPORTRANGE(""https://docs.google.com/spreadsheets/d/1XL5vhW3sbDhbH9Cz0tuDiY8C3ctxq1tqvaCgkFb8cCA/edit?usp=sharing"",""นครพนม!J368"")"),0)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IFERROR(__xludf.DUMMYFUNCTION("IMPORTRANGE(""https://docs.google.com/spreadsheets/d/1XL5vhW3sbDhbH9Cz0tuDiY8C3ctxq1tqvaCgkFb8cCA/edit?usp=sharing"",""นครพนม!I369"")"),2630)</f>
        <v>2630</v>
      </c>
      <c r="J474" s="401">
        <f ca="1">IFERROR(__xludf.DUMMYFUNCTION("IMPORTRANGE(""https://docs.google.com/spreadsheets/d/1XL5vhW3sbDhbH9Cz0tuDiY8C3ctxq1tqvaCgkFb8cCA/edit?usp=sharing"",""นครพนม!J369"")"),0)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IFERROR(__xludf.DUMMYFUNCTION("IMPORTRANGE(""https://docs.google.com/spreadsheets/d/1XL5vhW3sbDhbH9Cz0tuDiY8C3ctxq1tqvaCgkFb8cCA/edit?usp=sharing"",""นครพนม!I370"")"),0)</f>
        <v>0</v>
      </c>
      <c r="J475" s="192">
        <f ca="1">IFERROR(__xludf.DUMMYFUNCTION("IMPORTRANGE(""https://docs.google.com/spreadsheets/d/1XL5vhW3sbDhbH9Cz0tuDiY8C3ctxq1tqvaCgkFb8cCA/edit?usp=sharing"",""นครพนม!J370"")"),0)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IFERROR(__xludf.DUMMYFUNCTION("IMPORTRANGE(""https://docs.google.com/spreadsheets/d/1XL5vhW3sbDhbH9Cz0tuDiY8C3ctxq1tqvaCgkFb8cCA/edit?usp=sharing"",""นครพนม!I371"")"),0)</f>
        <v>0</v>
      </c>
      <c r="J476" s="192">
        <f ca="1">IFERROR(__xludf.DUMMYFUNCTION("IMPORTRANGE(""https://docs.google.com/spreadsheets/d/1XL5vhW3sbDhbH9Cz0tuDiY8C3ctxq1tqvaCgkFb8cCA/edit?usp=sharing"",""นครพนม!J371"")"),0)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IFERROR(__xludf.DUMMYFUNCTION("IMPORTRANGE(""https://docs.google.com/spreadsheets/d/1XL5vhW3sbDhbH9Cz0tuDiY8C3ctxq1tqvaCgkFb8cCA/edit?usp=sharing"",""นครพนม!I372"")"),0)</f>
        <v>0</v>
      </c>
      <c r="J477" s="192">
        <f ca="1">IFERROR(__xludf.DUMMYFUNCTION("IMPORTRANGE(""https://docs.google.com/spreadsheets/d/1XL5vhW3sbDhbH9Cz0tuDiY8C3ctxq1tqvaCgkFb8cCA/edit?usp=sharing"",""นครพนม!J372"")"),0)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IFERROR(__xludf.DUMMYFUNCTION("IMPORTRANGE(""https://docs.google.com/spreadsheets/d/1XL5vhW3sbDhbH9Cz0tuDiY8C3ctxq1tqvaCgkFb8cCA/edit?usp=sharing"",""นครพนม!I373"")"),0)</f>
        <v>0</v>
      </c>
      <c r="J478" s="192">
        <f ca="1">IFERROR(__xludf.DUMMYFUNCTION("IMPORTRANGE(""https://docs.google.com/spreadsheets/d/1XL5vhW3sbDhbH9Cz0tuDiY8C3ctxq1tqvaCgkFb8cCA/edit?usp=sharing"",""นครพนม!J373"")"),0)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IFERROR(__xludf.DUMMYFUNCTION("IMPORTRANGE(""https://docs.google.com/spreadsheets/d/1XL5vhW3sbDhbH9Cz0tuDiY8C3ctxq1tqvaCgkFb8cCA/edit?usp=sharing"",""นครพนม!I374"")"),0)</f>
        <v>0</v>
      </c>
      <c r="J479" s="192">
        <f ca="1">IFERROR(__xludf.DUMMYFUNCTION("IMPORTRANGE(""https://docs.google.com/spreadsheets/d/1XL5vhW3sbDhbH9Cz0tuDiY8C3ctxq1tqvaCgkFb8cCA/edit?usp=sharing"",""นครพนม!J374"")"),0)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IFERROR(__xludf.DUMMYFUNCTION("IMPORTRANGE(""https://docs.google.com/spreadsheets/d/1XL5vhW3sbDhbH9Cz0tuDiY8C3ctxq1tqvaCgkFb8cCA/edit?usp=sharing"",""นครพนม!I375"")"),0)</f>
        <v>0</v>
      </c>
      <c r="J480" s="192">
        <f ca="1">IFERROR(__xludf.DUMMYFUNCTION("IMPORTRANGE(""https://docs.google.com/spreadsheets/d/1XL5vhW3sbDhbH9Cz0tuDiY8C3ctxq1tqvaCgkFb8cCA/edit?usp=sharing"",""นครพนม!J375"")"),0)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IFERROR(__xludf.DUMMYFUNCTION("IMPORTRANGE(""https://docs.google.com/spreadsheets/d/1XL5vhW3sbDhbH9Cz0tuDiY8C3ctxq1tqvaCgkFb8cCA/edit?usp=sharing"",""นครพนม!I376"")"),28610)</f>
        <v>28610</v>
      </c>
      <c r="J481" s="401">
        <f ca="1">IFERROR(__xludf.DUMMYFUNCTION("IMPORTRANGE(""https://docs.google.com/spreadsheets/d/1XL5vhW3sbDhbH9Cz0tuDiY8C3ctxq1tqvaCgkFb8cCA/edit?usp=sharing"",""นครพนม!J376"")"),0)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IFERROR(__xludf.DUMMYFUNCTION("IMPORTRANGE(""https://docs.google.com/spreadsheets/d/1XL5vhW3sbDhbH9Cz0tuDiY8C3ctxq1tqvaCgkFb8cCA/edit?usp=sharing"",""นครพนม!I377"")"),2630)</f>
        <v>2630</v>
      </c>
      <c r="J482" s="401">
        <f ca="1">IFERROR(__xludf.DUMMYFUNCTION("IMPORTRANGE(""https://docs.google.com/spreadsheets/d/1XL5vhW3sbDhbH9Cz0tuDiY8C3ctxq1tqvaCgkFb8cCA/edit?usp=sharing"",""นครพนม!J377"")"),0)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IFERROR(__xludf.DUMMYFUNCTION("IMPORTRANGE(""https://docs.google.com/spreadsheets/d/1XL5vhW3sbDhbH9Cz0tuDiY8C3ctxq1tqvaCgkFb8cCA/edit?usp=sharing"",""นครพนม!I378"")"),0)</f>
        <v>0</v>
      </c>
      <c r="J483" s="192">
        <f ca="1">IFERROR(__xludf.DUMMYFUNCTION("IMPORTRANGE(""https://docs.google.com/spreadsheets/d/1XL5vhW3sbDhbH9Cz0tuDiY8C3ctxq1tqvaCgkFb8cCA/edit?usp=sharing"",""นครพนม!J378"")"),0)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IFERROR(__xludf.DUMMYFUNCTION("IMPORTRANGE(""https://docs.google.com/spreadsheets/d/1XL5vhW3sbDhbH9Cz0tuDiY8C3ctxq1tqvaCgkFb8cCA/edit?usp=sharing"",""นครพนม!I379"")"),0)</f>
        <v>0</v>
      </c>
      <c r="J484" s="192">
        <f ca="1">IFERROR(__xludf.DUMMYFUNCTION("IMPORTRANGE(""https://docs.google.com/spreadsheets/d/1XL5vhW3sbDhbH9Cz0tuDiY8C3ctxq1tqvaCgkFb8cCA/edit?usp=sharing"",""นครพนม!J379"")"),0)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IFERROR(__xludf.DUMMYFUNCTION("IMPORTRANGE(""https://docs.google.com/spreadsheets/d/1XL5vhW3sbDhbH9Cz0tuDiY8C3ctxq1tqvaCgkFb8cCA/edit?usp=sharing"",""นครพนม!I380"")"),0)</f>
        <v>0</v>
      </c>
      <c r="J485" s="192">
        <f ca="1">IFERROR(__xludf.DUMMYFUNCTION("IMPORTRANGE(""https://docs.google.com/spreadsheets/d/1XL5vhW3sbDhbH9Cz0tuDiY8C3ctxq1tqvaCgkFb8cCA/edit?usp=sharing"",""นครพนม!J380"")"),0)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IFERROR(__xludf.DUMMYFUNCTION("IMPORTRANGE(""https://docs.google.com/spreadsheets/d/1XL5vhW3sbDhbH9Cz0tuDiY8C3ctxq1tqvaCgkFb8cCA/edit?usp=sharing"",""นครพนม!I381"")"),0)</f>
        <v>0</v>
      </c>
      <c r="J486" s="192">
        <f ca="1">IFERROR(__xludf.DUMMYFUNCTION("IMPORTRANGE(""https://docs.google.com/spreadsheets/d/1XL5vhW3sbDhbH9Cz0tuDiY8C3ctxq1tqvaCgkFb8cCA/edit?usp=sharing"",""นครพนม!J381"")"),0)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IFERROR(__xludf.DUMMYFUNCTION("IMPORTRANGE(""https://docs.google.com/spreadsheets/d/1XL5vhW3sbDhbH9Cz0tuDiY8C3ctxq1tqvaCgkFb8cCA/edit?usp=sharing"",""นครพนม!I382"")"),0)</f>
        <v>0</v>
      </c>
      <c r="J487" s="401">
        <f ca="1">IFERROR(__xludf.DUMMYFUNCTION("IMPORTRANGE(""https://docs.google.com/spreadsheets/d/1XL5vhW3sbDhbH9Cz0tuDiY8C3ctxq1tqvaCgkFb8cCA/edit?usp=sharing"",""นครพนม!J382"")"),0)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IFERROR(__xludf.DUMMYFUNCTION("IMPORTRANGE(""https://docs.google.com/spreadsheets/d/1XL5vhW3sbDhbH9Cz0tuDiY8C3ctxq1tqvaCgkFb8cCA/edit?usp=sharing"",""นครพนม!I383"")"),0)</f>
        <v>0</v>
      </c>
      <c r="J488" s="401">
        <f ca="1">IFERROR(__xludf.DUMMYFUNCTION("IMPORTRANGE(""https://docs.google.com/spreadsheets/d/1XL5vhW3sbDhbH9Cz0tuDiY8C3ctxq1tqvaCgkFb8cCA/edit?usp=sharing"",""นครพนม!J383"")"),0)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IFERROR(__xludf.DUMMYFUNCTION("IMPORTRANGE(""https://docs.google.com/spreadsheets/d/1XL5vhW3sbDhbH9Cz0tuDiY8C3ctxq1tqvaCgkFb8cCA/edit?usp=sharing"",""นครพนม!I384"")"),0)</f>
        <v>0</v>
      </c>
      <c r="J489" s="192">
        <f ca="1">IFERROR(__xludf.DUMMYFUNCTION("IMPORTRANGE(""https://docs.google.com/spreadsheets/d/1XL5vhW3sbDhbH9Cz0tuDiY8C3ctxq1tqvaCgkFb8cCA/edit?usp=sharing"",""นครพนม!J384"")"),0)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IFERROR(__xludf.DUMMYFUNCTION("IMPORTRANGE(""https://docs.google.com/spreadsheets/d/1XL5vhW3sbDhbH9Cz0tuDiY8C3ctxq1tqvaCgkFb8cCA/edit?usp=sharing"",""นครพนม!I385"")"),0)</f>
        <v>0</v>
      </c>
      <c r="J490" s="192">
        <f ca="1">IFERROR(__xludf.DUMMYFUNCTION("IMPORTRANGE(""https://docs.google.com/spreadsheets/d/1XL5vhW3sbDhbH9Cz0tuDiY8C3ctxq1tqvaCgkFb8cCA/edit?usp=sharing"",""นครพนม!J385"")"),0)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IFERROR(__xludf.DUMMYFUNCTION("IMPORTRANGE(""https://docs.google.com/spreadsheets/d/1XL5vhW3sbDhbH9Cz0tuDiY8C3ctxq1tqvaCgkFb8cCA/edit?usp=sharing"",""นครพนม!I386"")"),0)</f>
        <v>0</v>
      </c>
      <c r="J491" s="192">
        <f ca="1">IFERROR(__xludf.DUMMYFUNCTION("IMPORTRANGE(""https://docs.google.com/spreadsheets/d/1XL5vhW3sbDhbH9Cz0tuDiY8C3ctxq1tqvaCgkFb8cCA/edit?usp=sharing"",""นครพนม!J386"")"),0)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IFERROR(__xludf.DUMMYFUNCTION("IMPORTRANGE(""https://docs.google.com/spreadsheets/d/1XL5vhW3sbDhbH9Cz0tuDiY8C3ctxq1tqvaCgkFb8cCA/edit?usp=sharing"",""นครพนม!I387"")"),0)</f>
        <v>0</v>
      </c>
      <c r="J492" s="192">
        <f ca="1">IFERROR(__xludf.DUMMYFUNCTION("IMPORTRANGE(""https://docs.google.com/spreadsheets/d/1XL5vhW3sbDhbH9Cz0tuDiY8C3ctxq1tqvaCgkFb8cCA/edit?usp=sharing"",""นครพนม!J387"")"),0)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IFERROR(__xludf.DUMMYFUNCTION("IMPORTRANGE(""https://docs.google.com/spreadsheets/d/1XL5vhW3sbDhbH9Cz0tuDiY8C3ctxq1tqvaCgkFb8cCA/edit?usp=sharing"",""นครพนม!I388"")"),0)</f>
        <v>0</v>
      </c>
      <c r="J493" s="192">
        <f ca="1">IFERROR(__xludf.DUMMYFUNCTION("IMPORTRANGE(""https://docs.google.com/spreadsheets/d/1XL5vhW3sbDhbH9Cz0tuDiY8C3ctxq1tqvaCgkFb8cCA/edit?usp=sharing"",""นครพนม!J388"")"),0)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IFERROR(__xludf.DUMMYFUNCTION("IMPORTRANGE(""https://docs.google.com/spreadsheets/d/1XL5vhW3sbDhbH9Cz0tuDiY8C3ctxq1tqvaCgkFb8cCA/edit?usp=sharing"",""นครพนม!I389"")"),0)</f>
        <v>0</v>
      </c>
      <c r="J494" s="417">
        <f ca="1">IFERROR(__xludf.DUMMYFUNCTION("IMPORTRANGE(""https://docs.google.com/spreadsheets/d/1XL5vhW3sbDhbH9Cz0tuDiY8C3ctxq1tqvaCgkFb8cCA/edit?usp=sharing"",""นครพนม!J389"")"),0)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IFERROR(__xludf.DUMMYFUNCTION("IMPORTRANGE(""https://docs.google.com/spreadsheets/d/1XL5vhW3sbDhbH9Cz0tuDiY8C3ctxq1tqvaCgkFb8cCA/edit?usp=sharing"",""นครพนม!I390"")"),0)</f>
        <v>0</v>
      </c>
      <c r="J495" s="417">
        <f ca="1">IFERROR(__xludf.DUMMYFUNCTION("IMPORTRANGE(""https://docs.google.com/spreadsheets/d/1XL5vhW3sbDhbH9Cz0tuDiY8C3ctxq1tqvaCgkFb8cCA/edit?usp=sharing"",""นครพนม!J390"")"),0)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IFERROR(__xludf.DUMMYFUNCTION("IMPORTRANGE(""https://docs.google.com/spreadsheets/d/1XL5vhW3sbDhbH9Cz0tuDiY8C3ctxq1tqvaCgkFb8cCA/edit?usp=sharing"",""นครพนม!I391"")"),0)</f>
        <v>0</v>
      </c>
      <c r="J496" s="417">
        <f ca="1">IFERROR(__xludf.DUMMYFUNCTION("IMPORTRANGE(""https://docs.google.com/spreadsheets/d/1XL5vhW3sbDhbH9Cz0tuDiY8C3ctxq1tqvaCgkFb8cCA/edit?usp=sharing"",""นครพนม!J391"")"),0)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IFERROR(__xludf.DUMMYFUNCTION("IMPORTRANGE(""https://docs.google.com/spreadsheets/d/1XL5vhW3sbDhbH9Cz0tuDiY8C3ctxq1tqvaCgkFb8cCA/edit?usp=sharing"",""นครพนม!I392"")"),2079)</f>
        <v>2079</v>
      </c>
      <c r="J497" s="424">
        <f ca="1">IFERROR(__xludf.DUMMYFUNCTION("IMPORTRANGE(""https://docs.google.com/spreadsheets/d/1XL5vhW3sbDhbH9Cz0tuDiY8C3ctxq1tqvaCgkFb8cCA/edit?usp=sharing"",""นครพนม!J392"")"),0)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IFERROR(__xludf.DUMMYFUNCTION("IMPORTRANGE(""https://docs.google.com/spreadsheets/d/1XL5vhW3sbDhbH9Cz0tuDiY8C3ctxq1tqvaCgkFb8cCA/edit?usp=sharing"",""นครพนม!I393"")"),2079)</f>
        <v>2079</v>
      </c>
      <c r="J498" s="401">
        <f ca="1">IFERROR(__xludf.DUMMYFUNCTION("IMPORTRANGE(""https://docs.google.com/spreadsheets/d/1XL5vhW3sbDhbH9Cz0tuDiY8C3ctxq1tqvaCgkFb8cCA/edit?usp=sharing"",""นครพนม!J393"")"),0)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IFERROR(__xludf.DUMMYFUNCTION("IMPORTRANGE(""https://docs.google.com/spreadsheets/d/1XL5vhW3sbDhbH9Cz0tuDiY8C3ctxq1tqvaCgkFb8cCA/edit?usp=sharing"",""นครพนม!I394"")"),268)</f>
        <v>268</v>
      </c>
      <c r="J499" s="401">
        <f ca="1">IFERROR(__xludf.DUMMYFUNCTION("IMPORTRANGE(""https://docs.google.com/spreadsheets/d/1XL5vhW3sbDhbH9Cz0tuDiY8C3ctxq1tqvaCgkFb8cCA/edit?usp=sharing"",""นครพนม!J394"")"),0)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IFERROR(__xludf.DUMMYFUNCTION("IMPORTRANGE(""https://docs.google.com/spreadsheets/d/1XL5vhW3sbDhbH9Cz0tuDiY8C3ctxq1tqvaCgkFb8cCA/edit?usp=sharing"",""นครพนม!I395"")"),0)</f>
        <v>0</v>
      </c>
      <c r="J500" s="167">
        <f ca="1">IFERROR(__xludf.DUMMYFUNCTION("IMPORTRANGE(""https://docs.google.com/spreadsheets/d/1XL5vhW3sbDhbH9Cz0tuDiY8C3ctxq1tqvaCgkFb8cCA/edit?usp=sharing"",""นครพนม!J395"")"),0)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IFERROR(__xludf.DUMMYFUNCTION("IMPORTRANGE(""https://docs.google.com/spreadsheets/d/1XL5vhW3sbDhbH9Cz0tuDiY8C3ctxq1tqvaCgkFb8cCA/edit?usp=sharing"",""นครพนม!I396"")"),0)</f>
        <v>0</v>
      </c>
      <c r="J501" s="167">
        <f ca="1">IFERROR(__xludf.DUMMYFUNCTION("IMPORTRANGE(""https://docs.google.com/spreadsheets/d/1XL5vhW3sbDhbH9Cz0tuDiY8C3ctxq1tqvaCgkFb8cCA/edit?usp=sharing"",""นครพนม!J396"")"),0)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IFERROR(__xludf.DUMMYFUNCTION("IMPORTRANGE(""https://docs.google.com/spreadsheets/d/1XL5vhW3sbDhbH9Cz0tuDiY8C3ctxq1tqvaCgkFb8cCA/edit?usp=sharing"",""นครพนม!I397"")"),0)</f>
        <v>0</v>
      </c>
      <c r="J502" s="192">
        <f ca="1">IFERROR(__xludf.DUMMYFUNCTION("IMPORTRANGE(""https://docs.google.com/spreadsheets/d/1XL5vhW3sbDhbH9Cz0tuDiY8C3ctxq1tqvaCgkFb8cCA/edit?usp=sharing"",""นครพนม!J397"")"),0)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IFERROR(__xludf.DUMMYFUNCTION("IMPORTRANGE(""https://docs.google.com/spreadsheets/d/1XL5vhW3sbDhbH9Cz0tuDiY8C3ctxq1tqvaCgkFb8cCA/edit?usp=sharing"",""นครพนม!I398"")"),0)</f>
        <v>0</v>
      </c>
      <c r="J503" s="192">
        <f ca="1">IFERROR(__xludf.DUMMYFUNCTION("IMPORTRANGE(""https://docs.google.com/spreadsheets/d/1XL5vhW3sbDhbH9Cz0tuDiY8C3ctxq1tqvaCgkFb8cCA/edit?usp=sharing"",""นครพนม!J398"")"),0)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IFERROR(__xludf.DUMMYFUNCTION("IMPORTRANGE(""https://docs.google.com/spreadsheets/d/1XL5vhW3sbDhbH9Cz0tuDiY8C3ctxq1tqvaCgkFb8cCA/edit?usp=sharing"",""นครพนม!I399"")"),0)</f>
        <v>0</v>
      </c>
      <c r="J504" s="192">
        <f ca="1">IFERROR(__xludf.DUMMYFUNCTION("IMPORTRANGE(""https://docs.google.com/spreadsheets/d/1XL5vhW3sbDhbH9Cz0tuDiY8C3ctxq1tqvaCgkFb8cCA/edit?usp=sharing"",""นครพนม!J399"")"),0)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IFERROR(__xludf.DUMMYFUNCTION("IMPORTRANGE(""https://docs.google.com/spreadsheets/d/1XL5vhW3sbDhbH9Cz0tuDiY8C3ctxq1tqvaCgkFb8cCA/edit?usp=sharing"",""นครพนม!I400"")"),0)</f>
        <v>0</v>
      </c>
      <c r="J505" s="192">
        <f ca="1">IFERROR(__xludf.DUMMYFUNCTION("IMPORTRANGE(""https://docs.google.com/spreadsheets/d/1XL5vhW3sbDhbH9Cz0tuDiY8C3ctxq1tqvaCgkFb8cCA/edit?usp=sharing"",""นครพนม!J400"")"),0)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IFERROR(__xludf.DUMMYFUNCTION("IMPORTRANGE(""https://docs.google.com/spreadsheets/d/1XL5vhW3sbDhbH9Cz0tuDiY8C3ctxq1tqvaCgkFb8cCA/edit?usp=sharing"",""นครพนม!I401"")"),0)</f>
        <v>0</v>
      </c>
      <c r="J506" s="192">
        <f ca="1">IFERROR(__xludf.DUMMYFUNCTION("IMPORTRANGE(""https://docs.google.com/spreadsheets/d/1XL5vhW3sbDhbH9Cz0tuDiY8C3ctxq1tqvaCgkFb8cCA/edit?usp=sharing"",""นครพนม!J401"")"),0)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IFERROR(__xludf.DUMMYFUNCTION("IMPORTRANGE(""https://docs.google.com/spreadsheets/d/1XL5vhW3sbDhbH9Cz0tuDiY8C3ctxq1tqvaCgkFb8cCA/edit?usp=sharing"",""นครพนม!I402"")"),0)</f>
        <v>0</v>
      </c>
      <c r="J507" s="192">
        <f ca="1">IFERROR(__xludf.DUMMYFUNCTION("IMPORTRANGE(""https://docs.google.com/spreadsheets/d/1XL5vhW3sbDhbH9Cz0tuDiY8C3ctxq1tqvaCgkFb8cCA/edit?usp=sharing"",""นครพนม!J402"")"),0)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IFERROR(__xludf.DUMMYFUNCTION("IMPORTRANGE(""https://docs.google.com/spreadsheets/d/1XL5vhW3sbDhbH9Cz0tuDiY8C3ctxq1tqvaCgkFb8cCA/edit?usp=sharing"",""นครพนม!I403"")"),0)</f>
        <v>0</v>
      </c>
      <c r="J508" s="167">
        <f ca="1">IFERROR(__xludf.DUMMYFUNCTION("IMPORTRANGE(""https://docs.google.com/spreadsheets/d/1XL5vhW3sbDhbH9Cz0tuDiY8C3ctxq1tqvaCgkFb8cCA/edit?usp=sharing"",""นครพนม!J403"")"),0)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IFERROR(__xludf.DUMMYFUNCTION("IMPORTRANGE(""https://docs.google.com/spreadsheets/d/1XL5vhW3sbDhbH9Cz0tuDiY8C3ctxq1tqvaCgkFb8cCA/edit?usp=sharing"",""นครพนม!I404"")"),0)</f>
        <v>0</v>
      </c>
      <c r="J509" s="167">
        <f ca="1">IFERROR(__xludf.DUMMYFUNCTION("IMPORTRANGE(""https://docs.google.com/spreadsheets/d/1XL5vhW3sbDhbH9Cz0tuDiY8C3ctxq1tqvaCgkFb8cCA/edit?usp=sharing"",""นครพนม!J404"")"),0)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IFERROR(__xludf.DUMMYFUNCTION("IMPORTRANGE(""https://docs.google.com/spreadsheets/d/1XL5vhW3sbDhbH9Cz0tuDiY8C3ctxq1tqvaCgkFb8cCA/edit?usp=sharing"",""นครพนม!I405"")"),0)</f>
        <v>0</v>
      </c>
      <c r="J510" s="192">
        <f ca="1">IFERROR(__xludf.DUMMYFUNCTION("IMPORTRANGE(""https://docs.google.com/spreadsheets/d/1XL5vhW3sbDhbH9Cz0tuDiY8C3ctxq1tqvaCgkFb8cCA/edit?usp=sharing"",""นครพนม!J405"")"),0)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IFERROR(__xludf.DUMMYFUNCTION("IMPORTRANGE(""https://docs.google.com/spreadsheets/d/1XL5vhW3sbDhbH9Cz0tuDiY8C3ctxq1tqvaCgkFb8cCA/edit?usp=sharing"",""นครพนม!I406"")"),0)</f>
        <v>0</v>
      </c>
      <c r="J511" s="192">
        <f ca="1">IFERROR(__xludf.DUMMYFUNCTION("IMPORTRANGE(""https://docs.google.com/spreadsheets/d/1XL5vhW3sbDhbH9Cz0tuDiY8C3ctxq1tqvaCgkFb8cCA/edit?usp=sharing"",""นครพนม!J406"")"),0)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IFERROR(__xludf.DUMMYFUNCTION("IMPORTRANGE(""https://docs.google.com/spreadsheets/d/1XL5vhW3sbDhbH9Cz0tuDiY8C3ctxq1tqvaCgkFb8cCA/edit?usp=sharing"",""นครพนม!I407"")"),0)</f>
        <v>0</v>
      </c>
      <c r="J512" s="192">
        <f ca="1">IFERROR(__xludf.DUMMYFUNCTION("IMPORTRANGE(""https://docs.google.com/spreadsheets/d/1XL5vhW3sbDhbH9Cz0tuDiY8C3ctxq1tqvaCgkFb8cCA/edit?usp=sharing"",""นครพนม!J407"")"),0)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IFERROR(__xludf.DUMMYFUNCTION("IMPORTRANGE(""https://docs.google.com/spreadsheets/d/1XL5vhW3sbDhbH9Cz0tuDiY8C3ctxq1tqvaCgkFb8cCA/edit?usp=sharing"",""นครพนม!I408"")"),0)</f>
        <v>0</v>
      </c>
      <c r="J513" s="192">
        <f ca="1">IFERROR(__xludf.DUMMYFUNCTION("IMPORTRANGE(""https://docs.google.com/spreadsheets/d/1XL5vhW3sbDhbH9Cz0tuDiY8C3ctxq1tqvaCgkFb8cCA/edit?usp=sharing"",""นครพนม!J408"")"),0)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IFERROR(__xludf.DUMMYFUNCTION("IMPORTRANGE(""https://docs.google.com/spreadsheets/d/1XL5vhW3sbDhbH9Cz0tuDiY8C3ctxq1tqvaCgkFb8cCA/edit?usp=sharing"",""นครพนม!I409"")"),0)</f>
        <v>0</v>
      </c>
      <c r="J514" s="192">
        <f ca="1">IFERROR(__xludf.DUMMYFUNCTION("IMPORTRANGE(""https://docs.google.com/spreadsheets/d/1XL5vhW3sbDhbH9Cz0tuDiY8C3ctxq1tqvaCgkFb8cCA/edit?usp=sharing"",""นครพนม!J409"")"),0)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IFERROR(__xludf.DUMMYFUNCTION("IMPORTRANGE(""https://docs.google.com/spreadsheets/d/1XL5vhW3sbDhbH9Cz0tuDiY8C3ctxq1tqvaCgkFb8cCA/edit?usp=sharing"",""นครพนม!I410"")"),0)</f>
        <v>0</v>
      </c>
      <c r="J515" s="192">
        <f ca="1">IFERROR(__xludf.DUMMYFUNCTION("IMPORTRANGE(""https://docs.google.com/spreadsheets/d/1XL5vhW3sbDhbH9Cz0tuDiY8C3ctxq1tqvaCgkFb8cCA/edit?usp=sharing"",""นครพนม!J410"")"),0)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IFERROR(__xludf.DUMMYFUNCTION("IMPORTRANGE(""https://docs.google.com/spreadsheets/d/1XL5vhW3sbDhbH9Cz0tuDiY8C3ctxq1tqvaCgkFb8cCA/edit?usp=sharing"",""นครพนม!I411"")"),0)</f>
        <v>0</v>
      </c>
      <c r="J516" s="264">
        <f ca="1">IFERROR(__xludf.DUMMYFUNCTION("IMPORTRANGE(""https://docs.google.com/spreadsheets/d/1XL5vhW3sbDhbH9Cz0tuDiY8C3ctxq1tqvaCgkFb8cCA/edit?usp=sharing"",""นครพนม!J411"")"),0)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IFERROR(__xludf.DUMMYFUNCTION("IMPORTRANGE(""https://docs.google.com/spreadsheets/d/1XL5vhW3sbDhbH9Cz0tuDiY8C3ctxq1tqvaCgkFb8cCA/edit?usp=sharing"",""นครพนม!I412"")"),0)</f>
        <v>0</v>
      </c>
      <c r="J517" s="277">
        <f ca="1">IFERROR(__xludf.DUMMYFUNCTION("IMPORTRANGE(""https://docs.google.com/spreadsheets/d/1XL5vhW3sbDhbH9Cz0tuDiY8C3ctxq1tqvaCgkFb8cCA/edit?usp=sharing"",""นครพนม!J412"")"),0)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IFERROR(__xludf.DUMMYFUNCTION("IMPORTRANGE(""https://docs.google.com/spreadsheets/d/1XL5vhW3sbDhbH9Cz0tuDiY8C3ctxq1tqvaCgkFb8cCA/edit?usp=sharing"",""นครพนม!I413"")"),0)</f>
        <v>0</v>
      </c>
      <c r="J518" s="277">
        <f ca="1">IFERROR(__xludf.DUMMYFUNCTION("IMPORTRANGE(""https://docs.google.com/spreadsheets/d/1XL5vhW3sbDhbH9Cz0tuDiY8C3ctxq1tqvaCgkFb8cCA/edit?usp=sharing"",""นครพนม!J413"")"),0)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IFERROR(__xludf.DUMMYFUNCTION("IMPORTRANGE(""https://docs.google.com/spreadsheets/d/1XL5vhW3sbDhbH9Cz0tuDiY8C3ctxq1tqvaCgkFb8cCA/edit?usp=sharing"",""นครพนม!I414"")"),0)</f>
        <v>0</v>
      </c>
      <c r="J519" s="191">
        <f ca="1">IFERROR(__xludf.DUMMYFUNCTION("IMPORTRANGE(""https://docs.google.com/spreadsheets/d/1XL5vhW3sbDhbH9Cz0tuDiY8C3ctxq1tqvaCgkFb8cCA/edit?usp=sharing"",""นครพนม!J414"")"),0)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IFERROR(__xludf.DUMMYFUNCTION("IMPORTRANGE(""https://docs.google.com/spreadsheets/d/1XL5vhW3sbDhbH9Cz0tuDiY8C3ctxq1tqvaCgkFb8cCA/edit?usp=sharing"",""นครพนม!I415"")"),0)</f>
        <v>0</v>
      </c>
      <c r="J520" s="191">
        <f ca="1">IFERROR(__xludf.DUMMYFUNCTION("IMPORTRANGE(""https://docs.google.com/spreadsheets/d/1XL5vhW3sbDhbH9Cz0tuDiY8C3ctxq1tqvaCgkFb8cCA/edit?usp=sharing"",""นครพนม!J415"")"),0)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IFERROR(__xludf.DUMMYFUNCTION("IMPORTRANGE(""https://docs.google.com/spreadsheets/d/1XL5vhW3sbDhbH9Cz0tuDiY8C3ctxq1tqvaCgkFb8cCA/edit?usp=sharing"",""นครพนม!I416"")"),0)</f>
        <v>0</v>
      </c>
      <c r="J521" s="191">
        <f ca="1">IFERROR(__xludf.DUMMYFUNCTION("IMPORTRANGE(""https://docs.google.com/spreadsheets/d/1XL5vhW3sbDhbH9Cz0tuDiY8C3ctxq1tqvaCgkFb8cCA/edit?usp=sharing"",""นครพนม!J416"")"),0)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IFERROR(__xludf.DUMMYFUNCTION("IMPORTRANGE(""https://docs.google.com/spreadsheets/d/1XL5vhW3sbDhbH9Cz0tuDiY8C3ctxq1tqvaCgkFb8cCA/edit?usp=sharing"",""นครพนม!I417"")"),0)</f>
        <v>0</v>
      </c>
      <c r="J522" s="191">
        <f ca="1">IFERROR(__xludf.DUMMYFUNCTION("IMPORTRANGE(""https://docs.google.com/spreadsheets/d/1XL5vhW3sbDhbH9Cz0tuDiY8C3ctxq1tqvaCgkFb8cCA/edit?usp=sharing"",""นครพนม!J417"")"),0)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IFERROR(__xludf.DUMMYFUNCTION("IMPORTRANGE(""https://docs.google.com/spreadsheets/d/1XL5vhW3sbDhbH9Cz0tuDiY8C3ctxq1tqvaCgkFb8cCA/edit?usp=sharing"",""นครพนม!I418"")"),0)</f>
        <v>0</v>
      </c>
      <c r="J523" s="191">
        <f ca="1">IFERROR(__xludf.DUMMYFUNCTION("IMPORTRANGE(""https://docs.google.com/spreadsheets/d/1XL5vhW3sbDhbH9Cz0tuDiY8C3ctxq1tqvaCgkFb8cCA/edit?usp=sharing"",""นครพนม!J418"")"),0)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IFERROR(__xludf.DUMMYFUNCTION("IMPORTRANGE(""https://docs.google.com/spreadsheets/d/1XL5vhW3sbDhbH9Cz0tuDiY8C3ctxq1tqvaCgkFb8cCA/edit?usp=sharing"",""นครพนม!I419"")"),0)</f>
        <v>0</v>
      </c>
      <c r="J524" s="191">
        <f ca="1">IFERROR(__xludf.DUMMYFUNCTION("IMPORTRANGE(""https://docs.google.com/spreadsheets/d/1XL5vhW3sbDhbH9Cz0tuDiY8C3ctxq1tqvaCgkFb8cCA/edit?usp=sharing"",""นครพนม!J419"")"),0)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IFERROR(__xludf.DUMMYFUNCTION("IMPORTRANGE(""https://docs.google.com/spreadsheets/d/1XL5vhW3sbDhbH9Cz0tuDiY8C3ctxq1tqvaCgkFb8cCA/edit?usp=sharing"",""นครพนม!I420"")"),0)</f>
        <v>0</v>
      </c>
      <c r="J525" s="277">
        <f ca="1">IFERROR(__xludf.DUMMYFUNCTION("IMPORTRANGE(""https://docs.google.com/spreadsheets/d/1XL5vhW3sbDhbH9Cz0tuDiY8C3ctxq1tqvaCgkFb8cCA/edit?usp=sharing"",""นครพนม!J420"")"),0)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IFERROR(__xludf.DUMMYFUNCTION("IMPORTRANGE(""https://docs.google.com/spreadsheets/d/1XL5vhW3sbDhbH9Cz0tuDiY8C3ctxq1tqvaCgkFb8cCA/edit?usp=sharing"",""นครพนม!I421"")"),0)</f>
        <v>0</v>
      </c>
      <c r="J526" s="277">
        <f ca="1">IFERROR(__xludf.DUMMYFUNCTION("IMPORTRANGE(""https://docs.google.com/spreadsheets/d/1XL5vhW3sbDhbH9Cz0tuDiY8C3ctxq1tqvaCgkFb8cCA/edit?usp=sharing"",""นครพนม!J421"")"),0)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IFERROR(__xludf.DUMMYFUNCTION("IMPORTRANGE(""https://docs.google.com/spreadsheets/d/1XL5vhW3sbDhbH9Cz0tuDiY8C3ctxq1tqvaCgkFb8cCA/edit?usp=sharing"",""นครพนม!I422"")"),0)</f>
        <v>0</v>
      </c>
      <c r="J527" s="192">
        <f ca="1">IFERROR(__xludf.DUMMYFUNCTION("IMPORTRANGE(""https://docs.google.com/spreadsheets/d/1XL5vhW3sbDhbH9Cz0tuDiY8C3ctxq1tqvaCgkFb8cCA/edit?usp=sharing"",""นครพนม!J422"")"),0)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IFERROR(__xludf.DUMMYFUNCTION("IMPORTRANGE(""https://docs.google.com/spreadsheets/d/1XL5vhW3sbDhbH9Cz0tuDiY8C3ctxq1tqvaCgkFb8cCA/edit?usp=sharing"",""นครพนม!I423"")"),0)</f>
        <v>0</v>
      </c>
      <c r="J528" s="192">
        <f ca="1">IFERROR(__xludf.DUMMYFUNCTION("IMPORTRANGE(""https://docs.google.com/spreadsheets/d/1XL5vhW3sbDhbH9Cz0tuDiY8C3ctxq1tqvaCgkFb8cCA/edit?usp=sharing"",""นครพนม!J423"")"),0)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IFERROR(__xludf.DUMMYFUNCTION("IMPORTRANGE(""https://docs.google.com/spreadsheets/d/1XL5vhW3sbDhbH9Cz0tuDiY8C3ctxq1tqvaCgkFb8cCA/edit?usp=sharing"",""นครพนม!I424"")"),0)</f>
        <v>0</v>
      </c>
      <c r="J529" s="192">
        <f ca="1">IFERROR(__xludf.DUMMYFUNCTION("IMPORTRANGE(""https://docs.google.com/spreadsheets/d/1XL5vhW3sbDhbH9Cz0tuDiY8C3ctxq1tqvaCgkFb8cCA/edit?usp=sharing"",""นครพนม!J424"")"),0)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IFERROR(__xludf.DUMMYFUNCTION("IMPORTRANGE(""https://docs.google.com/spreadsheets/d/1XL5vhW3sbDhbH9Cz0tuDiY8C3ctxq1tqvaCgkFb8cCA/edit?usp=sharing"",""นครพนม!I425"")"),0)</f>
        <v>0</v>
      </c>
      <c r="J530" s="192">
        <f ca="1">IFERROR(__xludf.DUMMYFUNCTION("IMPORTRANGE(""https://docs.google.com/spreadsheets/d/1XL5vhW3sbDhbH9Cz0tuDiY8C3ctxq1tqvaCgkFb8cCA/edit?usp=sharing"",""นครพนม!J425"")"),0)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IFERROR(__xludf.DUMMYFUNCTION("IMPORTRANGE(""https://docs.google.com/spreadsheets/d/1XL5vhW3sbDhbH9Cz0tuDiY8C3ctxq1tqvaCgkFb8cCA/edit?usp=sharing"",""นครพนม!I426"")"),0)</f>
        <v>0</v>
      </c>
      <c r="J531" s="192">
        <f ca="1">IFERROR(__xludf.DUMMYFUNCTION("IMPORTRANGE(""https://docs.google.com/spreadsheets/d/1XL5vhW3sbDhbH9Cz0tuDiY8C3ctxq1tqvaCgkFb8cCA/edit?usp=sharing"",""นครพนม!J426"")"),0)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IFERROR(__xludf.DUMMYFUNCTION("IMPORTRANGE(""https://docs.google.com/spreadsheets/d/1XL5vhW3sbDhbH9Cz0tuDiY8C3ctxq1tqvaCgkFb8cCA/edit?usp=sharing"",""นครพนม!I427"")"),0)</f>
        <v>0</v>
      </c>
      <c r="J532" s="445">
        <f ca="1">IFERROR(__xludf.DUMMYFUNCTION("IMPORTRANGE(""https://docs.google.com/spreadsheets/d/1XL5vhW3sbDhbH9Cz0tuDiY8C3ctxq1tqvaCgkFb8cCA/edit?usp=sharing"",""นครพนม!J427"")"),0)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IFERROR(__xludf.DUMMYFUNCTION("IMPORTRANGE(""https://docs.google.com/spreadsheets/d/1XL5vhW3sbDhbH9Cz0tuDiY8C3ctxq1tqvaCgkFb8cCA/edit?usp=sharing"",""นครพนม!I428"")"),22)</f>
        <v>22</v>
      </c>
      <c r="J533" s="393">
        <f ca="1">IFERROR(__xludf.DUMMYFUNCTION("IMPORTRANGE(""https://docs.google.com/spreadsheets/d/1XL5vhW3sbDhbH9Cz0tuDiY8C3ctxq1tqvaCgkFb8cCA/edit?usp=sharing"",""นครพนม!J428"")"),22)</f>
        <v>22</v>
      </c>
      <c r="K533" s="394">
        <f ca="1">IF(I533&gt;0,J533*100/I533,0)</f>
        <v>100</v>
      </c>
      <c r="L533" s="395">
        <f ca="1">IFERROR(__xludf.DUMMYFUNCTION("IMPORTRANGE(""https://docs.google.com/spreadsheets/d/1XL5vhW3sbDhbH9Cz0tuDiY8C3ctxq1tqvaCgkFb8cCA/edit?usp=sharing"",""นครพนม!L428"")"),34340)</f>
        <v>34340</v>
      </c>
      <c r="M533" s="395"/>
      <c r="N533" s="395">
        <f ca="1">IFERROR(__xludf.DUMMYFUNCTION("IMPORTRANGE(""https://docs.google.com/spreadsheets/d/1XL5vhW3sbDhbH9Cz0tuDiY8C3ctxq1tqvaCgkFb8cCA/edit?usp=sharing"",""นครพนม!M428"")"),32090.2)</f>
        <v>32090.2</v>
      </c>
      <c r="O533" s="395">
        <f t="shared" ref="O533:O537" ca="1" si="118">+IF(L533&gt;0,N533*100/L533,0)</f>
        <v>93.448456610366918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IFERROR(__xludf.DUMMYFUNCTION("IMPORTRANGE(""https://docs.google.com/spreadsheets/d/1XL5vhW3sbDhbH9Cz0tuDiY8C3ctxq1tqvaCgkFb8cCA/edit?usp=sharing"",""นครพนม!L429"")"),0)</f>
        <v>0</v>
      </c>
      <c r="M534" s="169"/>
      <c r="N534" s="171">
        <f ca="1">IFERROR(__xludf.DUMMYFUNCTION("IMPORTRANGE(""https://docs.google.com/spreadsheets/d/1XL5vhW3sbDhbH9Cz0tuDiY8C3ctxq1tqvaCgkFb8cCA/edit?usp=sharing"",""นครพนม!M429"")"),0)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IFERROR(__xludf.DUMMYFUNCTION("IMPORTRANGE(""https://docs.google.com/spreadsheets/d/1XL5vhW3sbDhbH9Cz0tuDiY8C3ctxq1tqvaCgkFb8cCA/edit?usp=sharing"",""นครพนม!L430"")"),34340)</f>
        <v>34340</v>
      </c>
      <c r="M535" s="169"/>
      <c r="N535" s="171">
        <f ca="1">IFERROR(__xludf.DUMMYFUNCTION("IMPORTRANGE(""https://docs.google.com/spreadsheets/d/1XL5vhW3sbDhbH9Cz0tuDiY8C3ctxq1tqvaCgkFb8cCA/edit?usp=sharing"",""นครพนม!M430"")"),32090.2)</f>
        <v>32090.2</v>
      </c>
      <c r="O535" s="171">
        <f t="shared" ca="1" si="118"/>
        <v>93.448456610366918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IFERROR(__xludf.DUMMYFUNCTION("IMPORTRANGE(""https://docs.google.com/spreadsheets/d/1XL5vhW3sbDhbH9Cz0tuDiY8C3ctxq1tqvaCgkFb8cCA/edit?usp=sharing"",""นครพนม!L431"")"),0)</f>
        <v>0</v>
      </c>
      <c r="M536" s="171"/>
      <c r="N536" s="171">
        <f ca="1">IFERROR(__xludf.DUMMYFUNCTION("IMPORTRANGE(""https://docs.google.com/spreadsheets/d/1XL5vhW3sbDhbH9Cz0tuDiY8C3ctxq1tqvaCgkFb8cCA/edit?usp=sharing"",""นครพนม!M431"")"),0)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IFERROR(__xludf.DUMMYFUNCTION("IMPORTRANGE(""https://docs.google.com/spreadsheets/d/1XL5vhW3sbDhbH9Cz0tuDiY8C3ctxq1tqvaCgkFb8cCA/edit?usp=sharing"",""นครพนม!L432"")"),34340)</f>
        <v>34340</v>
      </c>
      <c r="M537" s="171"/>
      <c r="N537" s="171">
        <f ca="1">IFERROR(__xludf.DUMMYFUNCTION("IMPORTRANGE(""https://docs.google.com/spreadsheets/d/1XL5vhW3sbDhbH9Cz0tuDiY8C3ctxq1tqvaCgkFb8cCA/edit?usp=sharing"",""นครพนม!M432"")"),32090.2)</f>
        <v>32090.2</v>
      </c>
      <c r="O537" s="171">
        <f t="shared" ca="1" si="118"/>
        <v>93.448456610366918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IFERROR(__xludf.DUMMYFUNCTION("IMPORTRANGE(""https://docs.google.com/spreadsheets/d/1XL5vhW3sbDhbH9Cz0tuDiY8C3ctxq1tqvaCgkFb8cCA/edit?usp=sharing"",""นครพนม!M433"")"),18740)</f>
        <v>18740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IFERROR(__xludf.DUMMYFUNCTION("IMPORTRANGE(""https://docs.google.com/spreadsheets/d/1XL5vhW3sbDhbH9Cz0tuDiY8C3ctxq1tqvaCgkFb8cCA/edit?usp=sharing"",""นครพนม!M434"")"),0)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IFERROR(__xludf.DUMMYFUNCTION("IMPORTRANGE(""https://docs.google.com/spreadsheets/d/1XL5vhW3sbDhbH9Cz0tuDiY8C3ctxq1tqvaCgkFb8cCA/edit?usp=sharing"",""นครพนม!M435"")"),0)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IFERROR(__xludf.DUMMYFUNCTION("IMPORTRANGE(""https://docs.google.com/spreadsheets/d/1XL5vhW3sbDhbH9Cz0tuDiY8C3ctxq1tqvaCgkFb8cCA/edit?usp=sharing"",""นครพนม!M436"")"),13350.2)</f>
        <v>13350.2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IFERROR(__xludf.DUMMYFUNCTION("IMPORTRANGE(""https://docs.google.com/spreadsheets/d/1XL5vhW3sbDhbH9Cz0tuDiY8C3ctxq1tqvaCgkFb8cCA/edit?usp=sharing"",""นครพนม!J438"")"),0)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v>0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IFERROR(__xludf.DUMMYFUNCTION("IMPORTRANGE(""https://docs.google.com/spreadsheets/d/1XL5vhW3sbDhbH9Cz0tuDiY8C3ctxq1tqvaCgkFb8cCA/edit?usp=sharing"",""นครพนม!J440"")"),1)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IFERROR(__xludf.DUMMYFUNCTION("IMPORTRANGE(""https://docs.google.com/spreadsheets/d/1XL5vhW3sbDhbH9Cz0tuDiY8C3ctxq1tqvaCgkFb8cCA/edit?usp=sharing"",""นครพนม!J441"")"),1)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IFERROR(__xludf.DUMMYFUNCTION("IMPORTRANGE(""https://docs.google.com/spreadsheets/d/1XL5vhW3sbDhbH9Cz0tuDiY8C3ctxq1tqvaCgkFb8cCA/edit?usp=sharing"",""นครพนม!I442"")"),22)</f>
        <v>22</v>
      </c>
      <c r="J547" s="192">
        <f ca="1">IFERROR(__xludf.DUMMYFUNCTION("IMPORTRANGE(""https://docs.google.com/spreadsheets/d/1XL5vhW3sbDhbH9Cz0tuDiY8C3ctxq1tqvaCgkFb8cCA/edit?usp=sharing"",""นครพนม!J442"")"),22)</f>
        <v>22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IFERROR(__xludf.DUMMYFUNCTION("IMPORTRANGE(""https://docs.google.com/spreadsheets/d/1XL5vhW3sbDhbH9Cz0tuDiY8C3ctxq1tqvaCgkFb8cCA/edit?usp=sharing"",""นครพนม!J166"")"),0)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IFERROR(__xludf.DUMMYFUNCTION("IMPORTRANGE(""https://docs.google.com/spreadsheets/d/1XL5vhW3sbDhbH9Cz0tuDiY8C3ctxq1tqvaCgkFb8cCA/edit?usp=sharing"",""นครพนม!J444"")"),0)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IFERROR(__xludf.DUMMYFUNCTION("IMPORTRANGE(""https://docs.google.com/spreadsheets/d/1XL5vhW3sbDhbH9Cz0tuDiY8C3ctxq1tqvaCgkFb8cCA/edit?usp=sharing"",""นครพนม!J445"")"),0)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IFERROR(__xludf.DUMMYFUNCTION("IMPORTRANGE(""https://docs.google.com/spreadsheets/d/1XL5vhW3sbDhbH9Cz0tuDiY8C3ctxq1tqvaCgkFb8cCA/edit?usp=sharing"",""นครพนม!I446"")"),0)</f>
        <v>0</v>
      </c>
      <c r="J551" s="393">
        <f ca="1">IFERROR(__xludf.DUMMYFUNCTION("IMPORTRANGE(""https://docs.google.com/spreadsheets/d/1XL5vhW3sbDhbH9Cz0tuDiY8C3ctxq1tqvaCgkFb8cCA/edit?usp=sharing"",""นครพนม!J446"")"),0)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IFERROR(__xludf.DUMMYFUNCTION("IMPORTRANGE(""https://docs.google.com/spreadsheets/d/1XL5vhW3sbDhbH9Cz0tuDiY8C3ctxq1tqvaCgkFb8cCA/edit?usp=sharing"",""นครพนม!L446"")"),0)</f>
        <v>0</v>
      </c>
      <c r="M551" s="395"/>
      <c r="N551" s="395">
        <f ca="1">IFERROR(__xludf.DUMMYFUNCTION("IMPORTRANGE(""https://docs.google.com/spreadsheets/d/1XL5vhW3sbDhbH9Cz0tuDiY8C3ctxq1tqvaCgkFb8cCA/edit?usp=sharing"",""นครพนม!M446"")"),0)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IFERROR(__xludf.DUMMYFUNCTION("IMPORTRANGE(""https://docs.google.com/spreadsheets/d/1XL5vhW3sbDhbH9Cz0tuDiY8C3ctxq1tqvaCgkFb8cCA/edit?usp=sharing"",""นครพนม!L447"")"),0)</f>
        <v>0</v>
      </c>
      <c r="M552" s="169"/>
      <c r="N552" s="171">
        <f ca="1">IFERROR(__xludf.DUMMYFUNCTION("IMPORTRANGE(""https://docs.google.com/spreadsheets/d/1XL5vhW3sbDhbH9Cz0tuDiY8C3ctxq1tqvaCgkFb8cCA/edit?usp=sharing"",""นครพนม!M447"")"),0)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IFERROR(__xludf.DUMMYFUNCTION("IMPORTRANGE(""https://docs.google.com/spreadsheets/d/1XL5vhW3sbDhbH9Cz0tuDiY8C3ctxq1tqvaCgkFb8cCA/edit?usp=sharing"",""นครพนม!L448"")"),0)</f>
        <v>0</v>
      </c>
      <c r="M553" s="169"/>
      <c r="N553" s="171">
        <f ca="1">IFERROR(__xludf.DUMMYFUNCTION("IMPORTRANGE(""https://docs.google.com/spreadsheets/d/1XL5vhW3sbDhbH9Cz0tuDiY8C3ctxq1tqvaCgkFb8cCA/edit?usp=sharing"",""นครพนม!M448"")"),0)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IFERROR(__xludf.DUMMYFUNCTION("IMPORTRANGE(""https://docs.google.com/spreadsheets/d/1XL5vhW3sbDhbH9Cz0tuDiY8C3ctxq1tqvaCgkFb8cCA/edit?usp=sharing"",""นครพนม!L449"")"),0)</f>
        <v>0</v>
      </c>
      <c r="M554" s="171"/>
      <c r="N554" s="171">
        <f ca="1">IFERROR(__xludf.DUMMYFUNCTION("IMPORTRANGE(""https://docs.google.com/spreadsheets/d/1XL5vhW3sbDhbH9Cz0tuDiY8C3ctxq1tqvaCgkFb8cCA/edit?usp=sharing"",""นครพนม!M449"")"),0)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IFERROR(__xludf.DUMMYFUNCTION("IMPORTRANGE(""https://docs.google.com/spreadsheets/d/1XL5vhW3sbDhbH9Cz0tuDiY8C3ctxq1tqvaCgkFb8cCA/edit?usp=sharing"",""นครพนม!L450"")"),0)</f>
        <v>0</v>
      </c>
      <c r="M555" s="171"/>
      <c r="N555" s="171">
        <f ca="1">IFERROR(__xludf.DUMMYFUNCTION("IMPORTRANGE(""https://docs.google.com/spreadsheets/d/1XL5vhW3sbDhbH9Cz0tuDiY8C3ctxq1tqvaCgkFb8cCA/edit?usp=sharing"",""นครพนม!M450"")"),0)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IFERROR(__xludf.DUMMYFUNCTION("IMPORTRANGE(""https://docs.google.com/spreadsheets/d/1XL5vhW3sbDhbH9Cz0tuDiY8C3ctxq1tqvaCgkFb8cCA/edit?usp=sharing"",""นครพนม!M451"")"),0)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IFERROR(__xludf.DUMMYFUNCTION("IMPORTRANGE(""https://docs.google.com/spreadsheets/d/1XL5vhW3sbDhbH9Cz0tuDiY8C3ctxq1tqvaCgkFb8cCA/edit?usp=sharing"",""นครพนม!M452"")"),0)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IFERROR(__xludf.DUMMYFUNCTION("IMPORTRANGE(""https://docs.google.com/spreadsheets/d/1XL5vhW3sbDhbH9Cz0tuDiY8C3ctxq1tqvaCgkFb8cCA/edit?usp=sharing"",""นครพนม!M453"")"),0)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IFERROR(__xludf.DUMMYFUNCTION("IMPORTRANGE(""https://docs.google.com/spreadsheets/d/1XL5vhW3sbDhbH9Cz0tuDiY8C3ctxq1tqvaCgkFb8cCA/edit?usp=sharing"",""นครพนม!M454"")"),0)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IFERROR(__xludf.DUMMYFUNCTION("IMPORTRANGE(""https://docs.google.com/spreadsheets/d/1XL5vhW3sbDhbH9Cz0tuDiY8C3ctxq1tqvaCgkFb8cCA/edit?usp=sharing"",""นครพนม!I455"")"),0)</f>
        <v>0</v>
      </c>
      <c r="J560" s="167">
        <f ca="1">IFERROR(__xludf.DUMMYFUNCTION("IMPORTRANGE(""https://docs.google.com/spreadsheets/d/1XL5vhW3sbDhbH9Cz0tuDiY8C3ctxq1tqvaCgkFb8cCA/edit?usp=sharing"",""นครพนม!J455"")"),0)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IFERROR(__xludf.DUMMYFUNCTION("IMPORTRANGE(""https://docs.google.com/spreadsheets/d/1XL5vhW3sbDhbH9Cz0tuDiY8C3ctxq1tqvaCgkFb8cCA/edit?usp=sharing"",""นครพนม!I456"")"),0)</f>
        <v>0</v>
      </c>
      <c r="J561" s="191">
        <f ca="1">IFERROR(__xludf.DUMMYFUNCTION("IMPORTRANGE(""https://docs.google.com/spreadsheets/d/1XL5vhW3sbDhbH9Cz0tuDiY8C3ctxq1tqvaCgkFb8cCA/edit?usp=sharing"",""นครพนม!J456"")"),0)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IFERROR(__xludf.DUMMYFUNCTION("IMPORTRANGE(""https://docs.google.com/spreadsheets/d/1XL5vhW3sbDhbH9Cz0tuDiY8C3ctxq1tqvaCgkFb8cCA/edit?usp=sharing"",""นครพนม!I457"")"),"")</f>
        <v/>
      </c>
      <c r="J562" s="191" t="str">
        <f ca="1">IFERROR(__xludf.DUMMYFUNCTION("IMPORTRANGE(""https://docs.google.com/spreadsheets/d/1XL5vhW3sbDhbH9Cz0tuDiY8C3ctxq1tqvaCgkFb8cCA/edit?usp=sharing"",""นครพนม!J457"")"),"")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IFERROR(__xludf.DUMMYFUNCTION("IMPORTRANGE(""https://docs.google.com/spreadsheets/d/1XL5vhW3sbDhbH9Cz0tuDiY8C3ctxq1tqvaCgkFb8cCA/edit?usp=sharing"",""นครพนม!I458"")"),"")</f>
        <v/>
      </c>
      <c r="J563" s="191" t="str">
        <f ca="1">IFERROR(__xludf.DUMMYFUNCTION("IMPORTRANGE(""https://docs.google.com/spreadsheets/d/1XL5vhW3sbDhbH9Cz0tuDiY8C3ctxq1tqvaCgkFb8cCA/edit?usp=sharing"",""นครพนม!J458"")"),"")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IFERROR(__xludf.DUMMYFUNCTION("IMPORTRANGE(""https://docs.google.com/spreadsheets/d/1XL5vhW3sbDhbH9Cz0tuDiY8C3ctxq1tqvaCgkFb8cCA/edit?usp=sharing"",""นครพนม!I459"")"),1200)</f>
        <v>1200</v>
      </c>
      <c r="J564" s="360">
        <f ca="1">IFERROR(__xludf.DUMMYFUNCTION("IMPORTRANGE(""https://docs.google.com/spreadsheets/d/1XL5vhW3sbDhbH9Cz0tuDiY8C3ctxq1tqvaCgkFb8cCA/edit?usp=sharing"",""นครพนม!J459"")"),324)</f>
        <v>324</v>
      </c>
      <c r="K564" s="361">
        <f t="shared" ca="1" si="121"/>
        <v>27</v>
      </c>
      <c r="L564" s="362">
        <f ca="1">IFERROR(__xludf.DUMMYFUNCTION("IMPORTRANGE(""https://docs.google.com/spreadsheets/d/1XL5vhW3sbDhbH9Cz0tuDiY8C3ctxq1tqvaCgkFb8cCA/edit?usp=sharing"",""นครพนม!L459"")"),128480)</f>
        <v>128480</v>
      </c>
      <c r="M564" s="362"/>
      <c r="N564" s="362">
        <f ca="1">IFERROR(__xludf.DUMMYFUNCTION("IMPORTRANGE(""https://docs.google.com/spreadsheets/d/1XL5vhW3sbDhbH9Cz0tuDiY8C3ctxq1tqvaCgkFb8cCA/edit?usp=sharing"",""นครพนม!M459"")"),31771)</f>
        <v>31771</v>
      </c>
      <c r="O564" s="362">
        <f t="shared" ref="O564:O568" ca="1" si="122">+IF(L564&gt;0,N564*100/L564,0)</f>
        <v>24.728362391033624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IFERROR(__xludf.DUMMYFUNCTION("IMPORTRANGE(""https://docs.google.com/spreadsheets/d/1XL5vhW3sbDhbH9Cz0tuDiY8C3ctxq1tqvaCgkFb8cCA/edit?usp=sharing"",""นครพนม!L460"")"),0)</f>
        <v>0</v>
      </c>
      <c r="M565" s="169"/>
      <c r="N565" s="171">
        <f ca="1">IFERROR(__xludf.DUMMYFUNCTION("IMPORTRANGE(""https://docs.google.com/spreadsheets/d/1XL5vhW3sbDhbH9Cz0tuDiY8C3ctxq1tqvaCgkFb8cCA/edit?usp=sharing"",""นครพนม!M460"")"),0)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IFERROR(__xludf.DUMMYFUNCTION("IMPORTRANGE(""https://docs.google.com/spreadsheets/d/1XL5vhW3sbDhbH9Cz0tuDiY8C3ctxq1tqvaCgkFb8cCA/edit?usp=sharing"",""นครพนม!L461"")"),128480)</f>
        <v>128480</v>
      </c>
      <c r="M566" s="169"/>
      <c r="N566" s="171">
        <f ca="1">IFERROR(__xludf.DUMMYFUNCTION("IMPORTRANGE(""https://docs.google.com/spreadsheets/d/1XL5vhW3sbDhbH9Cz0tuDiY8C3ctxq1tqvaCgkFb8cCA/edit?usp=sharing"",""นครพนม!M461"")"),31771)</f>
        <v>31771</v>
      </c>
      <c r="O566" s="171">
        <f t="shared" ca="1" si="122"/>
        <v>24.728362391033624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IFERROR(__xludf.DUMMYFUNCTION("IMPORTRANGE(""https://docs.google.com/spreadsheets/d/1XL5vhW3sbDhbH9Cz0tuDiY8C3ctxq1tqvaCgkFb8cCA/edit?usp=sharing"",""นครพนม!L462"")"),0)</f>
        <v>0</v>
      </c>
      <c r="M567" s="171"/>
      <c r="N567" s="171">
        <f ca="1">IFERROR(__xludf.DUMMYFUNCTION("IMPORTRANGE(""https://docs.google.com/spreadsheets/d/1XL5vhW3sbDhbH9Cz0tuDiY8C3ctxq1tqvaCgkFb8cCA/edit?usp=sharing"",""นครพนม!M462"")"),0)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IFERROR(__xludf.DUMMYFUNCTION("IMPORTRANGE(""https://docs.google.com/spreadsheets/d/1XL5vhW3sbDhbH9Cz0tuDiY8C3ctxq1tqvaCgkFb8cCA/edit?usp=sharing"",""นครพนม!L463"")"),128480)</f>
        <v>128480</v>
      </c>
      <c r="M568" s="171"/>
      <c r="N568" s="171">
        <f ca="1">IFERROR(__xludf.DUMMYFUNCTION("IMPORTRANGE(""https://docs.google.com/spreadsheets/d/1XL5vhW3sbDhbH9Cz0tuDiY8C3ctxq1tqvaCgkFb8cCA/edit?usp=sharing"",""นครพนม!M463"")"),31771)</f>
        <v>31771</v>
      </c>
      <c r="O568" s="171">
        <f t="shared" ca="1" si="122"/>
        <v>24.728362391033624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IFERROR(__xludf.DUMMYFUNCTION("IMPORTRANGE(""https://docs.google.com/spreadsheets/d/1XL5vhW3sbDhbH9Cz0tuDiY8C3ctxq1tqvaCgkFb8cCA/edit?usp=sharing"",""นครพนม!M464"")"),0)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IFERROR(__xludf.DUMMYFUNCTION("IMPORTRANGE(""https://docs.google.com/spreadsheets/d/1XL5vhW3sbDhbH9Cz0tuDiY8C3ctxq1tqvaCgkFb8cCA/edit?usp=sharing"",""นครพนม!M465"")"),0)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IFERROR(__xludf.DUMMYFUNCTION("IMPORTRANGE(""https://docs.google.com/spreadsheets/d/1XL5vhW3sbDhbH9Cz0tuDiY8C3ctxq1tqvaCgkFb8cCA/edit?usp=sharing"",""นครพนม!M466"")"),30871)</f>
        <v>30871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IFERROR(__xludf.DUMMYFUNCTION("IMPORTRANGE(""https://docs.google.com/spreadsheets/d/1XL5vhW3sbDhbH9Cz0tuDiY8C3ctxq1tqvaCgkFb8cCA/edit?usp=sharing"",""นครพนม!M467"")"),900)</f>
        <v>900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IFERROR(__xludf.DUMMYFUNCTION("IMPORTRANGE(""https://docs.google.com/spreadsheets/d/1XL5vhW3sbDhbH9Cz0tuDiY8C3ctxq1tqvaCgkFb8cCA/edit?usp=sharing"",""นครพนม!I468"")"),1200)</f>
        <v>1200</v>
      </c>
      <c r="J573" s="401">
        <f ca="1">IFERROR(__xludf.DUMMYFUNCTION("IMPORTRANGE(""https://docs.google.com/spreadsheets/d/1XL5vhW3sbDhbH9Cz0tuDiY8C3ctxq1tqvaCgkFb8cCA/edit?usp=sharing"",""นครพนม!J468"")"),324)</f>
        <v>324</v>
      </c>
      <c r="K573" s="204">
        <f ca="1">IF(I573&gt;0,J573*100/I573,0)</f>
        <v>27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IFERROR(__xludf.DUMMYFUNCTION("IMPORTRANGE(""https://docs.google.com/spreadsheets/d/1XL5vhW3sbDhbH9Cz0tuDiY8C3ctxq1tqvaCgkFb8cCA/edit?usp=sharing"",""นครพนม!I470"")"),0)</f>
        <v>0</v>
      </c>
      <c r="J575" s="192">
        <f ca="1">IFERROR(__xludf.DUMMYFUNCTION("IMPORTRANGE(""https://docs.google.com/spreadsheets/d/1XL5vhW3sbDhbH9Cz0tuDiY8C3ctxq1tqvaCgkFb8cCA/edit?usp=sharing"",""นครพนม!J470"")"),1)</f>
        <v>1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IFERROR(__xludf.DUMMYFUNCTION("IMPORTRANGE(""https://docs.google.com/spreadsheets/d/1XL5vhW3sbDhbH9Cz0tuDiY8C3ctxq1tqvaCgkFb8cCA/edit?usp=sharing"",""นครพนม!I471"")"),0)</f>
        <v>0</v>
      </c>
      <c r="J576" s="192">
        <f ca="1">IFERROR(__xludf.DUMMYFUNCTION("IMPORTRANGE(""https://docs.google.com/spreadsheets/d/1XL5vhW3sbDhbH9Cz0tuDiY8C3ctxq1tqvaCgkFb8cCA/edit?usp=sharing"",""นครพนม!J471"")"),138)</f>
        <v>138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IFERROR(__xludf.DUMMYFUNCTION("IMPORTRANGE(""https://docs.google.com/spreadsheets/d/1XL5vhW3sbDhbH9Cz0tuDiY8C3ctxq1tqvaCgkFb8cCA/edit?usp=sharing"",""นครพนม!I472"")"),0)</f>
        <v>0</v>
      </c>
      <c r="J577" s="192">
        <f ca="1">IFERROR(__xludf.DUMMYFUNCTION("IMPORTRANGE(""https://docs.google.com/spreadsheets/d/1XL5vhW3sbDhbH9Cz0tuDiY8C3ctxq1tqvaCgkFb8cCA/edit?usp=sharing"",""นครพนม!J472"")"),186)</f>
        <v>186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IFERROR(__xludf.DUMMYFUNCTION("IMPORTRANGE(""https://docs.google.com/spreadsheets/d/1XL5vhW3sbDhbH9Cz0tuDiY8C3ctxq1tqvaCgkFb8cCA/edit?usp=sharing"",""นครพนม!I473"")"),0)</f>
        <v>0</v>
      </c>
      <c r="J578" s="192">
        <f ca="1">IFERROR(__xludf.DUMMYFUNCTION("IMPORTRANGE(""https://docs.google.com/spreadsheets/d/1XL5vhW3sbDhbH9Cz0tuDiY8C3ctxq1tqvaCgkFb8cCA/edit?usp=sharing"",""นครพนม!J473"")"),0)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IFERROR(__xludf.DUMMYFUNCTION("IMPORTRANGE(""https://docs.google.com/spreadsheets/d/1XL5vhW3sbDhbH9Cz0tuDiY8C3ctxq1tqvaCgkFb8cCA/edit?usp=sharing"",""นครพนม!I474"")"),0)</f>
        <v>0</v>
      </c>
      <c r="J579" s="192">
        <f ca="1">IFERROR(__xludf.DUMMYFUNCTION("IMPORTRANGE(""https://docs.google.com/spreadsheets/d/1XL5vhW3sbDhbH9Cz0tuDiY8C3ctxq1tqvaCgkFb8cCA/edit?usp=sharing"",""นครพนม!J474"")"),0)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IFERROR(__xludf.DUMMYFUNCTION("IMPORTRANGE(""https://docs.google.com/spreadsheets/d/1XL5vhW3sbDhbH9Cz0tuDiY8C3ctxq1tqvaCgkFb8cCA/edit?usp=sharing"",""นครพนม!I475"")"),0)</f>
        <v>0</v>
      </c>
      <c r="J580" s="360">
        <f ca="1">IFERROR(__xludf.DUMMYFUNCTION("IMPORTRANGE(""https://docs.google.com/spreadsheets/d/1XL5vhW3sbDhbH9Cz0tuDiY8C3ctxq1tqvaCgkFb8cCA/edit?usp=sharing"",""นครพนม!J475"")"),0)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IFERROR(__xludf.DUMMYFUNCTION("IMPORTRANGE(""https://docs.google.com/spreadsheets/d/1XL5vhW3sbDhbH9Cz0tuDiY8C3ctxq1tqvaCgkFb8cCA/edit?usp=sharing"",""นครพนม!L475"")"),0)</f>
        <v>0</v>
      </c>
      <c r="M580" s="362"/>
      <c r="N580" s="362">
        <f ca="1">IFERROR(__xludf.DUMMYFUNCTION("IMPORTRANGE(""https://docs.google.com/spreadsheets/d/1XL5vhW3sbDhbH9Cz0tuDiY8C3ctxq1tqvaCgkFb8cCA/edit?usp=sharing"",""นครพนม!M475"")"),0)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IFERROR(__xludf.DUMMYFUNCTION("IMPORTRANGE(""https://docs.google.com/spreadsheets/d/1XL5vhW3sbDhbH9Cz0tuDiY8C3ctxq1tqvaCgkFb8cCA/edit?usp=sharing"",""นครพนม!L476"")"),0)</f>
        <v>0</v>
      </c>
      <c r="M581" s="169"/>
      <c r="N581" s="171">
        <f ca="1">IFERROR(__xludf.DUMMYFUNCTION("IMPORTRANGE(""https://docs.google.com/spreadsheets/d/1XL5vhW3sbDhbH9Cz0tuDiY8C3ctxq1tqvaCgkFb8cCA/edit?usp=sharing"",""นครพนม!M476"")"),0)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IFERROR(__xludf.DUMMYFUNCTION("IMPORTRANGE(""https://docs.google.com/spreadsheets/d/1XL5vhW3sbDhbH9Cz0tuDiY8C3ctxq1tqvaCgkFb8cCA/edit?usp=sharing"",""นครพนม!L477"")"),0)</f>
        <v>0</v>
      </c>
      <c r="M582" s="169"/>
      <c r="N582" s="171">
        <f ca="1">IFERROR(__xludf.DUMMYFUNCTION("IMPORTRANGE(""https://docs.google.com/spreadsheets/d/1XL5vhW3sbDhbH9Cz0tuDiY8C3ctxq1tqvaCgkFb8cCA/edit?usp=sharing"",""นครพนม!M477"")"),0)</f>
        <v>0</v>
      </c>
      <c r="O582" s="171">
        <f t="shared" ca="1" si="124"/>
        <v>0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IFERROR(__xludf.DUMMYFUNCTION("IMPORTRANGE(""https://docs.google.com/spreadsheets/d/1XL5vhW3sbDhbH9Cz0tuDiY8C3ctxq1tqvaCgkFb8cCA/edit?usp=sharing"",""นครพนม!L478"")"),0)</f>
        <v>0</v>
      </c>
      <c r="M583" s="171"/>
      <c r="N583" s="171">
        <f ca="1">IFERROR(__xludf.DUMMYFUNCTION("IMPORTRANGE(""https://docs.google.com/spreadsheets/d/1XL5vhW3sbDhbH9Cz0tuDiY8C3ctxq1tqvaCgkFb8cCA/edit?usp=sharing"",""นครพนม!M478"")"),0)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IFERROR(__xludf.DUMMYFUNCTION("IMPORTRANGE(""https://docs.google.com/spreadsheets/d/1XL5vhW3sbDhbH9Cz0tuDiY8C3ctxq1tqvaCgkFb8cCA/edit?usp=sharing"",""นครพนม!L479"")"),0)</f>
        <v>0</v>
      </c>
      <c r="M584" s="171"/>
      <c r="N584" s="171">
        <f ca="1">IFERROR(__xludf.DUMMYFUNCTION("IMPORTRANGE(""https://docs.google.com/spreadsheets/d/1XL5vhW3sbDhbH9Cz0tuDiY8C3ctxq1tqvaCgkFb8cCA/edit?usp=sharing"",""นครพนม!M479"")"),0)</f>
        <v>0</v>
      </c>
      <c r="O584" s="171">
        <f t="shared" ca="1" si="124"/>
        <v>0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IFERROR(__xludf.DUMMYFUNCTION("IMPORTRANGE(""https://docs.google.com/spreadsheets/d/1XL5vhW3sbDhbH9Cz0tuDiY8C3ctxq1tqvaCgkFb8cCA/edit?usp=sharing"",""นครพนม!M480"")"),0)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IFERROR(__xludf.DUMMYFUNCTION("IMPORTRANGE(""https://docs.google.com/spreadsheets/d/1XL5vhW3sbDhbH9Cz0tuDiY8C3ctxq1tqvaCgkFb8cCA/edit?usp=sharing"",""นครพนม!M481"")"),0)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IFERROR(__xludf.DUMMYFUNCTION("IMPORTRANGE(""https://docs.google.com/spreadsheets/d/1XL5vhW3sbDhbH9Cz0tuDiY8C3ctxq1tqvaCgkFb8cCA/edit?usp=sharing"",""นครพนม!M482"")"),0)</f>
        <v>0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IFERROR(__xludf.DUMMYFUNCTION("IMPORTRANGE(""https://docs.google.com/spreadsheets/d/1XL5vhW3sbDhbH9Cz0tuDiY8C3ctxq1tqvaCgkFb8cCA/edit?usp=sharing"",""นครพนม!M483"")"),0)</f>
        <v>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IFERROR(__xludf.DUMMYFUNCTION("IMPORTRANGE(""https://docs.google.com/spreadsheets/d/1XL5vhW3sbDhbH9Cz0tuDiY8C3ctxq1tqvaCgkFb8cCA/edit?usp=sharing"",""นครพนม!I484"")"),0)</f>
        <v>0</v>
      </c>
      <c r="J589" s="191">
        <f ca="1">IFERROR(__xludf.DUMMYFUNCTION("IMPORTRANGE(""https://docs.google.com/spreadsheets/d/1XL5vhW3sbDhbH9Cz0tuDiY8C3ctxq1tqvaCgkFb8cCA/edit?usp=sharing"",""นครพนม!J484"")"),0)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IFERROR(__xludf.DUMMYFUNCTION("IMPORTRANGE(""https://docs.google.com/spreadsheets/d/1XL5vhW3sbDhbH9Cz0tuDiY8C3ctxq1tqvaCgkFb8cCA/edit?usp=sharing"",""นครพนม!I485"")"),0)</f>
        <v>0</v>
      </c>
      <c r="J590" s="191">
        <f ca="1">IFERROR(__xludf.DUMMYFUNCTION("IMPORTRANGE(""https://docs.google.com/spreadsheets/d/1XL5vhW3sbDhbH9Cz0tuDiY8C3ctxq1tqvaCgkFb8cCA/edit?usp=sharing"",""นครพนม!J485"")"),0)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IFERROR(__xludf.DUMMYFUNCTION("IMPORTRANGE(""https://docs.google.com/spreadsheets/d/1XL5vhW3sbDhbH9Cz0tuDiY8C3ctxq1tqvaCgkFb8cCA/edit?usp=sharing"",""นครพนม!I486"")"),0)</f>
        <v>0</v>
      </c>
      <c r="J591" s="191">
        <f ca="1">IFERROR(__xludf.DUMMYFUNCTION("IMPORTRANGE(""https://docs.google.com/spreadsheets/d/1XL5vhW3sbDhbH9Cz0tuDiY8C3ctxq1tqvaCgkFb8cCA/edit?usp=sharing"",""นครพนม!J486"")"),1)</f>
        <v>1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IFERROR(__xludf.DUMMYFUNCTION("IMPORTRANGE(""https://docs.google.com/spreadsheets/d/1XL5vhW3sbDhbH9Cz0tuDiY8C3ctxq1tqvaCgkFb8cCA/edit?usp=sharing"",""นครพนม!I487"")"),0)</f>
        <v>0</v>
      </c>
      <c r="J592" s="191">
        <f ca="1">IFERROR(__xludf.DUMMYFUNCTION("IMPORTRANGE(""https://docs.google.com/spreadsheets/d/1XL5vhW3sbDhbH9Cz0tuDiY8C3ctxq1tqvaCgkFb8cCA/edit?usp=sharing"",""นครพนม!J487"")"),0.15)</f>
        <v>0.15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IFERROR(__xludf.DUMMYFUNCTION("IMPORTRANGE(""https://docs.google.com/spreadsheets/d/1XL5vhW3sbDhbH9Cz0tuDiY8C3ctxq1tqvaCgkFb8cCA/edit?usp=sharing"",""นครพนม!I488"")"),0)</f>
        <v>0</v>
      </c>
      <c r="J593" s="191">
        <f ca="1">IFERROR(__xludf.DUMMYFUNCTION("IMPORTRANGE(""https://docs.google.com/spreadsheets/d/1XL5vhW3sbDhbH9Cz0tuDiY8C3ctxq1tqvaCgkFb8cCA/edit?usp=sharing"",""นครพนม!J488"")"),0)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IFERROR(__xludf.DUMMYFUNCTION("IMPORTRANGE(""https://docs.google.com/spreadsheets/d/1XL5vhW3sbDhbH9Cz0tuDiY8C3ctxq1tqvaCgkFb8cCA/edit?usp=sharing"",""นครพนม!I489"")"),0)</f>
        <v>0</v>
      </c>
      <c r="J594" s="191">
        <f ca="1">IFERROR(__xludf.DUMMYFUNCTION("IMPORTRANGE(""https://docs.google.com/spreadsheets/d/1XL5vhW3sbDhbH9Cz0tuDiY8C3ctxq1tqvaCgkFb8cCA/edit?usp=sharing"",""นครพนม!J489"")"),0)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IFERROR(__xludf.DUMMYFUNCTION("IMPORTRANGE(""https://docs.google.com/spreadsheets/d/1XL5vhW3sbDhbH9Cz0tuDiY8C3ctxq1tqvaCgkFb8cCA/edit?usp=sharing"",""นครพนม!I490"")"),0)</f>
        <v>0</v>
      </c>
      <c r="J595" s="191">
        <f ca="1">IFERROR(__xludf.DUMMYFUNCTION("IMPORTRANGE(""https://docs.google.com/spreadsheets/d/1XL5vhW3sbDhbH9Cz0tuDiY8C3ctxq1tqvaCgkFb8cCA/edit?usp=sharing"",""นครพนม!J490"")"),0)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IFERROR(__xludf.DUMMYFUNCTION("IMPORTRANGE(""https://docs.google.com/spreadsheets/d/1XL5vhW3sbDhbH9Cz0tuDiY8C3ctxq1tqvaCgkFb8cCA/edit?usp=sharing"",""นครพนม!I491"")"),0)</f>
        <v>0</v>
      </c>
      <c r="J596" s="238">
        <f ca="1">IFERROR(__xludf.DUMMYFUNCTION("IMPORTRANGE(""https://docs.google.com/spreadsheets/d/1XL5vhW3sbDhbH9Cz0tuDiY8C3ctxq1tqvaCgkFb8cCA/edit?usp=sharing"",""นครพนม!J491"")"),0)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IFERROR(__xludf.DUMMYFUNCTION("IMPORTRANGE(""https://docs.google.com/spreadsheets/d/1XL5vhW3sbDhbH9Cz0tuDiY8C3ctxq1tqvaCgkFb8cCA/edit?usp=sharing"",""นครพนม!I492"")"),100)</f>
        <v>100</v>
      </c>
      <c r="J597" s="464">
        <f ca="1">IFERROR(__xludf.DUMMYFUNCTION("IMPORTRANGE(""https://docs.google.com/spreadsheets/d/1XL5vhW3sbDhbH9Cz0tuDiY8C3ctxq1tqvaCgkFb8cCA/edit?usp=sharing"",""นครพนม!J492"")"),0)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IFERROR(__xludf.DUMMYFUNCTION("IMPORTRANGE(""https://docs.google.com/spreadsheets/d/1XL5vhW3sbDhbH9Cz0tuDiY8C3ctxq1tqvaCgkFb8cCA/edit?usp=sharing"",""นครพนม!L492"")"),16100)</f>
        <v>16100</v>
      </c>
      <c r="M597" s="395"/>
      <c r="N597" s="395">
        <f ca="1">IFERROR(__xludf.DUMMYFUNCTION("IMPORTRANGE(""https://docs.google.com/spreadsheets/d/1XL5vhW3sbDhbH9Cz0tuDiY8C3ctxq1tqvaCgkFb8cCA/edit?usp=sharing"",""นครพนม!M492"")"),550)</f>
        <v>550</v>
      </c>
      <c r="O597" s="395">
        <f t="shared" ref="O597:O601" ca="1" si="126">+IF(L597&gt;0,N597*100/L597,0)</f>
        <v>3.4161490683229814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IFERROR(__xludf.DUMMYFUNCTION("IMPORTRANGE(""https://docs.google.com/spreadsheets/d/1XL5vhW3sbDhbH9Cz0tuDiY8C3ctxq1tqvaCgkFb8cCA/edit?usp=sharing"",""นครพนม!L493"")"),0)</f>
        <v>0</v>
      </c>
      <c r="M598" s="169"/>
      <c r="N598" s="171">
        <f ca="1">IFERROR(__xludf.DUMMYFUNCTION("IMPORTRANGE(""https://docs.google.com/spreadsheets/d/1XL5vhW3sbDhbH9Cz0tuDiY8C3ctxq1tqvaCgkFb8cCA/edit?usp=sharing"",""นครพนม!M493"")"),0)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IFERROR(__xludf.DUMMYFUNCTION("IMPORTRANGE(""https://docs.google.com/spreadsheets/d/1XL5vhW3sbDhbH9Cz0tuDiY8C3ctxq1tqvaCgkFb8cCA/edit?usp=sharing"",""นครพนม!L494"")"),16100)</f>
        <v>16100</v>
      </c>
      <c r="M599" s="169"/>
      <c r="N599" s="171">
        <f ca="1">IFERROR(__xludf.DUMMYFUNCTION("IMPORTRANGE(""https://docs.google.com/spreadsheets/d/1XL5vhW3sbDhbH9Cz0tuDiY8C3ctxq1tqvaCgkFb8cCA/edit?usp=sharing"",""นครพนม!M494"")"),550)</f>
        <v>550</v>
      </c>
      <c r="O599" s="171">
        <f t="shared" ca="1" si="126"/>
        <v>3.4161490683229814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IFERROR(__xludf.DUMMYFUNCTION("IMPORTRANGE(""https://docs.google.com/spreadsheets/d/1XL5vhW3sbDhbH9Cz0tuDiY8C3ctxq1tqvaCgkFb8cCA/edit?usp=sharing"",""นครพนม!L495"")"),0)</f>
        <v>0</v>
      </c>
      <c r="M600" s="171"/>
      <c r="N600" s="171">
        <f ca="1">IFERROR(__xludf.DUMMYFUNCTION("IMPORTRANGE(""https://docs.google.com/spreadsheets/d/1XL5vhW3sbDhbH9Cz0tuDiY8C3ctxq1tqvaCgkFb8cCA/edit?usp=sharing"",""นครพนม!M495"")"),0)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IFERROR(__xludf.DUMMYFUNCTION("IMPORTRANGE(""https://docs.google.com/spreadsheets/d/1XL5vhW3sbDhbH9Cz0tuDiY8C3ctxq1tqvaCgkFb8cCA/edit?usp=sharing"",""นครพนม!L496"")"),16100)</f>
        <v>16100</v>
      </c>
      <c r="M601" s="171"/>
      <c r="N601" s="171">
        <f ca="1">IFERROR(__xludf.DUMMYFUNCTION("IMPORTRANGE(""https://docs.google.com/spreadsheets/d/1XL5vhW3sbDhbH9Cz0tuDiY8C3ctxq1tqvaCgkFb8cCA/edit?usp=sharing"",""นครพนม!M496"")"),550)</f>
        <v>550</v>
      </c>
      <c r="O601" s="171">
        <f t="shared" ca="1" si="126"/>
        <v>3.4161490683229814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IFERROR(__xludf.DUMMYFUNCTION("IMPORTRANGE(""https://docs.google.com/spreadsheets/d/1XL5vhW3sbDhbH9Cz0tuDiY8C3ctxq1tqvaCgkFb8cCA/edit?usp=sharing"",""นครพนม!M497"")"),0)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IFERROR(__xludf.DUMMYFUNCTION("IMPORTRANGE(""https://docs.google.com/spreadsheets/d/1XL5vhW3sbDhbH9Cz0tuDiY8C3ctxq1tqvaCgkFb8cCA/edit?usp=sharing"",""นครพนม!M498"")"),0)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IFERROR(__xludf.DUMMYFUNCTION("IMPORTRANGE(""https://docs.google.com/spreadsheets/d/1XL5vhW3sbDhbH9Cz0tuDiY8C3ctxq1tqvaCgkFb8cCA/edit?usp=sharing"",""นครพนม!M499"")"),0)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IFERROR(__xludf.DUMMYFUNCTION("IMPORTRANGE(""https://docs.google.com/spreadsheets/d/1XL5vhW3sbDhbH9Cz0tuDiY8C3ctxq1tqvaCgkFb8cCA/edit?usp=sharing"",""นครพนม!M500"")"),550)</f>
        <v>550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IFERROR(__xludf.DUMMYFUNCTION("IMPORTRANGE(""https://docs.google.com/spreadsheets/d/1XL5vhW3sbDhbH9Cz0tuDiY8C3ctxq1tqvaCgkFb8cCA/edit?usp=sharing"",""นครพนม!J502"")"),0)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IFERROR(__xludf.DUMMYFUNCTION("IMPORTRANGE(""https://docs.google.com/spreadsheets/d/1XL5vhW3sbDhbH9Cz0tuDiY8C3ctxq1tqvaCgkFb8cCA/edit?usp=sharing"",""นครพนม!J503"")"),1)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IFERROR(__xludf.DUMMYFUNCTION("IMPORTRANGE(""https://docs.google.com/spreadsheets/d/1XL5vhW3sbDhbH9Cz0tuDiY8C3ctxq1tqvaCgkFb8cCA/edit?usp=sharing"",""นครพนม!J166"")"),0)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IFERROR(__xludf.DUMMYFUNCTION("IMPORTRANGE(""https://docs.google.com/spreadsheets/d/1XL5vhW3sbDhbH9Cz0tuDiY8C3ctxq1tqvaCgkFb8cCA/edit?usp=sharing"",""นครพนม!J166"")"),0)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IFERROR(__xludf.DUMMYFUNCTION("IMPORTRANGE(""https://docs.google.com/spreadsheets/d/1XL5vhW3sbDhbH9Cz0tuDiY8C3ctxq1tqvaCgkFb8cCA/edit?usp=sharing"",""นครพนม!I506"")"),100)</f>
        <v>100</v>
      </c>
      <c r="J611" s="167">
        <f ca="1">IFERROR(__xludf.DUMMYFUNCTION("IMPORTRANGE(""https://docs.google.com/spreadsheets/d/1XL5vhW3sbDhbH9Cz0tuDiY8C3ctxq1tqvaCgkFb8cCA/edit?usp=sharing"",""นครพนม!J506"")"),0)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IFERROR(__xludf.DUMMYFUNCTION("IMPORTRANGE(""https://docs.google.com/spreadsheets/d/1XL5vhW3sbDhbH9Cz0tuDiY8C3ctxq1tqvaCgkFb8cCA/edit?usp=sharing"",""นครพนม!I507"")"),0)</f>
        <v>0</v>
      </c>
      <c r="J612" s="192">
        <f ca="1">IFERROR(__xludf.DUMMYFUNCTION("IMPORTRANGE(""https://docs.google.com/spreadsheets/d/1XL5vhW3sbDhbH9Cz0tuDiY8C3ctxq1tqvaCgkFb8cCA/edit?usp=sharing"",""นครพนม!J507"")"),0)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IFERROR(__xludf.DUMMYFUNCTION("IMPORTRANGE(""https://docs.google.com/spreadsheets/d/1XL5vhW3sbDhbH9Cz0tuDiY8C3ctxq1tqvaCgkFb8cCA/edit?usp=sharing"",""นครพนม!I508"")"),0)</f>
        <v>0</v>
      </c>
      <c r="J613" s="192">
        <f ca="1">IFERROR(__xludf.DUMMYFUNCTION("IMPORTRANGE(""https://docs.google.com/spreadsheets/d/1XL5vhW3sbDhbH9Cz0tuDiY8C3ctxq1tqvaCgkFb8cCA/edit?usp=sharing"",""นครพนม!J508"")"),0)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IFERROR(__xludf.DUMMYFUNCTION("IMPORTRANGE(""https://docs.google.com/spreadsheets/d/1XL5vhW3sbDhbH9Cz0tuDiY8C3ctxq1tqvaCgkFb8cCA/edit?usp=sharing"",""นครพนม!I509"")"),0)</f>
        <v>0</v>
      </c>
      <c r="J614" s="192">
        <f ca="1">IFERROR(__xludf.DUMMYFUNCTION("IMPORTRANGE(""https://docs.google.com/spreadsheets/d/1XL5vhW3sbDhbH9Cz0tuDiY8C3ctxq1tqvaCgkFb8cCA/edit?usp=sharing"",""นครพนม!J509"")"),0)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IFERROR(__xludf.DUMMYFUNCTION("IMPORTRANGE(""https://docs.google.com/spreadsheets/d/1XL5vhW3sbDhbH9Cz0tuDiY8C3ctxq1tqvaCgkFb8cCA/edit?usp=sharing"",""นครพนม!I510"")"),0)</f>
        <v>0</v>
      </c>
      <c r="J615" s="192">
        <f ca="1">IFERROR(__xludf.DUMMYFUNCTION("IMPORTRANGE(""https://docs.google.com/spreadsheets/d/1XL5vhW3sbDhbH9Cz0tuDiY8C3ctxq1tqvaCgkFb8cCA/edit?usp=sharing"",""นครพนม!J510"")"),0)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IFERROR(__xludf.DUMMYFUNCTION("IMPORTRANGE(""https://docs.google.com/spreadsheets/d/1XL5vhW3sbDhbH9Cz0tuDiY8C3ctxq1tqvaCgkFb8cCA/edit?usp=sharing"",""นครพนม!I511"")"),0)</f>
        <v>0</v>
      </c>
      <c r="J616" s="192">
        <f ca="1">IFERROR(__xludf.DUMMYFUNCTION("IMPORTRANGE(""https://docs.google.com/spreadsheets/d/1XL5vhW3sbDhbH9Cz0tuDiY8C3ctxq1tqvaCgkFb8cCA/edit?usp=sharing"",""นครพนม!J511"")"),0)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IFERROR(__xludf.DUMMYFUNCTION("IMPORTRANGE(""https://docs.google.com/spreadsheets/d/1XL5vhW3sbDhbH9Cz0tuDiY8C3ctxq1tqvaCgkFb8cCA/edit?usp=sharing"",""นครพนม!I512"")"),0)</f>
        <v>0</v>
      </c>
      <c r="J617" s="191">
        <f ca="1">IFERROR(__xludf.DUMMYFUNCTION("IMPORTRANGE(""https://docs.google.com/spreadsheets/d/1XL5vhW3sbDhbH9Cz0tuDiY8C3ctxq1tqvaCgkFb8cCA/edit?usp=sharing"",""นครพนม!J512"")"),0)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IFERROR(__xludf.DUMMYFUNCTION("IMPORTRANGE(""https://docs.google.com/spreadsheets/d/1XL5vhW3sbDhbH9Cz0tuDiY8C3ctxq1tqvaCgkFb8cCA/edit?usp=sharing"",""นครพนม!I513"")"),0)</f>
        <v>0</v>
      </c>
      <c r="J618" s="192">
        <f ca="1">IFERROR(__xludf.DUMMYFUNCTION("IMPORTRANGE(""https://docs.google.com/spreadsheets/d/1XL5vhW3sbDhbH9Cz0tuDiY8C3ctxq1tqvaCgkFb8cCA/edit?usp=sharing"",""นครพนม!J513"")"),0)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IFERROR(__xludf.DUMMYFUNCTION("IMPORTRANGE(""https://docs.google.com/spreadsheets/d/1XL5vhW3sbDhbH9Cz0tuDiY8C3ctxq1tqvaCgkFb8cCA/edit?usp=sharing"",""นครพนม!I514"")"),0)</f>
        <v>0</v>
      </c>
      <c r="J619" s="192">
        <f ca="1">IFERROR(__xludf.DUMMYFUNCTION("IMPORTRANGE(""https://docs.google.com/spreadsheets/d/1XL5vhW3sbDhbH9Cz0tuDiY8C3ctxq1tqvaCgkFb8cCA/edit?usp=sharing"",""นครพนม!J514"")"),0)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IFERROR(__xludf.DUMMYFUNCTION("IMPORTRANGE(""https://docs.google.com/spreadsheets/d/1XL5vhW3sbDhbH9Cz0tuDiY8C3ctxq1tqvaCgkFb8cCA/edit?usp=sharing"",""นครพนม!I515"")"),188)</f>
        <v>188</v>
      </c>
      <c r="J620" s="167">
        <f ca="1">IFERROR(__xludf.DUMMYFUNCTION("IMPORTRANGE(""https://docs.google.com/spreadsheets/d/1XL5vhW3sbDhbH9Cz0tuDiY8C3ctxq1tqvaCgkFb8cCA/edit?usp=sharing"",""นครพนม!J515"")"),0)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IFERROR(__xludf.DUMMYFUNCTION("IMPORTRANGE(""https://docs.google.com/spreadsheets/d/1XL5vhW3sbDhbH9Cz0tuDiY8C3ctxq1tqvaCgkFb8cCA/edit?usp=sharing"",""นครพนม!I516"")"),0)</f>
        <v>0</v>
      </c>
      <c r="J621" s="167">
        <f ca="1">IFERROR(__xludf.DUMMYFUNCTION("IMPORTRANGE(""https://docs.google.com/spreadsheets/d/1XL5vhW3sbDhbH9Cz0tuDiY8C3ctxq1tqvaCgkFb8cCA/edit?usp=sharing"",""นครพนม!J516"")"),0)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IFERROR(__xludf.DUMMYFUNCTION("IMPORTRANGE(""https://docs.google.com/spreadsheets/d/1XL5vhW3sbDhbH9Cz0tuDiY8C3ctxq1tqvaCgkFb8cCA/edit?usp=sharing"",""นครพนม!I517"")"),0)</f>
        <v>0</v>
      </c>
      <c r="J622" s="192">
        <f ca="1">IFERROR(__xludf.DUMMYFUNCTION("IMPORTRANGE(""https://docs.google.com/spreadsheets/d/1XL5vhW3sbDhbH9Cz0tuDiY8C3ctxq1tqvaCgkFb8cCA/edit?usp=sharing"",""นครพนม!J517"")"),0)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IFERROR(__xludf.DUMMYFUNCTION("IMPORTRANGE(""https://docs.google.com/spreadsheets/d/1XL5vhW3sbDhbH9Cz0tuDiY8C3ctxq1tqvaCgkFb8cCA/edit?usp=sharing"",""นครพนม!I518"")"),0)</f>
        <v>0</v>
      </c>
      <c r="J623" s="192">
        <f ca="1">IFERROR(__xludf.DUMMYFUNCTION("IMPORTRANGE(""https://docs.google.com/spreadsheets/d/1XL5vhW3sbDhbH9Cz0tuDiY8C3ctxq1tqvaCgkFb8cCA/edit?usp=sharing"",""นครพนม!J518"")"),0)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IFERROR(__xludf.DUMMYFUNCTION("IMPORTRANGE(""https://docs.google.com/spreadsheets/d/1XL5vhW3sbDhbH9Cz0tuDiY8C3ctxq1tqvaCgkFb8cCA/edit?usp=sharing"",""นครพนม!I519"")"),0)</f>
        <v>0</v>
      </c>
      <c r="J624" s="191">
        <f ca="1">IFERROR(__xludf.DUMMYFUNCTION("IMPORTRANGE(""https://docs.google.com/spreadsheets/d/1XL5vhW3sbDhbH9Cz0tuDiY8C3ctxq1tqvaCgkFb8cCA/edit?usp=sharing"",""นครพนม!J519"")"),0)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IFERROR(__xludf.DUMMYFUNCTION("IMPORTRANGE(""https://docs.google.com/spreadsheets/d/1XL5vhW3sbDhbH9Cz0tuDiY8C3ctxq1tqvaCgkFb8cCA/edit?usp=sharing"",""นครพนม!I520"")"),0)</f>
        <v>0</v>
      </c>
      <c r="J625" s="192">
        <f ca="1">IFERROR(__xludf.DUMMYFUNCTION("IMPORTRANGE(""https://docs.google.com/spreadsheets/d/1XL5vhW3sbDhbH9Cz0tuDiY8C3ctxq1tqvaCgkFb8cCA/edit?usp=sharing"",""นครพนม!J520"")"),0)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IFERROR(__xludf.DUMMYFUNCTION("IMPORTRANGE(""https://docs.google.com/spreadsheets/d/1XL5vhW3sbDhbH9Cz0tuDiY8C3ctxq1tqvaCgkFb8cCA/edit?usp=sharing"",""นครพนม!I521"")"),0)</f>
        <v>0</v>
      </c>
      <c r="J626" s="192">
        <f ca="1">IFERROR(__xludf.DUMMYFUNCTION("IMPORTRANGE(""https://docs.google.com/spreadsheets/d/1XL5vhW3sbDhbH9Cz0tuDiY8C3ctxq1tqvaCgkFb8cCA/edit?usp=sharing"",""นครพนม!J521"")"),0)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IFERROR(__xludf.DUMMYFUNCTION("IMPORTRANGE(""https://docs.google.com/spreadsheets/d/1XL5vhW3sbDhbH9Cz0tuDiY8C3ctxq1tqvaCgkFb8cCA/edit?usp=sharing"",""นครพนม!I523"")"),2194868.24)</f>
        <v>2194868.2400000002</v>
      </c>
      <c r="J628" s="332">
        <f ca="1">IFERROR(__xludf.DUMMYFUNCTION("IMPORTRANGE(""https://docs.google.com/spreadsheets/d/1XL5vhW3sbDhbH9Cz0tuDiY8C3ctxq1tqvaCgkFb8cCA/edit?usp=sharing"",""นครพนม!J523"")"),49956.57)</f>
        <v>49956.57</v>
      </c>
      <c r="K628" s="333">
        <f t="shared" ref="K628:K635" ca="1" si="129">IF(I628&gt;0,J628*100/I628,0)</f>
        <v>2.2760623662767108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IFERROR(__xludf.DUMMYFUNCTION("IMPORTRANGE(""https://docs.google.com/spreadsheets/d/1XL5vhW3sbDhbH9Cz0tuDiY8C3ctxq1tqvaCgkFb8cCA/edit?usp=sharing"",""นครพนม!I524"")"),214)</f>
        <v>214</v>
      </c>
      <c r="J629" s="332">
        <f ca="1">IFERROR(__xludf.DUMMYFUNCTION("IMPORTRANGE(""https://docs.google.com/spreadsheets/d/1XL5vhW3sbDhbH9Cz0tuDiY8C3ctxq1tqvaCgkFb8cCA/edit?usp=sharing"",""นครพนม!J524"")"),5)</f>
        <v>5</v>
      </c>
      <c r="K629" s="333">
        <f t="shared" ca="1" si="129"/>
        <v>2.3364485981308412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IFERROR(__xludf.DUMMYFUNCTION("IMPORTRANGE(""https://docs.google.com/spreadsheets/d/1XL5vhW3sbDhbH9Cz0tuDiY8C3ctxq1tqvaCgkFb8cCA/edit?usp=sharing"",""นครพนม!I525"")"),3067951.06)</f>
        <v>3067951.06</v>
      </c>
      <c r="J630" s="332">
        <f ca="1">IFERROR(__xludf.DUMMYFUNCTION("IMPORTRANGE(""https://docs.google.com/spreadsheets/d/1XL5vhW3sbDhbH9Cz0tuDiY8C3ctxq1tqvaCgkFb8cCA/edit?usp=sharing"",""นครพนม!J525"")"),33024)</f>
        <v>33024</v>
      </c>
      <c r="K630" s="333">
        <f t="shared" ca="1" si="129"/>
        <v>1.0764187353105952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IFERROR(__xludf.DUMMYFUNCTION("IMPORTRANGE(""https://docs.google.com/spreadsheets/d/1XL5vhW3sbDhbH9Cz0tuDiY8C3ctxq1tqvaCgkFb8cCA/edit?usp=sharing"",""นครพนม!I526"")"),140)</f>
        <v>140</v>
      </c>
      <c r="J631" s="332">
        <f ca="1">IFERROR(__xludf.DUMMYFUNCTION("IMPORTRANGE(""https://docs.google.com/spreadsheets/d/1XL5vhW3sbDhbH9Cz0tuDiY8C3ctxq1tqvaCgkFb8cCA/edit?usp=sharing"",""นครพนม!J526"")"),9)</f>
        <v>9</v>
      </c>
      <c r="K631" s="333">
        <f t="shared" ca="1" si="129"/>
        <v>6.4285714285714288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IFERROR(__xludf.DUMMYFUNCTION("IMPORTRANGE(""https://docs.google.com/spreadsheets/d/1XL5vhW3sbDhbH9Cz0tuDiY8C3ctxq1tqvaCgkFb8cCA/edit?usp=sharing"",""นครพนม!I527"")"),195003.03)</f>
        <v>195003.03</v>
      </c>
      <c r="J632" s="332">
        <f ca="1">IFERROR(__xludf.DUMMYFUNCTION("IMPORTRANGE(""https://docs.google.com/spreadsheets/d/1XL5vhW3sbDhbH9Cz0tuDiY8C3ctxq1tqvaCgkFb8cCA/edit?usp=sharing"",""นครพนม!J527"")"),19561.3)</f>
        <v>19561.3</v>
      </c>
      <c r="K632" s="333">
        <f t="shared" ca="1" si="129"/>
        <v>10.03128002677702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IFERROR(__xludf.DUMMYFUNCTION("IMPORTRANGE(""https://docs.google.com/spreadsheets/d/1XL5vhW3sbDhbH9Cz0tuDiY8C3ctxq1tqvaCgkFb8cCA/edit?usp=sharing"",""นครพนม!I528"")"),5)</f>
        <v>5</v>
      </c>
      <c r="J633" s="332">
        <f ca="1">IFERROR(__xludf.DUMMYFUNCTION("IMPORTRANGE(""https://docs.google.com/spreadsheets/d/1XL5vhW3sbDhbH9Cz0tuDiY8C3ctxq1tqvaCgkFb8cCA/edit?usp=sharing"",""นครพนม!J528"")"),1)</f>
        <v>1</v>
      </c>
      <c r="K633" s="333">
        <f t="shared" ca="1" si="129"/>
        <v>20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IFERROR(__xludf.DUMMYFUNCTION("IMPORTRANGE(""https://docs.google.com/spreadsheets/d/1XL5vhW3sbDhbH9Cz0tuDiY8C3ctxq1tqvaCgkFb8cCA/edit?usp=sharing"",""นครพนม!I529"")"),2700000)</f>
        <v>2700000</v>
      </c>
      <c r="J634" s="332">
        <f ca="1">IFERROR(__xludf.DUMMYFUNCTION("IMPORTRANGE(""https://docs.google.com/spreadsheets/d/1XL5vhW3sbDhbH9Cz0tuDiY8C3ctxq1tqvaCgkFb8cCA/edit?usp=sharing"",""นครพนม!J529"")"),0)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IFERROR(__xludf.DUMMYFUNCTION("IMPORTRANGE(""https://docs.google.com/spreadsheets/d/1XL5vhW3sbDhbH9Cz0tuDiY8C3ctxq1tqvaCgkFb8cCA/edit?usp=sharing"",""นครพนม!I530"")"),90)</f>
        <v>90</v>
      </c>
      <c r="J635" s="462">
        <f ca="1">IFERROR(__xludf.DUMMYFUNCTION("IMPORTRANGE(""https://docs.google.com/spreadsheets/d/1XL5vhW3sbDhbH9Cz0tuDiY8C3ctxq1tqvaCgkFb8cCA/edit?usp=sharing"",""นครพนม!J530"")"),0)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zoomScale="70" zoomScaleNormal="70" workbookViewId="0">
      <pane ySplit="6" topLeftCell="A454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55000000000000004">
      <c r="A2" s="509" t="s">
        <v>241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55000000000000004">
      <c r="A3" s="509" t="s">
        <v>258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5500000000000000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10416806</v>
      </c>
      <c r="M8" s="25">
        <f t="shared" ca="1" si="0"/>
        <v>3280155</v>
      </c>
      <c r="N8" s="25">
        <f t="shared" ca="1" si="0"/>
        <v>2831002.36</v>
      </c>
      <c r="O8" s="24">
        <f t="shared" ref="O8:O16" ca="1" si="1">IF(L8&gt;0,N8*100/L8,0)</f>
        <v>27.177259132981838</v>
      </c>
      <c r="P8" s="24">
        <f t="shared" ref="P8:P16" ca="1" si="2">IF(M8&gt;0,N8*100/M8,0)</f>
        <v>86.306969030426913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10416806</v>
      </c>
      <c r="M10" s="32">
        <f t="shared" ca="1" si="4"/>
        <v>3280155</v>
      </c>
      <c r="N10" s="32">
        <f t="shared" ca="1" si="4"/>
        <v>2831002.36</v>
      </c>
      <c r="O10" s="31">
        <f t="shared" ca="1" si="1"/>
        <v>27.177259132981838</v>
      </c>
      <c r="P10" s="31">
        <f t="shared" ca="1" si="2"/>
        <v>86.306969030426913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10184006</v>
      </c>
      <c r="M12" s="40">
        <f t="shared" ca="1" si="6"/>
        <v>3280155</v>
      </c>
      <c r="N12" s="40">
        <f t="shared" ca="1" si="6"/>
        <v>2598202.36</v>
      </c>
      <c r="O12" s="40">
        <f t="shared" ca="1" si="1"/>
        <v>25.512576877900504</v>
      </c>
      <c r="P12" s="40">
        <f t="shared" ca="1" si="2"/>
        <v>79.209743442001979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2825300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7358706</v>
      </c>
      <c r="M14" s="40">
        <f t="shared" si="8"/>
        <v>0</v>
      </c>
      <c r="N14" s="40">
        <f t="shared" ca="1" si="8"/>
        <v>729378.36</v>
      </c>
      <c r="O14" s="43">
        <f t="shared" ca="1" si="1"/>
        <v>9.9117747060420669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232800</v>
      </c>
      <c r="M16" s="40">
        <f t="shared" si="10"/>
        <v>0</v>
      </c>
      <c r="N16" s="40">
        <f t="shared" ca="1" si="10"/>
        <v>232800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6059385</v>
      </c>
      <c r="M18" s="25">
        <f t="shared" ca="1" si="11"/>
        <v>3280155</v>
      </c>
      <c r="N18" s="25">
        <f t="shared" ca="1" si="11"/>
        <v>2101624</v>
      </c>
      <c r="O18" s="24">
        <f t="shared" ref="O18:O20" ca="1" si="12">IF(L18&gt;0,N18*100/L18,0)</f>
        <v>34.683783915364351</v>
      </c>
      <c r="P18" s="24">
        <f t="shared" ref="P18:P26" ca="1" si="13">IF(M18&gt;0,N18*100/M18,0)</f>
        <v>64.070874699518768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6059385</v>
      </c>
      <c r="M20" s="32">
        <f t="shared" ca="1" si="15"/>
        <v>3280155</v>
      </c>
      <c r="N20" s="32">
        <f t="shared" ca="1" si="15"/>
        <v>2101624</v>
      </c>
      <c r="O20" s="31">
        <f t="shared" ca="1" si="12"/>
        <v>34.683783915364351</v>
      </c>
      <c r="P20" s="31">
        <f t="shared" ca="1" si="13"/>
        <v>64.070874699518768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5826585</v>
      </c>
      <c r="M22" s="44">
        <f t="shared" ca="1" si="18"/>
        <v>3280155</v>
      </c>
      <c r="N22" s="43">
        <f t="shared" ca="1" si="18"/>
        <v>1868824</v>
      </c>
      <c r="O22" s="43">
        <f t="shared" ca="1" si="17"/>
        <v>32.074087994940434</v>
      </c>
      <c r="P22" s="43">
        <f t="shared" ca="1" si="13"/>
        <v>56.973649111093835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2825300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3001285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232800</v>
      </c>
      <c r="M26" s="52">
        <f t="shared" si="22"/>
        <v>0</v>
      </c>
      <c r="N26" s="52">
        <f t="shared" ca="1" si="22"/>
        <v>232800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4357421</v>
      </c>
      <c r="M28" s="25">
        <f t="shared" si="23"/>
        <v>0</v>
      </c>
      <c r="N28" s="25">
        <f t="shared" ca="1" si="23"/>
        <v>729378.36</v>
      </c>
      <c r="O28" s="24">
        <f t="shared" ref="O28:O30" ca="1" si="24">IF(L28&gt;0,N28*100/L28,0)</f>
        <v>16.738762676362921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4357421</v>
      </c>
      <c r="M30" s="32">
        <f t="shared" si="27"/>
        <v>0</v>
      </c>
      <c r="N30" s="32">
        <f t="shared" ca="1" si="27"/>
        <v>729378.36</v>
      </c>
      <c r="O30" s="31">
        <f t="shared" ca="1" si="24"/>
        <v>16.738762676362921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4357421</v>
      </c>
      <c r="M32" s="43">
        <f t="shared" si="30"/>
        <v>0</v>
      </c>
      <c r="N32" s="43">
        <f t="shared" ca="1" si="30"/>
        <v>729378.36</v>
      </c>
      <c r="O32" s="43">
        <f t="shared" ca="1" si="29"/>
        <v>16.738762676362921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4357421</v>
      </c>
      <c r="M34" s="43">
        <f t="shared" si="32"/>
        <v>0</v>
      </c>
      <c r="N34" s="43">
        <f t="shared" ca="1" si="32"/>
        <v>729378.36</v>
      </c>
      <c r="O34" s="43">
        <f t="shared" ca="1" si="29"/>
        <v>16.738762676362921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6059385</v>
      </c>
      <c r="M37" s="55">
        <f t="shared" ca="1" si="33"/>
        <v>3280155</v>
      </c>
      <c r="N37" s="55">
        <f t="shared" ca="1" si="33"/>
        <v>2101624</v>
      </c>
      <c r="O37" s="56">
        <f t="shared" ca="1" si="29"/>
        <v>34.683783915364351</v>
      </c>
      <c r="P37" s="56">
        <f t="shared" ca="1" si="25"/>
        <v>64.070874699518768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1152100</v>
      </c>
      <c r="M41" s="79">
        <f t="shared" ca="1" si="34"/>
        <v>597920</v>
      </c>
      <c r="N41" s="79">
        <f t="shared" ca="1" si="34"/>
        <v>473761</v>
      </c>
      <c r="O41" s="78">
        <f t="shared" ref="O41:O43" ca="1" si="35">IF(L41&gt;0,N41*100/L41,0)</f>
        <v>41.121517229407168</v>
      </c>
      <c r="P41" s="78">
        <f t="shared" ref="P41:P43" ca="1" si="36">IF(M41&gt;0,N41*100/M41,0)</f>
        <v>79.234847471233607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1152100</v>
      </c>
      <c r="M43" s="79">
        <f t="shared" ca="1" si="38"/>
        <v>597920</v>
      </c>
      <c r="N43" s="79">
        <f t="shared" ca="1" si="38"/>
        <v>473761</v>
      </c>
      <c r="O43" s="78">
        <f t="shared" ca="1" si="35"/>
        <v>41.121517229407168</v>
      </c>
      <c r="P43" s="78">
        <f t="shared" ca="1" si="36"/>
        <v>79.234847471233607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1104100</v>
      </c>
      <c r="M45" s="91">
        <f ca="1">IFERROR(__xludf.DUMMYFUNCTION("IMPORTRANGE(""https://docs.google.com/spreadsheets/d/1Yj_ptqi66GCucihVvJfMjLAmec39IyEx_6qawtMGysU/edit?usp=sharing"",""สบก!Q42"")"),597920)</f>
        <v>597920</v>
      </c>
      <c r="N45" s="91">
        <f ca="1">IFERROR(__xludf.DUMMYFUNCTION("IMPORTRANGE(""https://docs.google.com/spreadsheets/d/1Yj_ptqi66GCucihVvJfMjLAmec39IyEx_6qawtMGysU/edit?usp=sharing"",""สบก!R42"")"),425761)</f>
        <v>425761</v>
      </c>
      <c r="O45" s="92">
        <f ca="1">IF(L45&gt;0,N45*100/L45,0)</f>
        <v>38.561815052984329</v>
      </c>
      <c r="P45" s="92">
        <f ca="1">IF(M45&gt;0,N45*100/M45,0)</f>
        <v>71.207017661225578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IFERROR(__xludf.DUMMYFUNCTION("IMPORTRANGE(""https://docs.google.com/spreadsheets/d/1Yj_ptqi66GCucihVvJfMjLAmec39IyEx_6qawtMGysU/edit?usp=sharing"",""สบก!M42"")"),1104100)</f>
        <v>1104100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IFERROR(__xludf.DUMMYFUNCTION("IMPORTRANGE(""https://docs.google.com/spreadsheets/d/1Yj_ptqi66GCucihVvJfMjLAmec39IyEx_6qawtMGysU/edit?usp=sharing"",""สบก!N42"")"),0)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IFERROR(__xludf.DUMMYFUNCTION("IMPORTRANGE(""https://docs.google.com/spreadsheets/d/1Yj_ptqi66GCucihVvJfMjLAmec39IyEx_6qawtMGysU/edit?usp=sharing"",""สบก!O42"")"),48000)</f>
        <v>48000</v>
      </c>
      <c r="M49" s="101"/>
      <c r="N49" s="91">
        <f ca="1">IFERROR(__xludf.DUMMYFUNCTION("IMPORTRANGE(""https://docs.google.com/spreadsheets/d/1Yj_ptqi66GCucihVvJfMjLAmec39IyEx_6qawtMGysU/edit?usp=sharing"",""สบก!S42"")"),48000)</f>
        <v>48000</v>
      </c>
      <c r="O49" s="101">
        <f ca="1">IF(L49&gt;0,N49*100/L49,0)</f>
        <v>100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585600</v>
      </c>
      <c r="M53" s="125">
        <f t="shared" ca="1" si="39"/>
        <v>314940</v>
      </c>
      <c r="N53" s="125">
        <f t="shared" ca="1" si="39"/>
        <v>246070</v>
      </c>
      <c r="O53" s="124">
        <f t="shared" ref="O53:O55" ca="1" si="40">IF(L53&gt;0,N53*100/L53,0)</f>
        <v>42.020150273224047</v>
      </c>
      <c r="P53" s="124">
        <f t="shared" ref="P53:P55" ca="1" si="41">IF(M53&gt;0,N53*100/M53,0)</f>
        <v>78.132342668444778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585600</v>
      </c>
      <c r="M55" s="125">
        <f t="shared" ca="1" si="43"/>
        <v>314940</v>
      </c>
      <c r="N55" s="125">
        <f t="shared" ca="1" si="43"/>
        <v>246070</v>
      </c>
      <c r="O55" s="124">
        <f t="shared" ca="1" si="40"/>
        <v>42.020150273224047</v>
      </c>
      <c r="P55" s="124">
        <f t="shared" ca="1" si="41"/>
        <v>78.132342668444778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585600</v>
      </c>
      <c r="M57" s="91">
        <f ca="1">IFERROR(__xludf.DUMMYFUNCTION("IMPORTRANGE(""https://docs.google.com/spreadsheets/d/1Yj_ptqi66GCucihVvJfMjLAmec39IyEx_6qawtMGysU/edit?usp=sharing"",""สบก!Z42"")"),314940)</f>
        <v>314940</v>
      </c>
      <c r="N57" s="91">
        <f ca="1">IFERROR(__xludf.DUMMYFUNCTION("IMPORTRANGE(""https://docs.google.com/spreadsheets/d/1Yj_ptqi66GCucihVvJfMjLAmec39IyEx_6qawtMGysU/edit?usp=sharing"",""สบก!AA42"")"),246070)</f>
        <v>246070</v>
      </c>
      <c r="O57" s="92">
        <f ca="1">IF(L57&gt;0,N57*100/L57,0)</f>
        <v>42.020150273224047</v>
      </c>
      <c r="P57" s="92">
        <f ca="1">IF(M57&gt;0,N57*100/M57,0)</f>
        <v>78.132342668444778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IFERROR(__xludf.DUMMYFUNCTION("IMPORTRANGE(""https://docs.google.com/spreadsheets/d/1Yj_ptqi66GCucihVvJfMjLAmec39IyEx_6qawtMGysU/edit?usp=sharing"",""สบก!V42"")"),585600)</f>
        <v>585600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IFERROR(__xludf.DUMMYFUNCTION("IMPORTRANGE(""https://docs.google.com/spreadsheets/d/1Yj_ptqi66GCucihVvJfMjLAmec39IyEx_6qawtMGysU/edit?usp=sharing"",""สบก!W42"")"),0)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IFERROR(__xludf.DUMMYFUNCTION("IMPORTRANGE(""https://docs.google.com/spreadsheets/d/1Yj_ptqi66GCucihVvJfMjLAmec39IyEx_6qawtMGysU/edit?usp=sharing"",""สบก!X42"")"),0)</f>
        <v>0</v>
      </c>
      <c r="M61" s="101"/>
      <c r="N61" s="91">
        <f ca="1">IFERROR(__xludf.DUMMYFUNCTION("IMPORTRANGE(""https://docs.google.com/spreadsheets/d/1Yj_ptqi66GCucihVvJfMjLAmec39IyEx_6qawtMGysU/edit?usp=sharing"",""สบก!AB42"")"),0)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IFERROR(__xludf.DUMMYFUNCTION("IMPORTRANGE(""https://docs.google.com/spreadsheets/d/1XL5vhW3sbDhbH9Cz0tuDiY8C3ctxq1tqvaCgkFb8cCA/edit?usp=sharing"",""นครราชสีมา!I9"")"),0)</f>
        <v>0</v>
      </c>
      <c r="J64" s="146">
        <f ca="1">IFERROR(__xludf.DUMMYFUNCTION("IMPORTRANGE(""https://docs.google.com/spreadsheets/d/1XL5vhW3sbDhbH9Cz0tuDiY8C3ctxq1tqvaCgkFb8cCA/edit?usp=sharing"",""นครราชสีมา!J9"")"),0)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IFERROR(__xludf.DUMMYFUNCTION("IMPORTRANGE(""https://docs.google.com/spreadsheets/d/1XL5vhW3sbDhbH9Cz0tuDiY8C3ctxq1tqvaCgkFb8cCA/edit?usp=sharing"",""นครราชสีมา!I10"")"),0)</f>
        <v>0</v>
      </c>
      <c r="J65" s="146">
        <f ca="1">IFERROR(__xludf.DUMMYFUNCTION("IMPORTRANGE(""https://docs.google.com/spreadsheets/d/1XL5vhW3sbDhbH9Cz0tuDiY8C3ctxq1tqvaCgkFb8cCA/edit?usp=sharing"",""นครราชสีมา!J10"")"),0)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IFERROR(__xludf.DUMMYFUNCTION("IMPORTRANGE(""https://docs.google.com/spreadsheets/d/1Yj_ptqi66GCucihVvJfMjLAmec39IyEx_6qawtMGysU/edit?usp=sharing"",""สบก!AI42"")"),0)</f>
        <v>0</v>
      </c>
      <c r="N70" s="172">
        <f ca="1">IFERROR(__xludf.DUMMYFUNCTION("IMPORTRANGE(""https://docs.google.com/spreadsheets/d/1Yj_ptqi66GCucihVvJfMjLAmec39IyEx_6qawtMGysU/edit?usp=sharing"",""สบก!AJ42"")"),0)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IFERROR(__xludf.DUMMYFUNCTION("IMPORTRANGE(""https://docs.google.com/spreadsheets/d/1Yj_ptqi66GCucihVvJfMjLAmec39IyEx_6qawtMGysU/edit?usp=sharing"",""สบก!AE42"")"),0)</f>
        <v>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IFERROR(__xludf.DUMMYFUNCTION("IMPORTRANGE(""https://docs.google.com/spreadsheets/d/1Yj_ptqi66GCucihVvJfMjLAmec39IyEx_6qawtMGysU/edit?usp=sharing"",""สบก!AF42"")"),0)</f>
        <v>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IFERROR(__xludf.DUMMYFUNCTION("IMPORTRANGE(""https://docs.google.com/spreadsheets/d/1Yj_ptqi66GCucihVvJfMjLAmec39IyEx_6qawtMGysU/edit?usp=sharing"",""สบก!AG42"")"),0)</f>
        <v>0</v>
      </c>
      <c r="M74" s="101"/>
      <c r="N74" s="91">
        <f ca="1">IFERROR(__xludf.DUMMYFUNCTION("IMPORTRANGE(""https://docs.google.com/spreadsheets/d/1Yj_ptqi66GCucihVvJfMjLAmec39IyEx_6qawtMGysU/edit?usp=sharing"",""สบก!AK42"")"),0)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IFERROR(__xludf.DUMMYFUNCTION("IMPORTRANGE(""https://docs.google.com/spreadsheets/d/1XL5vhW3sbDhbH9Cz0tuDiY8C3ctxq1tqvaCgkFb8cCA/edit?usp=sharing"",""นครราชสีมา!J16"")"),0)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IFERROR(__xludf.DUMMYFUNCTION("IMPORTRANGE(""https://docs.google.com/spreadsheets/d/1XL5vhW3sbDhbH9Cz0tuDiY8C3ctxq1tqvaCgkFb8cCA/edit?usp=sharing"",""นครราชสีมา!J17"")"),0)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IFERROR(__xludf.DUMMYFUNCTION("IMPORTRANGE(""https://docs.google.com/spreadsheets/d/1XL5vhW3sbDhbH9Cz0tuDiY8C3ctxq1tqvaCgkFb8cCA/edit?usp=sharing"",""นครราชสีมา!J18"")"),0)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IFERROR(__xludf.DUMMYFUNCTION("IMPORTRANGE(""https://docs.google.com/spreadsheets/d/1XL5vhW3sbDhbH9Cz0tuDiY8C3ctxq1tqvaCgkFb8cCA/edit?usp=sharing"",""นครราชสีมา!J19"")"),0)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IFERROR(__xludf.DUMMYFUNCTION("IMPORTRANGE(""https://docs.google.com/spreadsheets/d/1XL5vhW3sbDhbH9Cz0tuDiY8C3ctxq1tqvaCgkFb8cCA/edit?usp=sharing"",""นครราชสีมา!I20"")"),0)</f>
        <v>0</v>
      </c>
      <c r="J80" s="203">
        <f ca="1">IFERROR(__xludf.DUMMYFUNCTION("IMPORTRANGE(""https://docs.google.com/spreadsheets/d/1XL5vhW3sbDhbH9Cz0tuDiY8C3ctxq1tqvaCgkFb8cCA/edit?usp=sharing"",""นครราชสีมา!J20"")"),0)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IFERROR(__xludf.DUMMYFUNCTION("IMPORTRANGE(""https://docs.google.com/spreadsheets/d/1XL5vhW3sbDhbH9Cz0tuDiY8C3ctxq1tqvaCgkFb8cCA/edit?usp=sharing"",""นครราชสีมา!I21"")"),0)</f>
        <v>0</v>
      </c>
      <c r="J81" s="203">
        <f ca="1">IFERROR(__xludf.DUMMYFUNCTION("IMPORTRANGE(""https://docs.google.com/spreadsheets/d/1XL5vhW3sbDhbH9Cz0tuDiY8C3ctxq1tqvaCgkFb8cCA/edit?usp=sharing"",""นครราชสีมา!J21"")"),0)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IFERROR(__xludf.DUMMYFUNCTION("IMPORTRANGE(""https://docs.google.com/spreadsheets/d/1XL5vhW3sbDhbH9Cz0tuDiY8C3ctxq1tqvaCgkFb8cCA/edit?usp=sharing"",""นครราชสีมา!I22"")"),0)</f>
        <v>0</v>
      </c>
      <c r="J82" s="191">
        <f ca="1">IFERROR(__xludf.DUMMYFUNCTION("IMPORTRANGE(""https://docs.google.com/spreadsheets/d/1XL5vhW3sbDhbH9Cz0tuDiY8C3ctxq1tqvaCgkFb8cCA/edit?usp=sharing"",""นครราชสีมา!J22"")"),0)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IFERROR(__xludf.DUMMYFUNCTION("IMPORTRANGE(""https://docs.google.com/spreadsheets/d/1XL5vhW3sbDhbH9Cz0tuDiY8C3ctxq1tqvaCgkFb8cCA/edit?usp=sharing"",""นครราชสีมา!I23"")"),0)</f>
        <v>0</v>
      </c>
      <c r="J83" s="191">
        <f ca="1">IFERROR(__xludf.DUMMYFUNCTION("IMPORTRANGE(""https://docs.google.com/spreadsheets/d/1XL5vhW3sbDhbH9Cz0tuDiY8C3ctxq1tqvaCgkFb8cCA/edit?usp=sharing"",""นครราชสีมา!J23"")"),0)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IFERROR(__xludf.DUMMYFUNCTION("IMPORTRANGE(""https://docs.google.com/spreadsheets/d/1XL5vhW3sbDhbH9Cz0tuDiY8C3ctxq1tqvaCgkFb8cCA/edit?usp=sharing"",""นครราชสีมา!I24"")"),0)</f>
        <v>0</v>
      </c>
      <c r="J84" s="192">
        <f ca="1">IFERROR(__xludf.DUMMYFUNCTION("IMPORTRANGE(""https://docs.google.com/spreadsheets/d/1XL5vhW3sbDhbH9Cz0tuDiY8C3ctxq1tqvaCgkFb8cCA/edit?usp=sharing"",""นครราชสีมา!J24"")"),0)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IFERROR(__xludf.DUMMYFUNCTION("IMPORTRANGE(""https://docs.google.com/spreadsheets/d/1XL5vhW3sbDhbH9Cz0tuDiY8C3ctxq1tqvaCgkFb8cCA/edit?usp=sharing"",""นครราชสีมา!I25"")"),0)</f>
        <v>0</v>
      </c>
      <c r="J85" s="192">
        <f ca="1">IFERROR(__xludf.DUMMYFUNCTION("IMPORTRANGE(""https://docs.google.com/spreadsheets/d/1XL5vhW3sbDhbH9Cz0tuDiY8C3ctxq1tqvaCgkFb8cCA/edit?usp=sharing"",""นครราชสีมา!J25"")"),0)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IFERROR(__xludf.DUMMYFUNCTION("IMPORTRANGE(""https://docs.google.com/spreadsheets/d/1XL5vhW3sbDhbH9Cz0tuDiY8C3ctxq1tqvaCgkFb8cCA/edit?usp=sharing"",""นครราชสีมา!I26"")"),0)</f>
        <v>0</v>
      </c>
      <c r="J86" s="191">
        <f ca="1">IFERROR(__xludf.DUMMYFUNCTION("IMPORTRANGE(""https://docs.google.com/spreadsheets/d/1XL5vhW3sbDhbH9Cz0tuDiY8C3ctxq1tqvaCgkFb8cCA/edit?usp=sharing"",""นครราชสีมา!J26"")"),0)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IFERROR(__xludf.DUMMYFUNCTION("IMPORTRANGE(""https://docs.google.com/spreadsheets/d/1XL5vhW3sbDhbH9Cz0tuDiY8C3ctxq1tqvaCgkFb8cCA/edit?usp=sharing"",""นครราชสีมา!I27"")"),0)</f>
        <v>0</v>
      </c>
      <c r="J87" s="191">
        <f ca="1">IFERROR(__xludf.DUMMYFUNCTION("IMPORTRANGE(""https://docs.google.com/spreadsheets/d/1XL5vhW3sbDhbH9Cz0tuDiY8C3ctxq1tqvaCgkFb8cCA/edit?usp=sharing"",""นครราชสีมา!J27"")"),0)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IFERROR(__xludf.DUMMYFUNCTION("IMPORTRANGE(""https://docs.google.com/spreadsheets/d/1XL5vhW3sbDhbH9Cz0tuDiY8C3ctxq1tqvaCgkFb8cCA/edit?usp=sharing"",""นครราชสีมา!I28"")"),0)</f>
        <v>0</v>
      </c>
      <c r="J88" s="191">
        <f ca="1">IFERROR(__xludf.DUMMYFUNCTION("IMPORTRANGE(""https://docs.google.com/spreadsheets/d/1XL5vhW3sbDhbH9Cz0tuDiY8C3ctxq1tqvaCgkFb8cCA/edit?usp=sharing"",""นครราชสีมา!J28"")"),0)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IFERROR(__xludf.DUMMYFUNCTION("IMPORTRANGE(""https://docs.google.com/spreadsheets/d/1XL5vhW3sbDhbH9Cz0tuDiY8C3ctxq1tqvaCgkFb8cCA/edit?usp=sharing"",""นครราชสีมา!J29"")"),0)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IFERROR(__xludf.DUMMYFUNCTION("IMPORTRANGE(""https://docs.google.com/spreadsheets/d/1XL5vhW3sbDhbH9Cz0tuDiY8C3ctxq1tqvaCgkFb8cCA/edit?usp=sharing"",""นครราชสีมา!J30"")"),0)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IFERROR(__xludf.DUMMYFUNCTION("IMPORTRANGE(""https://docs.google.com/spreadsheets/d/1XL5vhW3sbDhbH9Cz0tuDiY8C3ctxq1tqvaCgkFb8cCA/edit?usp=sharing"",""นครราชสีมา!I32"")"),6)</f>
        <v>6</v>
      </c>
      <c r="J92" s="146">
        <f ca="1">IFERROR(__xludf.DUMMYFUNCTION("IMPORTRANGE(""https://docs.google.com/spreadsheets/d/1XL5vhW3sbDhbH9Cz0tuDiY8C3ctxq1tqvaCgkFb8cCA/edit?usp=sharing"",""นครราชสีมา!J32"")"),0)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IFERROR(__xludf.DUMMYFUNCTION("IMPORTRANGE(""https://docs.google.com/spreadsheets/d/1XL5vhW3sbDhbH9Cz0tuDiY8C3ctxq1tqvaCgkFb8cCA/edit?usp=sharing"",""นครราชสีมา!I33"")"),2)</f>
        <v>2</v>
      </c>
      <c r="J93" s="146">
        <f ca="1">IFERROR(__xludf.DUMMYFUNCTION("IMPORTRANGE(""https://docs.google.com/spreadsheets/d/1XL5vhW3sbDhbH9Cz0tuDiY8C3ctxq1tqvaCgkFb8cCA/edit?usp=sharing"",""นครราชสีมา!J33"")"),0)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316780</v>
      </c>
      <c r="M94" s="155">
        <f t="shared" ca="1" si="52"/>
        <v>77770</v>
      </c>
      <c r="N94" s="155">
        <f t="shared" ca="1" si="52"/>
        <v>225330</v>
      </c>
      <c r="O94" s="154">
        <f t="shared" ref="O94:O96" ca="1" si="53">IF(L94&gt;0,N94*100/L94,0)</f>
        <v>71.131384557105875</v>
      </c>
      <c r="P94" s="154">
        <f t="shared" ref="P94:P96" ca="1" si="54">IF(M94&gt;0,N94*100/M94,0)</f>
        <v>289.73897389738971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316780</v>
      </c>
      <c r="M96" s="160">
        <f t="shared" ca="1" si="56"/>
        <v>77770</v>
      </c>
      <c r="N96" s="160">
        <f t="shared" ca="1" si="56"/>
        <v>225330</v>
      </c>
      <c r="O96" s="159">
        <f t="shared" ca="1" si="53"/>
        <v>71.131384557105875</v>
      </c>
      <c r="P96" s="159">
        <f t="shared" ca="1" si="54"/>
        <v>289.73897389738971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131980</v>
      </c>
      <c r="M98" s="172">
        <f ca="1">IFERROR(__xludf.DUMMYFUNCTION("IMPORTRANGE(""https://docs.google.com/spreadsheets/d/1Yj_ptqi66GCucihVvJfMjLAmec39IyEx_6qawtMGysU/edit?usp=sharing"",""สบก!AR42"")"),77770)</f>
        <v>77770</v>
      </c>
      <c r="N98" s="172">
        <f ca="1">IFERROR(__xludf.DUMMYFUNCTION("IMPORTRANGE(""https://docs.google.com/spreadsheets/d/1Yj_ptqi66GCucihVvJfMjLAmec39IyEx_6qawtMGysU/edit?usp=sharing"",""สบก!AS42"")"),40530)</f>
        <v>40530</v>
      </c>
      <c r="O98" s="171">
        <f ca="1">IF(L98&gt;0,N98*100/L98,0)</f>
        <v>30.709198363388392</v>
      </c>
      <c r="P98" s="171">
        <f ca="1">IF(M98&gt;0,N98*100/M98,0)</f>
        <v>52.115211521152112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IFERROR(__xludf.DUMMYFUNCTION("IMPORTRANGE(""https://docs.google.com/spreadsheets/d/1Yj_ptqi66GCucihVvJfMjLAmec39IyEx_6qawtMGysU/edit?usp=sharing"",""สบก!AN42"")"),0)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IFERROR(__xludf.DUMMYFUNCTION("IMPORTRANGE(""https://docs.google.com/spreadsheets/d/1Yj_ptqi66GCucihVvJfMjLAmec39IyEx_6qawtMGysU/edit?usp=sharing"",""สบก!AO42"")"),131980)</f>
        <v>131980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IFERROR(__xludf.DUMMYFUNCTION("IMPORTRANGE(""https://docs.google.com/spreadsheets/d/1Yj_ptqi66GCucihVvJfMjLAmec39IyEx_6qawtMGysU/edit?usp=sharing"",""สบก!AP42"")"),184800)</f>
        <v>184800</v>
      </c>
      <c r="M102" s="101"/>
      <c r="N102" s="91">
        <f ca="1">IFERROR(__xludf.DUMMYFUNCTION("IMPORTRANGE(""https://docs.google.com/spreadsheets/d/1Yj_ptqi66GCucihVvJfMjLAmec39IyEx_6qawtMGysU/edit?usp=sharing"",""สบก!AT42"")"),184800)</f>
        <v>184800</v>
      </c>
      <c r="O102" s="101">
        <f ca="1">IF(L102&gt;0,N102*100/L102,0)</f>
        <v>100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IFERROR(__xludf.DUMMYFUNCTION("IMPORTRANGE(""https://docs.google.com/spreadsheets/d/1XL5vhW3sbDhbH9Cz0tuDiY8C3ctxq1tqvaCgkFb8cCA/edit?usp=sharing"",""นครราชสีมา!J39"")"),0)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IFERROR(__xludf.DUMMYFUNCTION("IMPORTRANGE(""https://docs.google.com/spreadsheets/d/1XL5vhW3sbDhbH9Cz0tuDiY8C3ctxq1tqvaCgkFb8cCA/edit?usp=sharing"",""นครราชสีมา!J40"")"),1)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IFERROR(__xludf.DUMMYFUNCTION("IMPORTRANGE(""https://docs.google.com/spreadsheets/d/1XL5vhW3sbDhbH9Cz0tuDiY8C3ctxq1tqvaCgkFb8cCA/edit?usp=sharing"",""นครราชสีมา!J41"")"),1)</f>
        <v>1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IFERROR(__xludf.DUMMYFUNCTION("IMPORTRANGE(""https://docs.google.com/spreadsheets/d/1XL5vhW3sbDhbH9Cz0tuDiY8C3ctxq1tqvaCgkFb8cCA/edit?usp=sharing"",""นครราชสีมา!J42"")"),1)</f>
        <v>1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IFERROR(__xludf.DUMMYFUNCTION("IMPORTRANGE(""https://docs.google.com/spreadsheets/d/1XL5vhW3sbDhbH9Cz0tuDiY8C3ctxq1tqvaCgkFb8cCA/edit?usp=sharing"",""นครราชสีมา!I43"")"),1)</f>
        <v>1</v>
      </c>
      <c r="J108" s="191">
        <f ca="1">IFERROR(__xludf.DUMMYFUNCTION("IMPORTRANGE(""https://docs.google.com/spreadsheets/d/1XL5vhW3sbDhbH9Cz0tuDiY8C3ctxq1tqvaCgkFb8cCA/edit?usp=sharing"",""นครราชสีมา!J43"")"),1)</f>
        <v>1</v>
      </c>
      <c r="K108" s="222">
        <f t="shared" ref="K108:K113" ca="1" si="57">IF(I108&gt;0,J108*100/I108,0)</f>
        <v>100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IFERROR(__xludf.DUMMYFUNCTION("IMPORTRANGE(""https://docs.google.com/spreadsheets/d/1XL5vhW3sbDhbH9Cz0tuDiY8C3ctxq1tqvaCgkFb8cCA/edit?usp=sharing"",""นครราชสีมา!I44"")"),6)</f>
        <v>6</v>
      </c>
      <c r="J109" s="191">
        <f ca="1">IFERROR(__xludf.DUMMYFUNCTION("IMPORTRANGE(""https://docs.google.com/spreadsheets/d/1XL5vhW3sbDhbH9Cz0tuDiY8C3ctxq1tqvaCgkFb8cCA/edit?usp=sharing"",""นครราชสีมา!J44"")"),0)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IFERROR(__xludf.DUMMYFUNCTION("IMPORTRANGE(""https://docs.google.com/spreadsheets/d/1XL5vhW3sbDhbH9Cz0tuDiY8C3ctxq1tqvaCgkFb8cCA/edit?usp=sharing"",""นครราชสีมา!I45"")"),6)</f>
        <v>6</v>
      </c>
      <c r="J110" s="191">
        <f ca="1">IFERROR(__xludf.DUMMYFUNCTION("IMPORTRANGE(""https://docs.google.com/spreadsheets/d/1XL5vhW3sbDhbH9Cz0tuDiY8C3ctxq1tqvaCgkFb8cCA/edit?usp=sharing"",""นครราชสีมา!J45"")"),6)</f>
        <v>6</v>
      </c>
      <c r="K110" s="222">
        <f t="shared" ca="1" si="57"/>
        <v>100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IFERROR(__xludf.DUMMYFUNCTION("IMPORTRANGE(""https://docs.google.com/spreadsheets/d/1XL5vhW3sbDhbH9Cz0tuDiY8C3ctxq1tqvaCgkFb8cCA/edit?usp=sharing"",""นครราชสีมา!I46"")"),6)</f>
        <v>6</v>
      </c>
      <c r="J111" s="191">
        <f ca="1">IFERROR(__xludf.DUMMYFUNCTION("IMPORTRANGE(""https://docs.google.com/spreadsheets/d/1XL5vhW3sbDhbH9Cz0tuDiY8C3ctxq1tqvaCgkFb8cCA/edit?usp=sharing"",""นครราชสีมา!J46"")"),0)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IFERROR(__xludf.DUMMYFUNCTION("IMPORTRANGE(""https://docs.google.com/spreadsheets/d/1XL5vhW3sbDhbH9Cz0tuDiY8C3ctxq1tqvaCgkFb8cCA/edit?usp=sharing"",""นครราชสีมา!I47"")"),6)</f>
        <v>6</v>
      </c>
      <c r="J112" s="191">
        <f ca="1">IFERROR(__xludf.DUMMYFUNCTION("IMPORTRANGE(""https://docs.google.com/spreadsheets/d/1XL5vhW3sbDhbH9Cz0tuDiY8C3ctxq1tqvaCgkFb8cCA/edit?usp=sharing"",""นครราชสีมา!J47"")"),0)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IFERROR(__xludf.DUMMYFUNCTION("IMPORTRANGE(""https://docs.google.com/spreadsheets/d/1XL5vhW3sbDhbH9Cz0tuDiY8C3ctxq1tqvaCgkFb8cCA/edit?usp=sharing"",""นครราชสีมา!I48"")"),2)</f>
        <v>2</v>
      </c>
      <c r="J113" s="191">
        <f ca="1">IFERROR(__xludf.DUMMYFUNCTION("IMPORTRANGE(""https://docs.google.com/spreadsheets/d/1XL5vhW3sbDhbH9Cz0tuDiY8C3ctxq1tqvaCgkFb8cCA/edit?usp=sharing"",""นครราชสีมา!J48"")"),0)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IFERROR(__xludf.DUMMYFUNCTION("IMPORTRANGE(""https://docs.google.com/spreadsheets/d/1XL5vhW3sbDhbH9Cz0tuDiY8C3ctxq1tqvaCgkFb8cCA/edit?usp=sharing"",""นครราชสีมา!J49"")"),0)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IFERROR(__xludf.DUMMYFUNCTION("IMPORTRANGE(""https://docs.google.com/spreadsheets/d/1XL5vhW3sbDhbH9Cz0tuDiY8C3ctxq1tqvaCgkFb8cCA/edit?usp=sharing"",""นครราชสีมา!J50"")"),0)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IFERROR(__xludf.DUMMYFUNCTION("IMPORTRANGE(""https://docs.google.com/spreadsheets/d/1XL5vhW3sbDhbH9Cz0tuDiY8C3ctxq1tqvaCgkFb8cCA/edit?usp=sharing"",""นครราชสีมา!I52"")"),0)</f>
        <v>0</v>
      </c>
      <c r="J117" s="146">
        <f ca="1">IFERROR(__xludf.DUMMYFUNCTION("IMPORTRANGE(""https://docs.google.com/spreadsheets/d/1XL5vhW3sbDhbH9Cz0tuDiY8C3ctxq1tqvaCgkFb8cCA/edit?usp=sharing"",""นครราชสีมา!J52"")"),0)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IFERROR(__xludf.DUMMYFUNCTION("IMPORTRANGE(""https://docs.google.com/spreadsheets/d/1Yj_ptqi66GCucihVvJfMjLAmec39IyEx_6qawtMGysU/edit?usp=sharing"",""สบก!BA42"")"),0)</f>
        <v>0</v>
      </c>
      <c r="N122" s="172">
        <f ca="1">IFERROR(__xludf.DUMMYFUNCTION("IMPORTRANGE(""https://docs.google.com/spreadsheets/d/1Yj_ptqi66GCucihVvJfMjLAmec39IyEx_6qawtMGysU/edit?usp=sharing"",""สบก!BB42"")"),0)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IFERROR(__xludf.DUMMYFUNCTION("IMPORTRANGE(""https://docs.google.com/spreadsheets/d/1Yj_ptqi66GCucihVvJfMjLAmec39IyEx_6qawtMGysU/edit?usp=sharing"",""สบก!AW42"")"),0)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IFERROR(__xludf.DUMMYFUNCTION("IMPORTRANGE(""https://docs.google.com/spreadsheets/d/1Yj_ptqi66GCucihVvJfMjLAmec39IyEx_6qawtMGysU/edit?usp=sharing"",""สบก!AX42"")"),0)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IFERROR(__xludf.DUMMYFUNCTION("IMPORTRANGE(""https://docs.google.com/spreadsheets/d/1Yj_ptqi66GCucihVvJfMjLAmec39IyEx_6qawtMGysU/edit?usp=sharing"",""สบก!AY42"")"),0)</f>
        <v>0</v>
      </c>
      <c r="M126" s="101"/>
      <c r="N126" s="91">
        <f ca="1">IFERROR(__xludf.DUMMYFUNCTION("IMPORTRANGE(""https://docs.google.com/spreadsheets/d/1Yj_ptqi66GCucihVvJfMjLAmec39IyEx_6qawtMGysU/edit?usp=sharing"",""สบก!BC42"")"),0)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257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IFERROR(__xludf.DUMMYFUNCTION("IMPORTRANGE(""https://docs.google.com/spreadsheets/d/1XL5vhW3sbDhbH9Cz0tuDiY8C3ctxq1tqvaCgkFb8cCA/edit?usp=sharing"",""นครราชสีมา!J58"")"),0)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IFERROR(__xludf.DUMMYFUNCTION("IMPORTRANGE(""https://docs.google.com/spreadsheets/d/1XL5vhW3sbDhbH9Cz0tuDiY8C3ctxq1tqvaCgkFb8cCA/edit?usp=sharing"",""นครราชสีมา!J59"")"),0)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IFERROR(__xludf.DUMMYFUNCTION("IMPORTRANGE(""https://docs.google.com/spreadsheets/d/1XL5vhW3sbDhbH9Cz0tuDiY8C3ctxq1tqvaCgkFb8cCA/edit?usp=sharing"",""นครราชสีมา!J60"")"),0)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IFERROR(__xludf.DUMMYFUNCTION("IMPORTRANGE(""https://docs.google.com/spreadsheets/d/1XL5vhW3sbDhbH9Cz0tuDiY8C3ctxq1tqvaCgkFb8cCA/edit?usp=sharing"",""นครราชสีมา!J61"")"),0)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IFERROR(__xludf.DUMMYFUNCTION("IMPORTRANGE(""https://docs.google.com/spreadsheets/d/1XL5vhW3sbDhbH9Cz0tuDiY8C3ctxq1tqvaCgkFb8cCA/edit?usp=sharing"",""นครราชสีมา!I62"")"),0)</f>
        <v>0</v>
      </c>
      <c r="J132" s="191">
        <f ca="1">IFERROR(__xludf.DUMMYFUNCTION("IMPORTRANGE(""https://docs.google.com/spreadsheets/d/1XL5vhW3sbDhbH9Cz0tuDiY8C3ctxq1tqvaCgkFb8cCA/edit?usp=sharing"",""นครราชสีมา!J62"")"),0)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IFERROR(__xludf.DUMMYFUNCTION("IMPORTRANGE(""https://docs.google.com/spreadsheets/d/1XL5vhW3sbDhbH9Cz0tuDiY8C3ctxq1tqvaCgkFb8cCA/edit?usp=sharing"",""นครราชสีมา!I63"")"),0)</f>
        <v>0</v>
      </c>
      <c r="J133" s="191">
        <f ca="1">IFERROR(__xludf.DUMMYFUNCTION("IMPORTRANGE(""https://docs.google.com/spreadsheets/d/1XL5vhW3sbDhbH9Cz0tuDiY8C3ctxq1tqvaCgkFb8cCA/edit?usp=sharing"",""นครราชสีมา!J63"")"),0)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IFERROR(__xludf.DUMMYFUNCTION("IMPORTRANGE(""https://docs.google.com/spreadsheets/d/1XL5vhW3sbDhbH9Cz0tuDiY8C3ctxq1tqvaCgkFb8cCA/edit?usp=sharing"",""นครราชสีมา!J64"")"),0)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IFERROR(__xludf.DUMMYFUNCTION("IMPORTRANGE(""https://docs.google.com/spreadsheets/d/1XL5vhW3sbDhbH9Cz0tuDiY8C3ctxq1tqvaCgkFb8cCA/edit?usp=sharing"",""นครราชสีมา!J65"")"),0)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IFERROR(__xludf.DUMMYFUNCTION("IMPORTRANGE(""https://docs.google.com/spreadsheets/d/1XL5vhW3sbDhbH9Cz0tuDiY8C3ctxq1tqvaCgkFb8cCA/edit?usp=sharing"",""นครราชสีมา!I68"")"),15)</f>
        <v>15</v>
      </c>
      <c r="J138" s="264">
        <f ca="1">IFERROR(__xludf.DUMMYFUNCTION("IMPORTRANGE(""https://docs.google.com/spreadsheets/d/1XL5vhW3sbDhbH9Cz0tuDiY8C3ctxq1tqvaCgkFb8cCA/edit?usp=sharing"",""นครราชสีมา!J68"")"),0)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589600</v>
      </c>
      <c r="M140" s="155">
        <f t="shared" ca="1" si="64"/>
        <v>323550</v>
      </c>
      <c r="N140" s="155">
        <f t="shared" ca="1" si="64"/>
        <v>155759</v>
      </c>
      <c r="O140" s="154">
        <f t="shared" ref="O140:O142" ca="1" si="65">IF(L140&gt;0,N140*100/L140,0)</f>
        <v>26.417740841248303</v>
      </c>
      <c r="P140" s="154">
        <f t="shared" ref="P140:P142" ca="1" si="66">IF(M140&gt;0,N140*100/M140,0)</f>
        <v>48.140627414619068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589600</v>
      </c>
      <c r="M142" s="160">
        <f t="shared" ca="1" si="68"/>
        <v>323550</v>
      </c>
      <c r="N142" s="160">
        <f t="shared" ca="1" si="68"/>
        <v>155759</v>
      </c>
      <c r="O142" s="159">
        <f t="shared" ca="1" si="65"/>
        <v>26.417740841248303</v>
      </c>
      <c r="P142" s="159">
        <f t="shared" ca="1" si="66"/>
        <v>48.140627414619068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589600</v>
      </c>
      <c r="M144" s="172">
        <f ca="1">IFERROR(__xludf.DUMMYFUNCTION("IMPORTRANGE(""https://docs.google.com/spreadsheets/d/1Yj_ptqi66GCucihVvJfMjLAmec39IyEx_6qawtMGysU/edit?usp=sharing"",""สบก!BJ42"")"),323550)</f>
        <v>323550</v>
      </c>
      <c r="N144" s="172">
        <f ca="1">IFERROR(__xludf.DUMMYFUNCTION("IMPORTRANGE(""https://docs.google.com/spreadsheets/d/1Yj_ptqi66GCucihVvJfMjLAmec39IyEx_6qawtMGysU/edit?usp=sharing"",""สบก!BK42"")"),155759)</f>
        <v>155759</v>
      </c>
      <c r="O144" s="171">
        <f ca="1">IF(L144&gt;0,N144*100/L144,0)</f>
        <v>26.417740841248303</v>
      </c>
      <c r="P144" s="171">
        <f ca="1">IF(M144&gt;0,N144*100/M144,0)</f>
        <v>48.140627414619068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IFERROR(__xludf.DUMMYFUNCTION("IMPORTRANGE(""https://docs.google.com/spreadsheets/d/1Yj_ptqi66GCucihVvJfMjLAmec39IyEx_6qawtMGysU/edit?usp=sharing"",""สบก!BF42"")"),469600)</f>
        <v>469600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IFERROR(__xludf.DUMMYFUNCTION("IMPORTRANGE(""https://docs.google.com/spreadsheets/d/1Yj_ptqi66GCucihVvJfMjLAmec39IyEx_6qawtMGysU/edit?usp=sharing"",""สบก!BG42"")"),120000)</f>
        <v>120000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IFERROR(__xludf.DUMMYFUNCTION("IMPORTRANGE(""https://docs.google.com/spreadsheets/d/1Yj_ptqi66GCucihVvJfMjLAmec39IyEx_6qawtMGysU/edit?usp=sharing"",""สบก!BH42"")"),0)</f>
        <v>0</v>
      </c>
      <c r="M148" s="101"/>
      <c r="N148" s="91">
        <f ca="1">IFERROR(__xludf.DUMMYFUNCTION("IMPORTRANGE(""https://docs.google.com/spreadsheets/d/1Yj_ptqi66GCucihVvJfMjLAmec39IyEx_6qawtMGysU/edit?usp=sharing"",""สบก!BL42"")"),0)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IFERROR(__xludf.DUMMYFUNCTION("IMPORTRANGE(""https://docs.google.com/spreadsheets/d/1XL5vhW3sbDhbH9Cz0tuDiY8C3ctxq1tqvaCgkFb8cCA/edit?usp=sharing"",""นครราชสีมา!I74"")"),4)</f>
        <v>4</v>
      </c>
      <c r="J149" s="272">
        <f ca="1">IFERROR(__xludf.DUMMYFUNCTION("IMPORTRANGE(""https://docs.google.com/spreadsheets/d/1XL5vhW3sbDhbH9Cz0tuDiY8C3ctxq1tqvaCgkFb8cCA/edit?usp=sharing"",""นครราชสีมา!J74"")"),0)</f>
        <v>0</v>
      </c>
      <c r="K149" s="273">
        <f ca="1">IF(I149&gt;0,J149*100/I149,0)</f>
        <v>0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IFERROR(__xludf.DUMMYFUNCTION("IMPORTRANGE(""https://docs.google.com/spreadsheets/d/1XL5vhW3sbDhbH9Cz0tuDiY8C3ctxq1tqvaCgkFb8cCA/edit?usp=sharing"",""นครราชสีมา!J79"")"),0)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IFERROR(__xludf.DUMMYFUNCTION("IMPORTRANGE(""https://docs.google.com/spreadsheets/d/1XL5vhW3sbDhbH9Cz0tuDiY8C3ctxq1tqvaCgkFb8cCA/edit?usp=sharing"",""นครราชสีมา!J80"")"),1)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IFERROR(__xludf.DUMMYFUNCTION("IMPORTRANGE(""https://docs.google.com/spreadsheets/d/1XL5vhW3sbDhbH9Cz0tuDiY8C3ctxq1tqvaCgkFb8cCA/edit?usp=sharing"",""นครราชสีมา!J81"")"),0)</f>
        <v>0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IFERROR(__xludf.DUMMYFUNCTION("IMPORTRANGE(""https://docs.google.com/spreadsheets/d/1XL5vhW3sbDhbH9Cz0tuDiY8C3ctxq1tqvaCgkFb8cCA/edit?usp=sharing"",""นครราชสีมา!J82"")"),0)</f>
        <v>0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IFERROR(__xludf.DUMMYFUNCTION("IMPORTRANGE(""https://docs.google.com/spreadsheets/d/1XL5vhW3sbDhbH9Cz0tuDiY8C3ctxq1tqvaCgkFb8cCA/edit?usp=sharing"",""นครราชสีมา!I83"")"),4)</f>
        <v>4</v>
      </c>
      <c r="J158" s="192">
        <f ca="1">IFERROR(__xludf.DUMMYFUNCTION("IMPORTRANGE(""https://docs.google.com/spreadsheets/d/1XL5vhW3sbDhbH9Cz0tuDiY8C3ctxq1tqvaCgkFb8cCA/edit?usp=sharing"",""นครราชสีมา!J83"")"),0)</f>
        <v>0</v>
      </c>
      <c r="K158" s="168">
        <f ca="1">IF(I158&gt;0,J158*100/I158,0)</f>
        <v>0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IFERROR(__xludf.DUMMYFUNCTION("IMPORTRANGE(""https://docs.google.com/spreadsheets/d/1XL5vhW3sbDhbH9Cz0tuDiY8C3ctxq1tqvaCgkFb8cCA/edit?usp=sharing"",""นครราชสีมา!J84"")"),0)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IFERROR(__xludf.DUMMYFUNCTION("IMPORTRANGE(""https://docs.google.com/spreadsheets/d/1XL5vhW3sbDhbH9Cz0tuDiY8C3ctxq1tqvaCgkFb8cCA/edit?usp=sharing"",""นครราชสีมา!J85"")"),0)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IFERROR(__xludf.DUMMYFUNCTION("IMPORTRANGE(""https://docs.google.com/spreadsheets/d/1XL5vhW3sbDhbH9Cz0tuDiY8C3ctxq1tqvaCgkFb8cCA/edit?usp=sharing"",""นครราชสีมา!J86"")"),0)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IFERROR(__xludf.DUMMYFUNCTION("IMPORTRANGE(""https://docs.google.com/spreadsheets/d/1XL5vhW3sbDhbH9Cz0tuDiY8C3ctxq1tqvaCgkFb8cCA/edit?usp=sharing"",""นครราชสีมา!J87"")"),0)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IFERROR(__xludf.DUMMYFUNCTION("IMPORTRANGE(""https://docs.google.com/spreadsheets/d/1XL5vhW3sbDhbH9Cz0tuDiY8C3ctxq1tqvaCgkFb8cCA/edit?usp=sharing"",""นครราชสีมา!J88"")"),0)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IFERROR(__xludf.DUMMYFUNCTION("IMPORTRANGE(""https://docs.google.com/spreadsheets/d/1XL5vhW3sbDhbH9Cz0tuDiY8C3ctxq1tqvaCgkFb8cCA/edit?usp=sharing"",""นครราชสีมา!I89"")"),5)</f>
        <v>5</v>
      </c>
      <c r="J164" s="277">
        <f ca="1">IFERROR(__xludf.DUMMYFUNCTION("IMPORTRANGE(""https://docs.google.com/spreadsheets/d/1XL5vhW3sbDhbH9Cz0tuDiY8C3ctxq1tqvaCgkFb8cCA/edit?usp=sharing"",""นครราชสีมา!J89"")"),5)</f>
        <v>5</v>
      </c>
      <c r="K164" s="278">
        <f ca="1">IF(I164&gt;0,J164*100/I164,0)</f>
        <v>100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IFERROR(__xludf.DUMMYFUNCTION("IMPORTRANGE(""https://docs.google.com/spreadsheets/d/1XL5vhW3sbDhbH9Cz0tuDiY8C3ctxq1tqvaCgkFb8cCA/edit?usp=sharing"",""นครราชสีมา!J94"")"),0)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IFERROR(__xludf.DUMMYFUNCTION("IMPORTRANGE(""https://docs.google.com/spreadsheets/d/1XL5vhW3sbDhbH9Cz0tuDiY8C3ctxq1tqvaCgkFb8cCA/edit?usp=sharing"",""นครราชสีมา!J95"")"),1)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IFERROR(__xludf.DUMMYFUNCTION("IMPORTRANGE(""https://docs.google.com/spreadsheets/d/1XL5vhW3sbDhbH9Cz0tuDiY8C3ctxq1tqvaCgkFb8cCA/edit?usp=sharing"",""นครราชสีมา!J96"")"),1)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IFERROR(__xludf.DUMMYFUNCTION("IMPORTRANGE(""https://docs.google.com/spreadsheets/d/1XL5vhW3sbDhbH9Cz0tuDiY8C3ctxq1tqvaCgkFb8cCA/edit?usp=sharing"",""นครราชสีมา!J97"")"),1)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IFERROR(__xludf.DUMMYFUNCTION("IMPORTRANGE(""https://docs.google.com/spreadsheets/d/1XL5vhW3sbDhbH9Cz0tuDiY8C3ctxq1tqvaCgkFb8cCA/edit?usp=sharing"",""นครราชสีมา!I98"")"),5)</f>
        <v>5</v>
      </c>
      <c r="J173" s="192">
        <f ca="1">IFERROR(__xludf.DUMMYFUNCTION("IMPORTRANGE(""https://docs.google.com/spreadsheets/d/1XL5vhW3sbDhbH9Cz0tuDiY8C3ctxq1tqvaCgkFb8cCA/edit?usp=sharing"",""นครราชสีมา!J98"")"),5)</f>
        <v>5</v>
      </c>
      <c r="K173" s="168">
        <f ca="1">IF(I173&gt;0,J173*100/I173,0)</f>
        <v>100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IFERROR(__xludf.DUMMYFUNCTION("IMPORTRANGE(""https://docs.google.com/spreadsheets/d/1XL5vhW3sbDhbH9Cz0tuDiY8C3ctxq1tqvaCgkFb8cCA/edit?usp=sharing"",""นครราชสีมา!J99"")"),1)</f>
        <v>1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IFERROR(__xludf.DUMMYFUNCTION("IMPORTRANGE(""https://docs.google.com/spreadsheets/d/1XL5vhW3sbDhbH9Cz0tuDiY8C3ctxq1tqvaCgkFb8cCA/edit?usp=sharing"",""นครราชสีมา!J100"")"),0)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IFERROR(__xludf.DUMMYFUNCTION("IMPORTRANGE(""https://docs.google.com/spreadsheets/d/1XL5vhW3sbDhbH9Cz0tuDiY8C3ctxq1tqvaCgkFb8cCA/edit?usp=sharing"",""นครราชสีมา!I101"")"),0)</f>
        <v>0</v>
      </c>
      <c r="J176" s="277">
        <f ca="1">IFERROR(__xludf.DUMMYFUNCTION("IMPORTRANGE(""https://docs.google.com/spreadsheets/d/1XL5vhW3sbDhbH9Cz0tuDiY8C3ctxq1tqvaCgkFb8cCA/edit?usp=sharing"",""นครราชสีมา!J101"")"),0)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IFERROR(__xludf.DUMMYFUNCTION("IMPORTRANGE(""https://docs.google.com/spreadsheets/d/1XL5vhW3sbDhbH9Cz0tuDiY8C3ctxq1tqvaCgkFb8cCA/edit?usp=sharing"",""นครราชสีมา!J106"")"),0)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IFERROR(__xludf.DUMMYFUNCTION("IMPORTRANGE(""https://docs.google.com/spreadsheets/d/1XL5vhW3sbDhbH9Cz0tuDiY8C3ctxq1tqvaCgkFb8cCA/edit?usp=sharing"",""นครราชสีมา!J107"")"),0)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IFERROR(__xludf.DUMMYFUNCTION("IMPORTRANGE(""https://docs.google.com/spreadsheets/d/1XL5vhW3sbDhbH9Cz0tuDiY8C3ctxq1tqvaCgkFb8cCA/edit?usp=sharing"",""นครราชสีมา!J108"")"),0)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IFERROR(__xludf.DUMMYFUNCTION("IMPORTRANGE(""https://docs.google.com/spreadsheets/d/1XL5vhW3sbDhbH9Cz0tuDiY8C3ctxq1tqvaCgkFb8cCA/edit?usp=sharing"",""นครราชสีมา!J109"")"),0)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IFERROR(__xludf.DUMMYFUNCTION("IMPORTRANGE(""https://docs.google.com/spreadsheets/d/1XL5vhW3sbDhbH9Cz0tuDiY8C3ctxq1tqvaCgkFb8cCA/edit?usp=sharing"",""นครราชสีมา!I110"")"),0)</f>
        <v>0</v>
      </c>
      <c r="J185" s="191">
        <f ca="1">IFERROR(__xludf.DUMMYFUNCTION("IMPORTRANGE(""https://docs.google.com/spreadsheets/d/1XL5vhW3sbDhbH9Cz0tuDiY8C3ctxq1tqvaCgkFb8cCA/edit?usp=sharing"",""นครราชสีมา!J110"")"),0)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IFERROR(__xludf.DUMMYFUNCTION("IMPORTRANGE(""https://docs.google.com/spreadsheets/d/1XL5vhW3sbDhbH9Cz0tuDiY8C3ctxq1tqvaCgkFb8cCA/edit?usp=sharing"",""นครราชสีมา!I111"")"),0)</f>
        <v>0</v>
      </c>
      <c r="J186" s="191">
        <f ca="1">IFERROR(__xludf.DUMMYFUNCTION("IMPORTRANGE(""https://docs.google.com/spreadsheets/d/1XL5vhW3sbDhbH9Cz0tuDiY8C3ctxq1tqvaCgkFb8cCA/edit?usp=sharing"",""นครราชสีมา!J111"")"),0)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IFERROR(__xludf.DUMMYFUNCTION("IMPORTRANGE(""https://docs.google.com/spreadsheets/d/1XL5vhW3sbDhbH9Cz0tuDiY8C3ctxq1tqvaCgkFb8cCA/edit?usp=sharing"",""นครราชสีมา!J112"")"),0)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IFERROR(__xludf.DUMMYFUNCTION("IMPORTRANGE(""https://docs.google.com/spreadsheets/d/1XL5vhW3sbDhbH9Cz0tuDiY8C3ctxq1tqvaCgkFb8cCA/edit?usp=sharing"",""นครราชสีมา!J113"")"),0)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IFERROR(__xludf.DUMMYFUNCTION("IMPORTRANGE(""https://docs.google.com/spreadsheets/d/1XL5vhW3sbDhbH9Cz0tuDiY8C3ctxq1tqvaCgkFb8cCA/edit?usp=sharing"",""นครราชสีมา!I114"")"),70000)</f>
        <v>70000</v>
      </c>
      <c r="J189" s="277">
        <f ca="1">IFERROR(__xludf.DUMMYFUNCTION("IMPORTRANGE(""https://docs.google.com/spreadsheets/d/1XL5vhW3sbDhbH9Cz0tuDiY8C3ctxq1tqvaCgkFb8cCA/edit?usp=sharing"",""นครราชสีมา!J114"")"),0)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IFERROR(__xludf.DUMMYFUNCTION("IMPORTRANGE(""https://docs.google.com/spreadsheets/d/1XL5vhW3sbDhbH9Cz0tuDiY8C3ctxq1tqvaCgkFb8cCA/edit?usp=sharing"",""นครราชสีมา!J119"")"),0)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IFERROR(__xludf.DUMMYFUNCTION("IMPORTRANGE(""https://docs.google.com/spreadsheets/d/1XL5vhW3sbDhbH9Cz0tuDiY8C3ctxq1tqvaCgkFb8cCA/edit?usp=sharing"",""นครราชสีมา!J120"")"),1)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IFERROR(__xludf.DUMMYFUNCTION("IMPORTRANGE(""https://docs.google.com/spreadsheets/d/1XL5vhW3sbDhbH9Cz0tuDiY8C3ctxq1tqvaCgkFb8cCA/edit?usp=sharing"",""นครราชสีมา!J121"")"),1)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IFERROR(__xludf.DUMMYFUNCTION("IMPORTRANGE(""https://docs.google.com/spreadsheets/d/1XL5vhW3sbDhbH9Cz0tuDiY8C3ctxq1tqvaCgkFb8cCA/edit?usp=sharing"",""นครราชสีมา!J122"")"),1)</f>
        <v>1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IFERROR(__xludf.DUMMYFUNCTION("IMPORTRANGE(""https://docs.google.com/spreadsheets/d/1XL5vhW3sbDhbH9Cz0tuDiY8C3ctxq1tqvaCgkFb8cCA/edit?usp=sharing"",""นครราชสีมา!I124"")"),70000)</f>
        <v>70000</v>
      </c>
      <c r="J199" s="192">
        <f ca="1">IFERROR(__xludf.DUMMYFUNCTION("IMPORTRANGE(""https://docs.google.com/spreadsheets/d/1XL5vhW3sbDhbH9Cz0tuDiY8C3ctxq1tqvaCgkFb8cCA/edit?usp=sharing"",""นครราชสีมา!J124"")"),0)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IFERROR(__xludf.DUMMYFUNCTION("IMPORTRANGE(""https://docs.google.com/spreadsheets/d/1XL5vhW3sbDhbH9Cz0tuDiY8C3ctxq1tqvaCgkFb8cCA/edit?usp=sharing"",""นครราชสีมา!I125"")"),70000)</f>
        <v>70000</v>
      </c>
      <c r="J200" s="192">
        <f ca="1">IFERROR(__xludf.DUMMYFUNCTION("IMPORTRANGE(""https://docs.google.com/spreadsheets/d/1XL5vhW3sbDhbH9Cz0tuDiY8C3ctxq1tqvaCgkFb8cCA/edit?usp=sharing"",""นครราชสีมา!J125"")"),0)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IFERROR(__xludf.DUMMYFUNCTION("IMPORTRANGE(""https://docs.google.com/spreadsheets/d/1XL5vhW3sbDhbH9Cz0tuDiY8C3ctxq1tqvaCgkFb8cCA/edit?usp=sharing"",""นครราชสีมา!I126"")"),15)</f>
        <v>15</v>
      </c>
      <c r="J201" s="192">
        <f ca="1">IFERROR(__xludf.DUMMYFUNCTION("IMPORTRANGE(""https://docs.google.com/spreadsheets/d/1XL5vhW3sbDhbH9Cz0tuDiY8C3ctxq1tqvaCgkFb8cCA/edit?usp=sharing"",""นครราชสีมา!J126"")"),0)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IFERROR(__xludf.DUMMYFUNCTION("IMPORTRANGE(""https://docs.google.com/spreadsheets/d/1XL5vhW3sbDhbH9Cz0tuDiY8C3ctxq1tqvaCgkFb8cCA/edit?usp=sharing"",""นครราชสีมา!J127"")"),0)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IFERROR(__xludf.DUMMYFUNCTION("IMPORTRANGE(""https://docs.google.com/spreadsheets/d/1XL5vhW3sbDhbH9Cz0tuDiY8C3ctxq1tqvaCgkFb8cCA/edit?usp=sharing"",""นครราชสีมา!J128"")"),0)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IFERROR(__xludf.DUMMYFUNCTION("IMPORTRANGE(""https://docs.google.com/spreadsheets/d/1XL5vhW3sbDhbH9Cz0tuDiY8C3ctxq1tqvaCgkFb8cCA/edit?usp=sharing"",""นครราชสีมา!I129"")"),0)</f>
        <v>0</v>
      </c>
      <c r="J204" s="277">
        <f ca="1">IFERROR(__xludf.DUMMYFUNCTION("IMPORTRANGE(""https://docs.google.com/spreadsheets/d/1XL5vhW3sbDhbH9Cz0tuDiY8C3ctxq1tqvaCgkFb8cCA/edit?usp=sharing"",""นครราชสีมา!J129"")"),0)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IFERROR(__xludf.DUMMYFUNCTION("IMPORTRANGE(""https://docs.google.com/spreadsheets/d/1XL5vhW3sbDhbH9Cz0tuDiY8C3ctxq1tqvaCgkFb8cCA/edit?usp=sharing"",""นครราชสีมา!J134"")"),0)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IFERROR(__xludf.DUMMYFUNCTION("IMPORTRANGE(""https://docs.google.com/spreadsheets/d/1XL5vhW3sbDhbH9Cz0tuDiY8C3ctxq1tqvaCgkFb8cCA/edit?usp=sharing"",""นครราชสีมา!J135"")"),0)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IFERROR(__xludf.DUMMYFUNCTION("IMPORTRANGE(""https://docs.google.com/spreadsheets/d/1XL5vhW3sbDhbH9Cz0tuDiY8C3ctxq1tqvaCgkFb8cCA/edit?usp=sharing"",""นครราชสีมา!J136"")"),0)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IFERROR(__xludf.DUMMYFUNCTION("IMPORTRANGE(""https://docs.google.com/spreadsheets/d/1XL5vhW3sbDhbH9Cz0tuDiY8C3ctxq1tqvaCgkFb8cCA/edit?usp=sharing"",""นครราชสีมา!J137"")"),0)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IFERROR(__xludf.DUMMYFUNCTION("IMPORTRANGE(""https://docs.google.com/spreadsheets/d/1XL5vhW3sbDhbH9Cz0tuDiY8C3ctxq1tqvaCgkFb8cCA/edit?usp=sharing"",""นครราชสีมา!I138"")"),0)</f>
        <v>0</v>
      </c>
      <c r="J213" s="191">
        <f ca="1">IFERROR(__xludf.DUMMYFUNCTION("IMPORTRANGE(""https://docs.google.com/spreadsheets/d/1XL5vhW3sbDhbH9Cz0tuDiY8C3ctxq1tqvaCgkFb8cCA/edit?usp=sharing"",""นครราชสีมา!J138"")"),0)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IFERROR(__xludf.DUMMYFUNCTION("IMPORTRANGE(""https://docs.google.com/spreadsheets/d/1XL5vhW3sbDhbH9Cz0tuDiY8C3ctxq1tqvaCgkFb8cCA/edit?usp=sharing"",""นครราชสีมา!I140"")"),0)</f>
        <v>0</v>
      </c>
      <c r="J215" s="191">
        <f ca="1">IFERROR(__xludf.DUMMYFUNCTION("IMPORTRANGE(""https://docs.google.com/spreadsheets/d/1XL5vhW3sbDhbH9Cz0tuDiY8C3ctxq1tqvaCgkFb8cCA/edit?usp=sharing"",""นครราชสีมา!J140"")"),0)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IFERROR(__xludf.DUMMYFUNCTION("IMPORTRANGE(""https://docs.google.com/spreadsheets/d/1XL5vhW3sbDhbH9Cz0tuDiY8C3ctxq1tqvaCgkFb8cCA/edit?usp=sharing"",""นครราชสีมา!I141"")"),0)</f>
        <v>0</v>
      </c>
      <c r="J216" s="191">
        <f ca="1">IFERROR(__xludf.DUMMYFUNCTION("IMPORTRANGE(""https://docs.google.com/spreadsheets/d/1XL5vhW3sbDhbH9Cz0tuDiY8C3ctxq1tqvaCgkFb8cCA/edit?usp=sharing"",""นครราชสีมา!J141"")"),0)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IFERROR(__xludf.DUMMYFUNCTION("IMPORTRANGE(""https://docs.google.com/spreadsheets/d/1XL5vhW3sbDhbH9Cz0tuDiY8C3ctxq1tqvaCgkFb8cCA/edit?usp=sharing"",""นครราชสีมา!J142"")"),0)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IFERROR(__xludf.DUMMYFUNCTION("IMPORTRANGE(""https://docs.google.com/spreadsheets/d/1XL5vhW3sbDhbH9Cz0tuDiY8C3ctxq1tqvaCgkFb8cCA/edit?usp=sharing"",""นครราชสีมา!J143"")"),0)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IFERROR(__xludf.DUMMYFUNCTION("IMPORTRANGE(""https://docs.google.com/spreadsheets/d/1XL5vhW3sbDhbH9Cz0tuDiY8C3ctxq1tqvaCgkFb8cCA/edit?usp=sharing"",""นครราชสีมา!I144"")"),15)</f>
        <v>15</v>
      </c>
      <c r="J219" s="264">
        <f ca="1">IFERROR(__xludf.DUMMYFUNCTION("IMPORTRANGE(""https://docs.google.com/spreadsheets/d/1XL5vhW3sbDhbH9Cz0tuDiY8C3ctxq1tqvaCgkFb8cCA/edit?usp=sharing"",""นครราชสีมา!J144"")"),15)</f>
        <v>15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21125</v>
      </c>
      <c r="O220" s="154">
        <f t="shared" ref="O220:O222" ca="1" si="73">IF(L220&gt;0,N220*100/L220,0)</f>
        <v>100</v>
      </c>
      <c r="P220" s="154">
        <f t="shared" ref="P220:P222" ca="1" si="74">IF(M220&gt;0,N220*100/M220,0)</f>
        <v>100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21125</v>
      </c>
      <c r="O222" s="159">
        <f t="shared" ca="1" si="73"/>
        <v>100</v>
      </c>
      <c r="P222" s="159">
        <f t="shared" ca="1" si="74"/>
        <v>100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IFERROR(__xludf.DUMMYFUNCTION("IMPORTRANGE(""https://docs.google.com/spreadsheets/d/1Yj_ptqi66GCucihVvJfMjLAmec39IyEx_6qawtMGysU/edit?usp=sharing"",""สบก!BS42"")"),21125)</f>
        <v>21125</v>
      </c>
      <c r="N224" s="172">
        <f ca="1">IFERROR(__xludf.DUMMYFUNCTION("IMPORTRANGE(""https://docs.google.com/spreadsheets/d/1Yj_ptqi66GCucihVvJfMjLAmec39IyEx_6qawtMGysU/edit?usp=sharing"",""สบก!BT42"")"),21125)</f>
        <v>21125</v>
      </c>
      <c r="O224" s="171">
        <f ca="1">IF(L224&gt;0,N224*100/L224,0)</f>
        <v>100</v>
      </c>
      <c r="P224" s="171">
        <f ca="1">IF(M224&gt;0,N224*100/M224,0)</f>
        <v>100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IFERROR(__xludf.DUMMYFUNCTION("IMPORTRANGE(""https://docs.google.com/spreadsheets/d/1Yj_ptqi66GCucihVvJfMjLAmec39IyEx_6qawtMGysU/edit?usp=sharing"",""สบก!BO42"")"),0)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IFERROR(__xludf.DUMMYFUNCTION("IMPORTRANGE(""https://docs.google.com/spreadsheets/d/1Yj_ptqi66GCucihVvJfMjLAmec39IyEx_6qawtMGysU/edit?usp=sharing"",""สบก!BP42"")"),21125)</f>
        <v>21125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IFERROR(__xludf.DUMMYFUNCTION("IMPORTRANGE(""https://docs.google.com/spreadsheets/d/1Yj_ptqi66GCucihVvJfMjLAmec39IyEx_6qawtMGysU/edit?usp=sharing"",""สบก!BQ42"")"),0)</f>
        <v>0</v>
      </c>
      <c r="M228" s="101"/>
      <c r="N228" s="91">
        <f ca="1">IFERROR(__xludf.DUMMYFUNCTION("IMPORTRANGE(""https://docs.google.com/spreadsheets/d/1Yj_ptqi66GCucihVvJfMjLAmec39IyEx_6qawtMGysU/edit?usp=sharing"",""สบก!BU42"")"),0)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IFERROR(__xludf.DUMMYFUNCTION("IMPORTRANGE(""https://docs.google.com/spreadsheets/d/1XL5vhW3sbDhbH9Cz0tuDiY8C3ctxq1tqvaCgkFb8cCA/edit?usp=sharing"",""นครราชสีมา!I149"")"),15)</f>
        <v>15</v>
      </c>
      <c r="J229" s="264">
        <f ca="1">IFERROR(__xludf.DUMMYFUNCTION("IMPORTRANGE(""https://docs.google.com/spreadsheets/d/1XL5vhW3sbDhbH9Cz0tuDiY8C3ctxq1tqvaCgkFb8cCA/edit?usp=sharing"",""นครราชสีมา!J149"")"),15)</f>
        <v>15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IFERROR(__xludf.DUMMYFUNCTION("IMPORTRANGE(""https://docs.google.com/spreadsheets/d/1XL5vhW3sbDhbH9Cz0tuDiY8C3ctxq1tqvaCgkFb8cCA/edit?usp=sharing"",""นครราชสีมา!J151"")"),0)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IFERROR(__xludf.DUMMYFUNCTION("IMPORTRANGE(""https://docs.google.com/spreadsheets/d/1XL5vhW3sbDhbH9Cz0tuDiY8C3ctxq1tqvaCgkFb8cCA/edit?usp=sharing"",""นครราชสีมา!J152"")"),0)</f>
        <v>0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IFERROR(__xludf.DUMMYFUNCTION("IMPORTRANGE(""https://docs.google.com/spreadsheets/d/1XL5vhW3sbDhbH9Cz0tuDiY8C3ctxq1tqvaCgkFb8cCA/edit?usp=sharing"",""นครราชสีมา!J153"")"),1)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IFERROR(__xludf.DUMMYFUNCTION("IMPORTRANGE(""https://docs.google.com/spreadsheets/d/1XL5vhW3sbDhbH9Cz0tuDiY8C3ctxq1tqvaCgkFb8cCA/edit?usp=sharing"",""นครราชสีมา!J154"")"),1)</f>
        <v>1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IFERROR(__xludf.DUMMYFUNCTION("IMPORTRANGE(""https://docs.google.com/spreadsheets/d/1XL5vhW3sbDhbH9Cz0tuDiY8C3ctxq1tqvaCgkFb8cCA/edit?usp=sharing"",""นครราชสีมา!I155"")"),15)</f>
        <v>15</v>
      </c>
      <c r="J235" s="192">
        <f ca="1">IFERROR(__xludf.DUMMYFUNCTION("IMPORTRANGE(""https://docs.google.com/spreadsheets/d/1XL5vhW3sbDhbH9Cz0tuDiY8C3ctxq1tqvaCgkFb8cCA/edit?usp=sharing"",""นครราชสีมา!J155"")"),15)</f>
        <v>15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IFERROR(__xludf.DUMMYFUNCTION("IMPORTRANGE(""https://docs.google.com/spreadsheets/d/1XL5vhW3sbDhbH9Cz0tuDiY8C3ctxq1tqvaCgkFb8cCA/edit?usp=sharing"",""นครราชสีมา!J156"")"),0)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IFERROR(__xludf.DUMMYFUNCTION("IMPORTRANGE(""https://docs.google.com/spreadsheets/d/1XL5vhW3sbDhbH9Cz0tuDiY8C3ctxq1tqvaCgkFb8cCA/edit?usp=sharing"",""นครราชสีมา!J157"")"),1)</f>
        <v>1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IFERROR(__xludf.DUMMYFUNCTION("IMPORTRANGE(""https://docs.google.com/spreadsheets/d/1XL5vhW3sbDhbH9Cz0tuDiY8C3ctxq1tqvaCgkFb8cCA/edit?usp=sharing"",""นครราชสีมา!I158"")"),0)</f>
        <v>0</v>
      </c>
      <c r="J238" s="264">
        <f ca="1">IFERROR(__xludf.DUMMYFUNCTION("IMPORTRANGE(""https://docs.google.com/spreadsheets/d/1XL5vhW3sbDhbH9Cz0tuDiY8C3ctxq1tqvaCgkFb8cCA/edit?usp=sharing"",""นครราชสีมา!J158"")"),0)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IFERROR(__xludf.DUMMYFUNCTION("IMPORTRANGE(""https://docs.google.com/spreadsheets/d/1XL5vhW3sbDhbH9Cz0tuDiY8C3ctxq1tqvaCgkFb8cCA/edit?usp=sharing"",""นครราชสีมา!J159"")"),"")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IFERROR(__xludf.DUMMYFUNCTION("IMPORTRANGE(""https://docs.google.com/spreadsheets/d/1XL5vhW3sbDhbH9Cz0tuDiY8C3ctxq1tqvaCgkFb8cCA/edit?usp=sharing"",""นครราชสีมา!J161"")"),0)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IFERROR(__xludf.DUMMYFUNCTION("IMPORTRANGE(""https://docs.google.com/spreadsheets/d/1XL5vhW3sbDhbH9Cz0tuDiY8C3ctxq1tqvaCgkFb8cCA/edit?usp=sharing"",""นครราชสีมา!J162"")"),0)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IFERROR(__xludf.DUMMYFUNCTION("IMPORTRANGE(""https://docs.google.com/spreadsheets/d/1XL5vhW3sbDhbH9Cz0tuDiY8C3ctxq1tqvaCgkFb8cCA/edit?usp=sharing"",""นครราชสีมา!J163"")"),0)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IFERROR(__xludf.DUMMYFUNCTION("IMPORTRANGE(""https://docs.google.com/spreadsheets/d/1XL5vhW3sbDhbH9Cz0tuDiY8C3ctxq1tqvaCgkFb8cCA/edit?usp=sharing"",""นครราชสีมา!I164"")"),0)</f>
        <v>0</v>
      </c>
      <c r="J244" s="191">
        <f ca="1">IFERROR(__xludf.DUMMYFUNCTION("IMPORTRANGE(""https://docs.google.com/spreadsheets/d/1XL5vhW3sbDhbH9Cz0tuDiY8C3ctxq1tqvaCgkFb8cCA/edit?usp=sharing"",""นครราชสีมา!J164"")"),0)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IFERROR(__xludf.DUMMYFUNCTION("IMPORTRANGE(""https://docs.google.com/spreadsheets/d/1XL5vhW3sbDhbH9Cz0tuDiY8C3ctxq1tqvaCgkFb8cCA/edit?usp=sharing"",""นครราชสีมา!J165"")"),0)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IFERROR(__xludf.DUMMYFUNCTION("IMPORTRANGE(""https://docs.google.com/spreadsheets/d/1XL5vhW3sbDhbH9Cz0tuDiY8C3ctxq1tqvaCgkFb8cCA/edit?usp=sharing"",""นครราชสีมา!J166"")"),0)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IFERROR(__xludf.DUMMYFUNCTION("IMPORTRANGE(""https://docs.google.com/spreadsheets/d/1XL5vhW3sbDhbH9Cz0tuDiY8C3ctxq1tqvaCgkFb8cCA/edit?usp=sharing"",""นครราชสีมา!I169"")"),50)</f>
        <v>50</v>
      </c>
      <c r="J249" s="308">
        <f ca="1">IFERROR(__xludf.DUMMYFUNCTION("IMPORTRANGE(""https://docs.google.com/spreadsheets/d/1XL5vhW3sbDhbH9Cz0tuDiY8C3ctxq1tqvaCgkFb8cCA/edit?usp=sharing"",""นครราชสีมา!J169"")"),0)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292100</v>
      </c>
      <c r="M250" s="155">
        <f t="shared" ca="1" si="77"/>
        <v>150000</v>
      </c>
      <c r="N250" s="155">
        <f t="shared" ca="1" si="77"/>
        <v>37607</v>
      </c>
      <c r="O250" s="154">
        <f t="shared" ref="O250:O252" ca="1" si="78">IF(L250&gt;0,N250*100/L250,0)</f>
        <v>12.874700445053064</v>
      </c>
      <c r="P250" s="154">
        <f t="shared" ref="P250:P252" ca="1" si="79">IF(M250&gt;0,N250*100/M250,0)</f>
        <v>25.071333333333332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292100</v>
      </c>
      <c r="M252" s="160">
        <f t="shared" ca="1" si="81"/>
        <v>150000</v>
      </c>
      <c r="N252" s="160">
        <f t="shared" ca="1" si="81"/>
        <v>37607</v>
      </c>
      <c r="O252" s="159">
        <f t="shared" ca="1" si="78"/>
        <v>12.874700445053064</v>
      </c>
      <c r="P252" s="159">
        <f t="shared" ca="1" si="79"/>
        <v>25.071333333333332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292100</v>
      </c>
      <c r="M254" s="172">
        <f ca="1">IFERROR(__xludf.DUMMYFUNCTION("IMPORTRANGE(""https://docs.google.com/spreadsheets/d/1Yj_ptqi66GCucihVvJfMjLAmec39IyEx_6qawtMGysU/edit?usp=sharing"",""สบก!CB42"")"),150000)</f>
        <v>150000</v>
      </c>
      <c r="N254" s="172">
        <f ca="1">IFERROR(__xludf.DUMMYFUNCTION("IMPORTRANGE(""https://docs.google.com/spreadsheets/d/1Yj_ptqi66GCucihVvJfMjLAmec39IyEx_6qawtMGysU/edit?usp=sharing"",""สบก!CC42"")"),37607)</f>
        <v>37607</v>
      </c>
      <c r="O254" s="171">
        <f ca="1">IF(L254&gt;0,N254*100/L254,0)</f>
        <v>12.874700445053064</v>
      </c>
      <c r="P254" s="171">
        <f ca="1">IF(M254&gt;0,N254*100/M254,0)</f>
        <v>25.071333333333332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IFERROR(__xludf.DUMMYFUNCTION("IMPORTRANGE(""https://docs.google.com/spreadsheets/d/1Yj_ptqi66GCucihVvJfMjLAmec39IyEx_6qawtMGysU/edit?usp=sharing"",""สบก!BX42"")"),0)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IFERROR(__xludf.DUMMYFUNCTION("IMPORTRANGE(""https://docs.google.com/spreadsheets/d/1Yj_ptqi66GCucihVvJfMjLAmec39IyEx_6qawtMGysU/edit?usp=sharing"",""สบก!BY42"")"),292100)</f>
        <v>292100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IFERROR(__xludf.DUMMYFUNCTION("IMPORTRANGE(""https://docs.google.com/spreadsheets/d/1Yj_ptqi66GCucihVvJfMjLAmec39IyEx_6qawtMGysU/edit?usp=sharing"",""สบก!BZ42"")"),0)</f>
        <v>0</v>
      </c>
      <c r="M258" s="101"/>
      <c r="N258" s="91">
        <f ca="1">IFERROR(__xludf.DUMMYFUNCTION("IMPORTRANGE(""https://docs.google.com/spreadsheets/d/1Yj_ptqi66GCucihVvJfMjLAmec39IyEx_6qawtMGysU/edit?usp=sharing"",""สบก!CD42"")"),0)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IFERROR(__xludf.DUMMYFUNCTION("IMPORTRANGE(""https://docs.google.com/spreadsheets/d/1XL5vhW3sbDhbH9Cz0tuDiY8C3ctxq1tqvaCgkFb8cCA/edit?usp=sharing"",""นครราชสีมา!J175"")"),0)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IFERROR(__xludf.DUMMYFUNCTION("IMPORTRANGE(""https://docs.google.com/spreadsheets/d/1XL5vhW3sbDhbH9Cz0tuDiY8C3ctxq1tqvaCgkFb8cCA/edit?usp=sharing"",""นครราชสีมา!J176"")"),1)</f>
        <v>1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IFERROR(__xludf.DUMMYFUNCTION("IMPORTRANGE(""https://docs.google.com/spreadsheets/d/1XL5vhW3sbDhbH9Cz0tuDiY8C3ctxq1tqvaCgkFb8cCA/edit?usp=sharing"",""นครราชสีมา!J177"")"),1)</f>
        <v>1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IFERROR(__xludf.DUMMYFUNCTION("IMPORTRANGE(""https://docs.google.com/spreadsheets/d/1XL5vhW3sbDhbH9Cz0tuDiY8C3ctxq1tqvaCgkFb8cCA/edit?usp=sharing"",""นครราชสีมา!J178"")"),1)</f>
        <v>1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IFERROR(__xludf.DUMMYFUNCTION("IMPORTRANGE(""https://docs.google.com/spreadsheets/d/1XL5vhW3sbDhbH9Cz0tuDiY8C3ctxq1tqvaCgkFb8cCA/edit?usp=sharing"",""นครราชสีมา!I179"")"),1)</f>
        <v>1</v>
      </c>
      <c r="J264" s="192">
        <f ca="1">IFERROR(__xludf.DUMMYFUNCTION("IMPORTRANGE(""https://docs.google.com/spreadsheets/d/1XL5vhW3sbDhbH9Cz0tuDiY8C3ctxq1tqvaCgkFb8cCA/edit?usp=sharing"",""นครราชสีมา!J179"")"),0)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IFERROR(__xludf.DUMMYFUNCTION("IMPORTRANGE(""https://docs.google.com/spreadsheets/d/1XL5vhW3sbDhbH9Cz0tuDiY8C3ctxq1tqvaCgkFb8cCA/edit?usp=sharing"",""นครราชสีมา!I180"")"),50)</f>
        <v>50</v>
      </c>
      <c r="J265" s="192">
        <f ca="1">IFERROR(__xludf.DUMMYFUNCTION("IMPORTRANGE(""https://docs.google.com/spreadsheets/d/1XL5vhW3sbDhbH9Cz0tuDiY8C3ctxq1tqvaCgkFb8cCA/edit?usp=sharing"",""นครราชสีมา!J180"")"),0)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IFERROR(__xludf.DUMMYFUNCTION("IMPORTRANGE(""https://docs.google.com/spreadsheets/d/1XL5vhW3sbDhbH9Cz0tuDiY8C3ctxq1tqvaCgkFb8cCA/edit?usp=sharing"",""นครราชสีมา!I181"")"),50)</f>
        <v>50</v>
      </c>
      <c r="J266" s="192">
        <f ca="1">IFERROR(__xludf.DUMMYFUNCTION("IMPORTRANGE(""https://docs.google.com/spreadsheets/d/1XL5vhW3sbDhbH9Cz0tuDiY8C3ctxq1tqvaCgkFb8cCA/edit?usp=sharing"",""นครราชสีมา!J181"")"),0)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IFERROR(__xludf.DUMMYFUNCTION("IMPORTRANGE(""https://docs.google.com/spreadsheets/d/1XL5vhW3sbDhbH9Cz0tuDiY8C3ctxq1tqvaCgkFb8cCA/edit?usp=sharing"",""นครราชสีมา!I182"")"),1)</f>
        <v>1</v>
      </c>
      <c r="J267" s="192">
        <f ca="1">IFERROR(__xludf.DUMMYFUNCTION("IMPORTRANGE(""https://docs.google.com/spreadsheets/d/1XL5vhW3sbDhbH9Cz0tuDiY8C3ctxq1tqvaCgkFb8cCA/edit?usp=sharing"",""นครราชสีมา!J182"")"),0)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IFERROR(__xludf.DUMMYFUNCTION("IMPORTRANGE(""https://docs.google.com/spreadsheets/d/1XL5vhW3sbDhbH9Cz0tuDiY8C3ctxq1tqvaCgkFb8cCA/edit?usp=sharing"",""นครราชสีมา!J183"")"),0)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IFERROR(__xludf.DUMMYFUNCTION("IMPORTRANGE(""https://docs.google.com/spreadsheets/d/1XL5vhW3sbDhbH9Cz0tuDiY8C3ctxq1tqvaCgkFb8cCA/edit?usp=sharing"",""นครราชสีมา!J184"")"),0)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IFERROR(__xludf.DUMMYFUNCTION("IMPORTRANGE(""https://docs.google.com/spreadsheets/d/1XL5vhW3sbDhbH9Cz0tuDiY8C3ctxq1tqvaCgkFb8cCA/edit?usp=sharing"",""นครราชสีมา!I185"")"),20)</f>
        <v>20</v>
      </c>
      <c r="J270" s="308">
        <f ca="1">IFERROR(__xludf.DUMMYFUNCTION("IMPORTRANGE(""https://docs.google.com/spreadsheets/d/1XL5vhW3sbDhbH9Cz0tuDiY8C3ctxq1tqvaCgkFb8cCA/edit?usp=sharing"",""นครราชสีมา!J185"")"),20)</f>
        <v>20</v>
      </c>
      <c r="K270" s="309">
        <f ca="1">IF(I270&gt;0,J270*100/I270,0)</f>
        <v>100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73600</v>
      </c>
      <c r="M271" s="155">
        <f t="shared" ca="1" si="83"/>
        <v>33000</v>
      </c>
      <c r="N271" s="155">
        <f t="shared" ca="1" si="83"/>
        <v>23810</v>
      </c>
      <c r="O271" s="154">
        <f t="shared" ref="O271:O273" ca="1" si="84">IF(L271&gt;0,N271*100/L271,0)</f>
        <v>32.350543478260867</v>
      </c>
      <c r="P271" s="154">
        <f t="shared" ref="P271:P273" ca="1" si="85">IF(M271&gt;0,N271*100/M271,0)</f>
        <v>72.151515151515156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73600</v>
      </c>
      <c r="M273" s="160">
        <f t="shared" ca="1" si="87"/>
        <v>33000</v>
      </c>
      <c r="N273" s="160">
        <f t="shared" ca="1" si="87"/>
        <v>23810</v>
      </c>
      <c r="O273" s="159">
        <f t="shared" ca="1" si="84"/>
        <v>32.350543478260867</v>
      </c>
      <c r="P273" s="159">
        <f t="shared" ca="1" si="85"/>
        <v>72.151515151515156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73600</v>
      </c>
      <c r="M275" s="172">
        <f ca="1">IFERROR(__xludf.DUMMYFUNCTION("IMPORTRANGE(""https://docs.google.com/spreadsheets/d/1Yj_ptqi66GCucihVvJfMjLAmec39IyEx_6qawtMGysU/edit?usp=sharing"",""สบก!CK42"")"),33000)</f>
        <v>33000</v>
      </c>
      <c r="N275" s="172">
        <f ca="1">IFERROR(__xludf.DUMMYFUNCTION("IMPORTRANGE(""https://docs.google.com/spreadsheets/d/1Yj_ptqi66GCucihVvJfMjLAmec39IyEx_6qawtMGysU/edit?usp=sharing"",""สบก!CL42"")"),23810)</f>
        <v>23810</v>
      </c>
      <c r="O275" s="171">
        <f ca="1">IF(L275&gt;0,N275*100/L275,0)</f>
        <v>32.350543478260867</v>
      </c>
      <c r="P275" s="171">
        <f ca="1">IF(M275&gt;0,N275*100/M275,0)</f>
        <v>72.151515151515156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IFERROR(__xludf.DUMMYFUNCTION("IMPORTRANGE(""https://docs.google.com/spreadsheets/d/1Yj_ptqi66GCucihVvJfMjLAmec39IyEx_6qawtMGysU/edit?usp=sharing"",""สบก!CG42"")"),0)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IFERROR(__xludf.DUMMYFUNCTION("IMPORTRANGE(""https://docs.google.com/spreadsheets/d/1Yj_ptqi66GCucihVvJfMjLAmec39IyEx_6qawtMGysU/edit?usp=sharing"",""สบก!CH42"")"),73600)</f>
        <v>73600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IFERROR(__xludf.DUMMYFUNCTION("IMPORTRANGE(""https://docs.google.com/spreadsheets/d/1Yj_ptqi66GCucihVvJfMjLAmec39IyEx_6qawtMGysU/edit?usp=sharing"",""สบก!CI42"")"),0)</f>
        <v>0</v>
      </c>
      <c r="M279" s="101"/>
      <c r="N279" s="91">
        <f ca="1">IFERROR(__xludf.DUMMYFUNCTION("IMPORTRANGE(""https://docs.google.com/spreadsheets/d/1Yj_ptqi66GCucihVvJfMjLAmec39IyEx_6qawtMGysU/edit?usp=sharing"",""สบก!CM42"")"),0)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IFERROR(__xludf.DUMMYFUNCTION("IMPORTRANGE(""https://docs.google.com/spreadsheets/d/1XL5vhW3sbDhbH9Cz0tuDiY8C3ctxq1tqvaCgkFb8cCA/edit?usp=sharing"",""นครราชสีมา!J191"")"),0)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IFERROR(__xludf.DUMMYFUNCTION("IMPORTRANGE(""https://docs.google.com/spreadsheets/d/1XL5vhW3sbDhbH9Cz0tuDiY8C3ctxq1tqvaCgkFb8cCA/edit?usp=sharing"",""นครราชสีมา!J192"")"),1)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IFERROR(__xludf.DUMMYFUNCTION("IMPORTRANGE(""https://docs.google.com/spreadsheets/d/1XL5vhW3sbDhbH9Cz0tuDiY8C3ctxq1tqvaCgkFb8cCA/edit?usp=sharing"",""นครราชสีมา!J193"")"),1)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IFERROR(__xludf.DUMMYFUNCTION("IMPORTRANGE(""https://docs.google.com/spreadsheets/d/1XL5vhW3sbDhbH9Cz0tuDiY8C3ctxq1tqvaCgkFb8cCA/edit?usp=sharing"",""นครราชสีมา!J194"")"),1)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IFERROR(__xludf.DUMMYFUNCTION("IMPORTRANGE(""https://docs.google.com/spreadsheets/d/1XL5vhW3sbDhbH9Cz0tuDiY8C3ctxq1tqvaCgkFb8cCA/edit?usp=sharing"",""นครราชสีมา!I195"")"),20)</f>
        <v>20</v>
      </c>
      <c r="J285" s="192">
        <f ca="1">IFERROR(__xludf.DUMMYFUNCTION("IMPORTRANGE(""https://docs.google.com/spreadsheets/d/1XL5vhW3sbDhbH9Cz0tuDiY8C3ctxq1tqvaCgkFb8cCA/edit?usp=sharing"",""นครราชสีมา!J195"")"),20)</f>
        <v>20</v>
      </c>
      <c r="K285" s="168">
        <f ca="1">IF(I285&gt;0,J285*100/I285,0)</f>
        <v>100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IFERROR(__xludf.DUMMYFUNCTION("IMPORTRANGE(""https://docs.google.com/spreadsheets/d/1XL5vhW3sbDhbH9Cz0tuDiY8C3ctxq1tqvaCgkFb8cCA/edit?usp=sharing"",""นครราชสีมา!J196"")"),0)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IFERROR(__xludf.DUMMYFUNCTION("IMPORTRANGE(""https://docs.google.com/spreadsheets/d/1XL5vhW3sbDhbH9Cz0tuDiY8C3ctxq1tqvaCgkFb8cCA/edit?usp=sharing"",""นครราชสีมา!J197"")"),0)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IFERROR(__xludf.DUMMYFUNCTION("IMPORTRANGE(""https://docs.google.com/spreadsheets/d/1XL5vhW3sbDhbH9Cz0tuDiY8C3ctxq1tqvaCgkFb8cCA/edit?usp=sharing"",""นครราชสีมา!I199"")"),20)</f>
        <v>20</v>
      </c>
      <c r="J289" s="308">
        <f ca="1">IFERROR(__xludf.DUMMYFUNCTION("IMPORTRANGE(""https://docs.google.com/spreadsheets/d/1XL5vhW3sbDhbH9Cz0tuDiY8C3ctxq1tqvaCgkFb8cCA/edit?usp=sharing"",""นครราชสีมา!J199"")"),20)</f>
        <v>20</v>
      </c>
      <c r="K289" s="309">
        <f ca="1">IF(I289&gt;0,J289*100/I289,0)</f>
        <v>100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74920</v>
      </c>
      <c r="M290" s="155">
        <f t="shared" ca="1" si="88"/>
        <v>35660</v>
      </c>
      <c r="N290" s="155">
        <f t="shared" ca="1" si="88"/>
        <v>32128</v>
      </c>
      <c r="O290" s="154">
        <f t="shared" ref="O290:O292" ca="1" si="89">IF(L290&gt;0,N290*100/L290,0)</f>
        <v>42.883075280298982</v>
      </c>
      <c r="P290" s="154">
        <f t="shared" ref="P290:P292" ca="1" si="90">IF(M290&gt;0,N290*100/M290,0)</f>
        <v>90.095344924284916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74920</v>
      </c>
      <c r="M292" s="160">
        <f t="shared" ca="1" si="92"/>
        <v>35660</v>
      </c>
      <c r="N292" s="160">
        <f t="shared" ca="1" si="92"/>
        <v>32128</v>
      </c>
      <c r="O292" s="159">
        <f t="shared" ca="1" si="89"/>
        <v>42.883075280298982</v>
      </c>
      <c r="P292" s="159">
        <f t="shared" ca="1" si="90"/>
        <v>90.095344924284916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74920</v>
      </c>
      <c r="M294" s="172">
        <f ca="1">IFERROR(__xludf.DUMMYFUNCTION("IMPORTRANGE(""https://docs.google.com/spreadsheets/d/1Yj_ptqi66GCucihVvJfMjLAmec39IyEx_6qawtMGysU/edit?usp=sharing"",""สบก!CT42"")"),35660)</f>
        <v>35660</v>
      </c>
      <c r="N294" s="172">
        <f ca="1">IFERROR(__xludf.DUMMYFUNCTION("IMPORTRANGE(""https://docs.google.com/spreadsheets/d/1Yj_ptqi66GCucihVvJfMjLAmec39IyEx_6qawtMGysU/edit?usp=sharing"",""สบก!CU42"")"),32128)</f>
        <v>32128</v>
      </c>
      <c r="O294" s="171">
        <f ca="1">IF(L294&gt;0,N294*100/L294,0)</f>
        <v>42.883075280298982</v>
      </c>
      <c r="P294" s="171">
        <f ca="1">IF(M294&gt;0,N294*100/M294,0)</f>
        <v>90.095344924284916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IFERROR(__xludf.DUMMYFUNCTION("IMPORTRANGE(""https://docs.google.com/spreadsheets/d/1Yj_ptqi66GCucihVvJfMjLAmec39IyEx_6qawtMGysU/edit?usp=sharing"",""สบก!CP42"")"),0)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IFERROR(__xludf.DUMMYFUNCTION("IMPORTRANGE(""https://docs.google.com/spreadsheets/d/1Yj_ptqi66GCucihVvJfMjLAmec39IyEx_6qawtMGysU/edit?usp=sharing"",""สบก!CQ42"")"),74920)</f>
        <v>74920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IFERROR(__xludf.DUMMYFUNCTION("IMPORTRANGE(""https://docs.google.com/spreadsheets/d/1Yj_ptqi66GCucihVvJfMjLAmec39IyEx_6qawtMGysU/edit?usp=sharing"",""สบก!CR42"")"),0)</f>
        <v>0</v>
      </c>
      <c r="M298" s="101"/>
      <c r="N298" s="91">
        <f ca="1">IFERROR(__xludf.DUMMYFUNCTION("IMPORTRANGE(""https://docs.google.com/spreadsheets/d/1Yj_ptqi66GCucihVvJfMjLAmec39IyEx_6qawtMGysU/edit?usp=sharing"",""สบก!CV42"")"),0)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IFERROR(__xludf.DUMMYFUNCTION("IMPORTRANGE(""https://docs.google.com/spreadsheets/d/1XL5vhW3sbDhbH9Cz0tuDiY8C3ctxq1tqvaCgkFb8cCA/edit?usp=sharing"",""นครราชสีมา!J205"")"),0)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IFERROR(__xludf.DUMMYFUNCTION("IMPORTRANGE(""https://docs.google.com/spreadsheets/d/1XL5vhW3sbDhbH9Cz0tuDiY8C3ctxq1tqvaCgkFb8cCA/edit?usp=sharing"",""นครราชสีมา!J206"")"),1)</f>
        <v>1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IFERROR(__xludf.DUMMYFUNCTION("IMPORTRANGE(""https://docs.google.com/spreadsheets/d/1XL5vhW3sbDhbH9Cz0tuDiY8C3ctxq1tqvaCgkFb8cCA/edit?usp=sharing"",""นครราชสีมา!J207"")"),1)</f>
        <v>1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IFERROR(__xludf.DUMMYFUNCTION("IMPORTRANGE(""https://docs.google.com/spreadsheets/d/1XL5vhW3sbDhbH9Cz0tuDiY8C3ctxq1tqvaCgkFb8cCA/edit?usp=sharing"",""นครราชสีมา!J208"")"),1)</f>
        <v>1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IFERROR(__xludf.DUMMYFUNCTION("IMPORTRANGE(""https://docs.google.com/spreadsheets/d/1XL5vhW3sbDhbH9Cz0tuDiY8C3ctxq1tqvaCgkFb8cCA/edit?usp=sharing"",""นครราชสีมา!I209"")"),20)</f>
        <v>20</v>
      </c>
      <c r="J304" s="191">
        <f ca="1">IFERROR(__xludf.DUMMYFUNCTION("IMPORTRANGE(""https://docs.google.com/spreadsheets/d/1XL5vhW3sbDhbH9Cz0tuDiY8C3ctxq1tqvaCgkFb8cCA/edit?usp=sharing"",""นครราชสีมา!J209"")"),20)</f>
        <v>20</v>
      </c>
      <c r="K304" s="222">
        <f ca="1">IF(I304&gt;0,J304*100/I304,0)</f>
        <v>100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IFERROR(__xludf.DUMMYFUNCTION("IMPORTRANGE(""https://docs.google.com/spreadsheets/d/1XL5vhW3sbDhbH9Cz0tuDiY8C3ctxq1tqvaCgkFb8cCA/edit?usp=sharing"",""นครราชสีมา!I211"")"),20)</f>
        <v>20</v>
      </c>
      <c r="J306" s="191">
        <f ca="1">IFERROR(__xludf.DUMMYFUNCTION("IMPORTRANGE(""https://docs.google.com/spreadsheets/d/1XL5vhW3sbDhbH9Cz0tuDiY8C3ctxq1tqvaCgkFb8cCA/edit?usp=sharing"",""นครราชสีมา!J211"")"),0)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IFERROR(__xludf.DUMMYFUNCTION("IMPORTRANGE(""https://docs.google.com/spreadsheets/d/1XL5vhW3sbDhbH9Cz0tuDiY8C3ctxq1tqvaCgkFb8cCA/edit?usp=sharing"",""นครราชสีมา!J212"")"),0)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IFERROR(__xludf.DUMMYFUNCTION("IMPORTRANGE(""https://docs.google.com/spreadsheets/d/1XL5vhW3sbDhbH9Cz0tuDiY8C3ctxq1tqvaCgkFb8cCA/edit?usp=sharing"",""นครราชสีมา!J213"")"),0)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IFERROR(__xludf.DUMMYFUNCTION("IMPORTRANGE(""https://docs.google.com/spreadsheets/d/1XL5vhW3sbDhbH9Cz0tuDiY8C3ctxq1tqvaCgkFb8cCA/edit?usp=sharing"",""นครราชสีมา!I214"")"),2)</f>
        <v>2</v>
      </c>
      <c r="J309" s="325">
        <f ca="1">IFERROR(__xludf.DUMMYFUNCTION("IMPORTRANGE(""https://docs.google.com/spreadsheets/d/1XL5vhW3sbDhbH9Cz0tuDiY8C3ctxq1tqvaCgkFb8cCA/edit?usp=sharing"",""นครราชสีมา!J214"")"),2)</f>
        <v>2</v>
      </c>
      <c r="K309" s="326">
        <f ca="1">IF(I309&gt;0,J309*100/I309,0)</f>
        <v>100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447600</v>
      </c>
      <c r="M310" s="155">
        <f t="shared" ca="1" si="93"/>
        <v>223800</v>
      </c>
      <c r="N310" s="155">
        <f t="shared" ca="1" si="93"/>
        <v>83286</v>
      </c>
      <c r="O310" s="154">
        <f t="shared" ref="O310:O312" ca="1" si="94">IF(L310&gt;0,N310*100/L310,0)</f>
        <v>18.607238605898122</v>
      </c>
      <c r="P310" s="154">
        <f t="shared" ref="P310:P312" ca="1" si="95">IF(M310&gt;0,N310*100/M310,0)</f>
        <v>37.214477211796243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447600</v>
      </c>
      <c r="M312" s="160">
        <f t="shared" ca="1" si="97"/>
        <v>223800</v>
      </c>
      <c r="N312" s="160">
        <f t="shared" ca="1" si="97"/>
        <v>83286</v>
      </c>
      <c r="O312" s="159">
        <f t="shared" ca="1" si="94"/>
        <v>18.607238605898122</v>
      </c>
      <c r="P312" s="159">
        <f t="shared" ca="1" si="95"/>
        <v>37.214477211796243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447600</v>
      </c>
      <c r="M314" s="172">
        <f ca="1">IFERROR(__xludf.DUMMYFUNCTION("IMPORTRANGE(""https://docs.google.com/spreadsheets/d/1Yj_ptqi66GCucihVvJfMjLAmec39IyEx_6qawtMGysU/edit?usp=sharing"",""สบก!DC42"")"),223800)</f>
        <v>223800</v>
      </c>
      <c r="N314" s="172">
        <f ca="1">IFERROR(__xludf.DUMMYFUNCTION("IMPORTRANGE(""https://docs.google.com/spreadsheets/d/1Yj_ptqi66GCucihVvJfMjLAmec39IyEx_6qawtMGysU/edit?usp=sharing"",""สบก!DD42"")"),83286)</f>
        <v>83286</v>
      </c>
      <c r="O314" s="171">
        <f ca="1">IF(L314&gt;0,N314*100/L314,0)</f>
        <v>18.607238605898122</v>
      </c>
      <c r="P314" s="171">
        <f ca="1">IF(M314&gt;0,N314*100/M314,0)</f>
        <v>37.214477211796243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IFERROR(__xludf.DUMMYFUNCTION("IMPORTRANGE(""https://docs.google.com/spreadsheets/d/1Yj_ptqi66GCucihVvJfMjLAmec39IyEx_6qawtMGysU/edit?usp=sharing"",""สบก!CY42"")"),0)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IFERROR(__xludf.DUMMYFUNCTION("IMPORTRANGE(""https://docs.google.com/spreadsheets/d/1Yj_ptqi66GCucihVvJfMjLAmec39IyEx_6qawtMGysU/edit?usp=sharing"",""สบก!CZ42"")"),447600)</f>
        <v>447600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IFERROR(__xludf.DUMMYFUNCTION("IMPORTRANGE(""https://docs.google.com/spreadsheets/d/1Yj_ptqi66GCucihVvJfMjLAmec39IyEx_6qawtMGysU/edit?usp=sharing"",""สบก!DA42"")"),0)</f>
        <v>0</v>
      </c>
      <c r="M318" s="101"/>
      <c r="N318" s="91">
        <f ca="1">IFERROR(__xludf.DUMMYFUNCTION("IMPORTRANGE(""https://docs.google.com/spreadsheets/d/1Yj_ptqi66GCucihVvJfMjLAmec39IyEx_6qawtMGysU/edit?usp=sharing"",""สบก!DE42"")"),0)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IFERROR(__xludf.DUMMYFUNCTION("IMPORTRANGE(""https://docs.google.com/spreadsheets/d/1XL5vhW3sbDhbH9Cz0tuDiY8C3ctxq1tqvaCgkFb8cCA/edit?usp=sharing"",""นครราชสีมา!J220"")"),0)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IFERROR(__xludf.DUMMYFUNCTION("IMPORTRANGE(""https://docs.google.com/spreadsheets/d/1XL5vhW3sbDhbH9Cz0tuDiY8C3ctxq1tqvaCgkFb8cCA/edit?usp=sharing"",""นครราชสีมา!J221"")"),1)</f>
        <v>1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IFERROR(__xludf.DUMMYFUNCTION("IMPORTRANGE(""https://docs.google.com/spreadsheets/d/1XL5vhW3sbDhbH9Cz0tuDiY8C3ctxq1tqvaCgkFb8cCA/edit?usp=sharing"",""นครราชสีมา!J222"")"),1)</f>
        <v>1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IFERROR(__xludf.DUMMYFUNCTION("IMPORTRANGE(""https://docs.google.com/spreadsheets/d/1XL5vhW3sbDhbH9Cz0tuDiY8C3ctxq1tqvaCgkFb8cCA/edit?usp=sharing"",""นครราชสีมา!J223"")"),1)</f>
        <v>1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IFERROR(__xludf.DUMMYFUNCTION("IMPORTRANGE(""https://docs.google.com/spreadsheets/d/1XL5vhW3sbDhbH9Cz0tuDiY8C3ctxq1tqvaCgkFb8cCA/edit?usp=sharing"",""นครราชสีมา!I224"")"),2)</f>
        <v>2</v>
      </c>
      <c r="J324" s="191">
        <f ca="1">IFERROR(__xludf.DUMMYFUNCTION("IMPORTRANGE(""https://docs.google.com/spreadsheets/d/1XL5vhW3sbDhbH9Cz0tuDiY8C3ctxq1tqvaCgkFb8cCA/edit?usp=sharing"",""นครราชสีมา!J224"")"),2)</f>
        <v>2</v>
      </c>
      <c r="K324" s="222">
        <f ca="1">IF(I324&gt;0,J324*100/I324,0)</f>
        <v>100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IFERROR(__xludf.DUMMYFUNCTION("IMPORTRANGE(""https://docs.google.com/spreadsheets/d/1XL5vhW3sbDhbH9Cz0tuDiY8C3ctxq1tqvaCgkFb8cCA/edit?usp=sharing"",""นครราชสีมา!J225"")"),0)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IFERROR(__xludf.DUMMYFUNCTION("IMPORTRANGE(""https://docs.google.com/spreadsheets/d/1XL5vhW3sbDhbH9Cz0tuDiY8C3ctxq1tqvaCgkFb8cCA/edit?usp=sharing"",""นครราชสีมา!J226"")"),0)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IFERROR(__xludf.DUMMYFUNCTION("IMPORTRANGE(""https://docs.google.com/spreadsheets/d/1XL5vhW3sbDhbH9Cz0tuDiY8C3ctxq1tqvaCgkFb8cCA/edit?usp=sharing"",""นครราชสีมา!I228"")"),1550)</f>
        <v>1550</v>
      </c>
      <c r="J328" s="330">
        <f ca="1">IFERROR(__xludf.DUMMYFUNCTION("IMPORTRANGE(""https://docs.google.com/spreadsheets/d/1XL5vhW3sbDhbH9Cz0tuDiY8C3ctxq1tqvaCgkFb8cCA/edit?usp=sharing"",""นครราชสีมา!J228"")"),154)</f>
        <v>154</v>
      </c>
      <c r="K328" s="309">
        <f ca="1">IF(I328&gt;0,J328*100/I328,0)</f>
        <v>9.935483870967742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2505960</v>
      </c>
      <c r="M329" s="155">
        <f t="shared" ca="1" si="98"/>
        <v>1502390</v>
      </c>
      <c r="N329" s="155">
        <f t="shared" ca="1" si="98"/>
        <v>802748</v>
      </c>
      <c r="O329" s="154">
        <f t="shared" ref="O329:O331" ca="1" si="99">IF(L329&gt;0,N329*100/L329,0)</f>
        <v>32.033552012003383</v>
      </c>
      <c r="P329" s="154">
        <f t="shared" ref="P329:P331" ca="1" si="100">IF(M329&gt;0,N329*100/M329,0)</f>
        <v>53.431399303775983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2505960</v>
      </c>
      <c r="M331" s="160">
        <f t="shared" ca="1" si="102"/>
        <v>1502390</v>
      </c>
      <c r="N331" s="160">
        <f t="shared" ca="1" si="102"/>
        <v>802748</v>
      </c>
      <c r="O331" s="159">
        <f t="shared" ca="1" si="99"/>
        <v>32.033552012003383</v>
      </c>
      <c r="P331" s="159">
        <f t="shared" ca="1" si="100"/>
        <v>53.431399303775983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2505960</v>
      </c>
      <c r="M333" s="172">
        <f ca="1">IFERROR(__xludf.DUMMYFUNCTION("IMPORTRANGE(""https://docs.google.com/spreadsheets/d/1Yj_ptqi66GCucihVvJfMjLAmec39IyEx_6qawtMGysU/edit?usp=sharing"",""สบก!DL42"")"),1502390)</f>
        <v>1502390</v>
      </c>
      <c r="N333" s="172">
        <f ca="1">IFERROR(__xludf.DUMMYFUNCTION("IMPORTRANGE(""https://docs.google.com/spreadsheets/d/1Yj_ptqi66GCucihVvJfMjLAmec39IyEx_6qawtMGysU/edit?usp=sharing"",""สบก!DM42"")"),802748)</f>
        <v>802748</v>
      </c>
      <c r="O333" s="171">
        <f ca="1">IF(L333&gt;0,N333*100/L333,0)</f>
        <v>32.033552012003383</v>
      </c>
      <c r="P333" s="171">
        <f ca="1">IF(M333&gt;0,N333*100/M333,0)</f>
        <v>53.431399303775983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IFERROR(__xludf.DUMMYFUNCTION("IMPORTRANGE(""https://docs.google.com/spreadsheets/d/1Yj_ptqi66GCucihVvJfMjLAmec39IyEx_6qawtMGysU/edit?usp=sharing"",""สบก!DH42"")"),666000)</f>
        <v>666000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IFERROR(__xludf.DUMMYFUNCTION("IMPORTRANGE(""https://docs.google.com/spreadsheets/d/1Yj_ptqi66GCucihVvJfMjLAmec39IyEx_6qawtMGysU/edit?usp=sharing"",""สบก!DI42"")"),1839960)</f>
        <v>1839960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IFERROR(__xludf.DUMMYFUNCTION("IMPORTRANGE(""https://docs.google.com/spreadsheets/d/1Yj_ptqi66GCucihVvJfMjLAmec39IyEx_6qawtMGysU/edit?usp=sharing"",""สบก!DJ42"")"),0)</f>
        <v>0</v>
      </c>
      <c r="M337" s="101"/>
      <c r="N337" s="91">
        <f ca="1">IFERROR(__xludf.DUMMYFUNCTION("IMPORTRANGE(""https://docs.google.com/spreadsheets/d/1Yj_ptqi66GCucihVvJfMjLAmec39IyEx_6qawtMGysU/edit?usp=sharing"",""สบก!DN42"")"),0)</f>
        <v>0</v>
      </c>
      <c r="O337" s="101">
        <f ca="1">IF(L337&gt;0,N337*100/L337,0)</f>
        <v>0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IFERROR(__xludf.DUMMYFUNCTION("IMPORTRANGE(""https://docs.google.com/spreadsheets/d/1XL5vhW3sbDhbH9Cz0tuDiY8C3ctxq1tqvaCgkFb8cCA/edit?usp=sharing"",""นครราชสีมา!I234"")"),0)</f>
        <v>0</v>
      </c>
      <c r="J339" s="191">
        <f ca="1">IFERROR(__xludf.DUMMYFUNCTION("IMPORTRANGE(""https://docs.google.com/spreadsheets/d/1XL5vhW3sbDhbH9Cz0tuDiY8C3ctxq1tqvaCgkFb8cCA/edit?usp=sharing"",""นครราชสีมา!J234"")"),333)</f>
        <v>333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IFERROR(__xludf.DUMMYFUNCTION("IMPORTRANGE(""https://docs.google.com/spreadsheets/d/1XL5vhW3sbDhbH9Cz0tuDiY8C3ctxq1tqvaCgkFb8cCA/edit?usp=sharing"",""นครราชสีมา!I235"")"),15600)</f>
        <v>15600</v>
      </c>
      <c r="J340" s="191">
        <f ca="1">IFERROR(__xludf.DUMMYFUNCTION("IMPORTRANGE(""https://docs.google.com/spreadsheets/d/1XL5vhW3sbDhbH9Cz0tuDiY8C3ctxq1tqvaCgkFb8cCA/edit?usp=sharing"",""นครราชสีมา!J235"")"),3258.66)</f>
        <v>3258.66</v>
      </c>
      <c r="K340" s="333">
        <f t="shared" ca="1" si="103"/>
        <v>20.888846153846153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IFERROR(__xludf.DUMMYFUNCTION("IMPORTRANGE(""https://docs.google.com/spreadsheets/d/1XL5vhW3sbDhbH9Cz0tuDiY8C3ctxq1tqvaCgkFb8cCA/edit?usp=sharing"",""นครราชสีมา!I236"")"),1550)</f>
        <v>1550</v>
      </c>
      <c r="J341" s="191">
        <f ca="1">IFERROR(__xludf.DUMMYFUNCTION("IMPORTRANGE(""https://docs.google.com/spreadsheets/d/1XL5vhW3sbDhbH9Cz0tuDiY8C3ctxq1tqvaCgkFb8cCA/edit?usp=sharing"",""นครราชสีมา!J236"")"),344)</f>
        <v>344</v>
      </c>
      <c r="K341" s="333">
        <f t="shared" ca="1" si="103"/>
        <v>22.193548387096776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IFERROR(__xludf.DUMMYFUNCTION("IMPORTRANGE(""https://docs.google.com/spreadsheets/d/1XL5vhW3sbDhbH9Cz0tuDiY8C3ctxq1tqvaCgkFb8cCA/edit?usp=sharing"",""นครราชสีมา!I237"")"),0)</f>
        <v>0</v>
      </c>
      <c r="J342" s="191">
        <f ca="1">IFERROR(__xludf.DUMMYFUNCTION("IMPORTRANGE(""https://docs.google.com/spreadsheets/d/1XL5vhW3sbDhbH9Cz0tuDiY8C3ctxq1tqvaCgkFb8cCA/edit?usp=sharing"",""นครราชสีมา!J237"")"),4161.2)</f>
        <v>4161.2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IFERROR(__xludf.DUMMYFUNCTION("IMPORTRANGE(""https://docs.google.com/spreadsheets/d/1XL5vhW3sbDhbH9Cz0tuDiY8C3ctxq1tqvaCgkFb8cCA/edit?usp=sharing"",""นครราชสีมา!I238"")"),1550)</f>
        <v>1550</v>
      </c>
      <c r="J343" s="191">
        <f ca="1">IFERROR(__xludf.DUMMYFUNCTION("IMPORTRANGE(""https://docs.google.com/spreadsheets/d/1XL5vhW3sbDhbH9Cz0tuDiY8C3ctxq1tqvaCgkFb8cCA/edit?usp=sharing"",""นครราชสีมา!J238"")"),0)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IFERROR(__xludf.DUMMYFUNCTION("IMPORTRANGE(""https://docs.google.com/spreadsheets/d/1XL5vhW3sbDhbH9Cz0tuDiY8C3ctxq1tqvaCgkFb8cCA/edit?usp=sharing"",""นครราชสีมา!I239"")"),0)</f>
        <v>0</v>
      </c>
      <c r="J344" s="191">
        <f ca="1">IFERROR(__xludf.DUMMYFUNCTION("IMPORTRANGE(""https://docs.google.com/spreadsheets/d/1XL5vhW3sbDhbH9Cz0tuDiY8C3ctxq1tqvaCgkFb8cCA/edit?usp=sharing"",""นครราชสีมา!J239"")"),0)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IFERROR(__xludf.DUMMYFUNCTION("IMPORTRANGE(""https://docs.google.com/spreadsheets/d/1XL5vhW3sbDhbH9Cz0tuDiY8C3ctxq1tqvaCgkFb8cCA/edit?usp=sharing"",""นครราชสีมา!I240"")"),1550)</f>
        <v>1550</v>
      </c>
      <c r="J345" s="191">
        <f ca="1">IFERROR(__xludf.DUMMYFUNCTION("IMPORTRANGE(""https://docs.google.com/spreadsheets/d/1XL5vhW3sbDhbH9Cz0tuDiY8C3ctxq1tqvaCgkFb8cCA/edit?usp=sharing"",""นครราชสีมา!J240"")"),154)</f>
        <v>154</v>
      </c>
      <c r="K345" s="333">
        <f t="shared" ca="1" si="103"/>
        <v>9.935483870967742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IFERROR(__xludf.DUMMYFUNCTION("IMPORTRANGE(""https://docs.google.com/spreadsheets/d/1XL5vhW3sbDhbH9Cz0tuDiY8C3ctxq1tqvaCgkFb8cCA/edit?usp=sharing"",""นครราชสีมา!I241"")"),0)</f>
        <v>0</v>
      </c>
      <c r="J346" s="191">
        <f ca="1">IFERROR(__xludf.DUMMYFUNCTION("IMPORTRANGE(""https://docs.google.com/spreadsheets/d/1XL5vhW3sbDhbH9Cz0tuDiY8C3ctxq1tqvaCgkFb8cCA/edit?usp=sharing"",""นครราชสีมา!J241"")"),1987.88)</f>
        <v>1987.88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IFERROR(__xludf.DUMMYFUNCTION("IMPORTRANGE(""https://docs.google.com/spreadsheets/d/1XL5vhW3sbDhbH9Cz0tuDiY8C3ctxq1tqvaCgkFb8cCA/edit?usp=sharing"",""นครราชสีมา!L242"")"),4357421)</f>
        <v>4357421</v>
      </c>
      <c r="M347" s="347"/>
      <c r="N347" s="347">
        <f ca="1">IFERROR(__xludf.DUMMYFUNCTION("IMPORTRANGE(""https://docs.google.com/spreadsheets/d/1XL5vhW3sbDhbH9Cz0tuDiY8C3ctxq1tqvaCgkFb8cCA/edit?usp=sharing"",""นครราชสีมา!M242"")"),729378.36)</f>
        <v>729378.36</v>
      </c>
      <c r="O347" s="347">
        <f ca="1">+IF(L347&gt;0,N347*100/L347,0)</f>
        <v>16.738762676362921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IFERROR(__xludf.DUMMYFUNCTION("IMPORTRANGE(""https://docs.google.com/spreadsheets/d/1XL5vhW3sbDhbH9Cz0tuDiY8C3ctxq1tqvaCgkFb8cCA/edit?usp=sharing"",""นครราชสีมา!I244"")"),200)</f>
        <v>200</v>
      </c>
      <c r="J349" s="360">
        <f ca="1">IFERROR(__xludf.DUMMYFUNCTION("IMPORTRANGE(""https://docs.google.com/spreadsheets/d/1XL5vhW3sbDhbH9Cz0tuDiY8C3ctxq1tqvaCgkFb8cCA/edit?usp=sharing"",""นครราชสีมา!J244"")"),0)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IFERROR(__xludf.DUMMYFUNCTION("IMPORTRANGE(""https://docs.google.com/spreadsheets/d/1XL5vhW3sbDhbH9Cz0tuDiY8C3ctxq1tqvaCgkFb8cCA/edit?usp=sharing"",""นครราชสีมา!L244"")"),529200)</f>
        <v>529200</v>
      </c>
      <c r="M349" s="362"/>
      <c r="N349" s="362">
        <f ca="1">IFERROR(__xludf.DUMMYFUNCTION("IMPORTRANGE(""https://docs.google.com/spreadsheets/d/1XL5vhW3sbDhbH9Cz0tuDiY8C3ctxq1tqvaCgkFb8cCA/edit?usp=sharing"",""นครราชสีมา!M244"")"),143823.75)</f>
        <v>143823.75</v>
      </c>
      <c r="O349" s="362">
        <f ca="1">+IF(L349&gt;0,N349*100/L349,0)</f>
        <v>27.177579365079364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IFERROR(__xludf.DUMMYFUNCTION("IMPORTRANGE(""https://docs.google.com/spreadsheets/d/1XL5vhW3sbDhbH9Cz0tuDiY8C3ctxq1tqvaCgkFb8cCA/edit?usp=sharing"",""นครราชสีมา!I245"")"),100)</f>
        <v>100</v>
      </c>
      <c r="J350" s="360">
        <f ca="1">IFERROR(__xludf.DUMMYFUNCTION("IMPORTRANGE(""https://docs.google.com/spreadsheets/d/1XL5vhW3sbDhbH9Cz0tuDiY8C3ctxq1tqvaCgkFb8cCA/edit?usp=sharing"",""นครราชสีมา!J245"")"),100)</f>
        <v>100</v>
      </c>
      <c r="K350" s="361">
        <f t="shared" ca="1" si="104"/>
        <v>100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IFERROR(__xludf.DUMMYFUNCTION("IMPORTRANGE(""https://docs.google.com/spreadsheets/d/1XL5vhW3sbDhbH9Cz0tuDiY8C3ctxq1tqvaCgkFb8cCA/edit?usp=sharing"",""นครราชสีมา!L246"")"),0)</f>
        <v>0</v>
      </c>
      <c r="M351" s="169"/>
      <c r="N351" s="169">
        <f ca="1">IFERROR(__xludf.DUMMYFUNCTION("IMPORTRANGE(""https://docs.google.com/spreadsheets/d/1XL5vhW3sbDhbH9Cz0tuDiY8C3ctxq1tqvaCgkFb8cCA/edit?usp=sharing"",""นครราชสีมา!M246"")"),0)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IFERROR(__xludf.DUMMYFUNCTION("IMPORTRANGE(""https://docs.google.com/spreadsheets/d/1XL5vhW3sbDhbH9Cz0tuDiY8C3ctxq1tqvaCgkFb8cCA/edit?usp=sharing"",""นครราชสีมา!L247"")"),529200)</f>
        <v>529200</v>
      </c>
      <c r="M352" s="169"/>
      <c r="N352" s="169">
        <f ca="1">IFERROR(__xludf.DUMMYFUNCTION("IMPORTRANGE(""https://docs.google.com/spreadsheets/d/1XL5vhW3sbDhbH9Cz0tuDiY8C3ctxq1tqvaCgkFb8cCA/edit?usp=sharing"",""นครราชสีมา!M247"")"),143823.75)</f>
        <v>143823.75</v>
      </c>
      <c r="O352" s="169">
        <f t="shared" ca="1" si="105"/>
        <v>27.177579365079364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IFERROR(__xludf.DUMMYFUNCTION("IMPORTRANGE(""https://docs.google.com/spreadsheets/d/1XL5vhW3sbDhbH9Cz0tuDiY8C3ctxq1tqvaCgkFb8cCA/edit?usp=sharing"",""นครราชสีมา!L248"")"),0)</f>
        <v>0</v>
      </c>
      <c r="M353" s="171"/>
      <c r="N353" s="171">
        <f ca="1">IFERROR(__xludf.DUMMYFUNCTION("IMPORTRANGE(""https://docs.google.com/spreadsheets/d/1XL5vhW3sbDhbH9Cz0tuDiY8C3ctxq1tqvaCgkFb8cCA/edit?usp=sharing"",""นครราชสีมา!M248"")"),0)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IFERROR(__xludf.DUMMYFUNCTION("IMPORTRANGE(""https://docs.google.com/spreadsheets/d/1XL5vhW3sbDhbH9Cz0tuDiY8C3ctxq1tqvaCgkFb8cCA/edit?usp=sharing"",""นครราชสีมา!L249"")"),529200)</f>
        <v>529200</v>
      </c>
      <c r="M354" s="171"/>
      <c r="N354" s="171">
        <f ca="1">IFERROR(__xludf.DUMMYFUNCTION("IMPORTRANGE(""https://docs.google.com/spreadsheets/d/1XL5vhW3sbDhbH9Cz0tuDiY8C3ctxq1tqvaCgkFb8cCA/edit?usp=sharing"",""นครราชสีมา!M249"")"),143823.75)</f>
        <v>143823.75</v>
      </c>
      <c r="O354" s="171">
        <f t="shared" ca="1" si="105"/>
        <v>27.177579365079364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IFERROR(__xludf.DUMMYFUNCTION("IMPORTRANGE(""https://docs.google.com/spreadsheets/d/1XL5vhW3sbDhbH9Cz0tuDiY8C3ctxq1tqvaCgkFb8cCA/edit?usp=sharing"",""นครราชสีมา!M250"")"),81950)</f>
        <v>81950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IFERROR(__xludf.DUMMYFUNCTION("IMPORTRANGE(""https://docs.google.com/spreadsheets/d/1XL5vhW3sbDhbH9Cz0tuDiY8C3ctxq1tqvaCgkFb8cCA/edit?usp=sharing"",""นครราชสีมา!M251"")"),0)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IFERROR(__xludf.DUMMYFUNCTION("IMPORTRANGE(""https://docs.google.com/spreadsheets/d/1XL5vhW3sbDhbH9Cz0tuDiY8C3ctxq1tqvaCgkFb8cCA/edit?usp=sharing"",""นครราชสีมา!M252"")"),36399.92)</f>
        <v>36399.919999999998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IFERROR(__xludf.DUMMYFUNCTION("IMPORTRANGE(""https://docs.google.com/spreadsheets/d/1XL5vhW3sbDhbH9Cz0tuDiY8C3ctxq1tqvaCgkFb8cCA/edit?usp=sharing"",""นครราชสีมา!M253"")"),25473.83)</f>
        <v>25473.83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IFERROR(__xludf.DUMMYFUNCTION("IMPORTRANGE(""https://docs.google.com/spreadsheets/d/1XL5vhW3sbDhbH9Cz0tuDiY8C3ctxq1tqvaCgkFb8cCA/edit?usp=sharing"",""นครราชสีมา!J255"")"),0)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IFERROR(__xludf.DUMMYFUNCTION("IMPORTRANGE(""https://docs.google.com/spreadsheets/d/1XL5vhW3sbDhbH9Cz0tuDiY8C3ctxq1tqvaCgkFb8cCA/edit?usp=sharing"",""นครราชสีมา!J256"")"),1)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IFERROR(__xludf.DUMMYFUNCTION("IMPORTRANGE(""https://docs.google.com/spreadsheets/d/1XL5vhW3sbDhbH9Cz0tuDiY8C3ctxq1tqvaCgkFb8cCA/edit?usp=sharing"",""นครราชสีมา!J257"")"),1)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IFERROR(__xludf.DUMMYFUNCTION("IMPORTRANGE(""https://docs.google.com/spreadsheets/d/1XL5vhW3sbDhbH9Cz0tuDiY8C3ctxq1tqvaCgkFb8cCA/edit?usp=sharing"",""นครราชสีมา!J258"")"),1)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IFERROR(__xludf.DUMMYFUNCTION("IMPORTRANGE(""https://docs.google.com/spreadsheets/d/1XL5vhW3sbDhbH9Cz0tuDiY8C3ctxq1tqvaCgkFb8cCA/edit?usp=sharing"",""นครราชสีมา!J166"")"),0)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IFERROR(__xludf.DUMMYFUNCTION("IMPORTRANGE(""https://docs.google.com/spreadsheets/d/1XL5vhW3sbDhbH9Cz0tuDiY8C3ctxq1tqvaCgkFb8cCA/edit?usp=sharing"",""นครราชสีมา!J166"")"),0)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IFERROR(__xludf.DUMMYFUNCTION("IMPORTRANGE(""https://docs.google.com/spreadsheets/d/1XL5vhW3sbDhbH9Cz0tuDiY8C3ctxq1tqvaCgkFb8cCA/edit?usp=sharing"",""นครราชสีมา!J166"")"),0)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IFERROR(__xludf.DUMMYFUNCTION("IMPORTRANGE(""https://docs.google.com/spreadsheets/d/1XL5vhW3sbDhbH9Cz0tuDiY8C3ctxq1tqvaCgkFb8cCA/edit?usp=sharing"",""นครราชสีมา!J166"")"),0)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IFERROR(__xludf.DUMMYFUNCTION("IMPORTRANGE(""https://docs.google.com/spreadsheets/d/1XL5vhW3sbDhbH9Cz0tuDiY8C3ctxq1tqvaCgkFb8cCA/edit?usp=sharing"",""นครราชสีมา!I263"")"),100)</f>
        <v>100</v>
      </c>
      <c r="J368" s="191">
        <f ca="1">IFERROR(__xludf.DUMMYFUNCTION("IMPORTRANGE(""https://docs.google.com/spreadsheets/d/1XL5vhW3sbDhbH9Cz0tuDiY8C3ctxq1tqvaCgkFb8cCA/edit?usp=sharing"",""นครราชสีมา!J263"")"),100)</f>
        <v>100</v>
      </c>
      <c r="K368" s="168">
        <f t="shared" ca="1" si="106"/>
        <v>100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IFERROR(__xludf.DUMMYFUNCTION("IMPORTRANGE(""https://docs.google.com/spreadsheets/d/1XL5vhW3sbDhbH9Cz0tuDiY8C3ctxq1tqvaCgkFb8cCA/edit?usp=sharing"",""นครราชสีมา!I164"")"),0)</f>
        <v>0</v>
      </c>
      <c r="J369" s="191">
        <f ca="1">IFERROR(__xludf.DUMMYFUNCTION("IMPORTRANGE(""https://docs.google.com/spreadsheets/d/1XL5vhW3sbDhbH9Cz0tuDiY8C3ctxq1tqvaCgkFb8cCA/edit?usp=sharing"",""นครราชสีมา!J164"")"),0)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IFERROR(__xludf.DUMMYFUNCTION("IMPORTRANGE(""https://docs.google.com/spreadsheets/d/1XL5vhW3sbDhbH9Cz0tuDiY8C3ctxq1tqvaCgkFb8cCA/edit?usp=sharing"",""นครราชสีมา!I265"")"),100)</f>
        <v>100</v>
      </c>
      <c r="J370" s="191">
        <f ca="1">IFERROR(__xludf.DUMMYFUNCTION("IMPORTRANGE(""https://docs.google.com/spreadsheets/d/1XL5vhW3sbDhbH9Cz0tuDiY8C3ctxq1tqvaCgkFb8cCA/edit?usp=sharing"",""นครราชสีมา!J265"")"),100)</f>
        <v>100</v>
      </c>
      <c r="K370" s="168">
        <f t="shared" ca="1" si="106"/>
        <v>100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IFERROR(__xludf.DUMMYFUNCTION("IMPORTRANGE(""https://docs.google.com/spreadsheets/d/1XL5vhW3sbDhbH9Cz0tuDiY8C3ctxq1tqvaCgkFb8cCA/edit?usp=sharing"",""นครราชสีมา!I164"")"),0)</f>
        <v>0</v>
      </c>
      <c r="J371" s="192">
        <f ca="1">IFERROR(__xludf.DUMMYFUNCTION("IMPORTRANGE(""https://docs.google.com/spreadsheets/d/1XL5vhW3sbDhbH9Cz0tuDiY8C3ctxq1tqvaCgkFb8cCA/edit?usp=sharing"",""นครราชสีมา!J164"")"),0)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IFERROR(__xludf.DUMMYFUNCTION("IMPORTRANGE(""https://docs.google.com/spreadsheets/d/1XL5vhW3sbDhbH9Cz0tuDiY8C3ctxq1tqvaCgkFb8cCA/edit?usp=sharing"",""นครราชสีมา!I267"")"),100)</f>
        <v>100</v>
      </c>
      <c r="J372" s="192">
        <f ca="1">IFERROR(__xludf.DUMMYFUNCTION("IMPORTRANGE(""https://docs.google.com/spreadsheets/d/1XL5vhW3sbDhbH9Cz0tuDiY8C3ctxq1tqvaCgkFb8cCA/edit?usp=sharing"",""นครราชสีมา!J267"")"),100)</f>
        <v>100</v>
      </c>
      <c r="K372" s="168">
        <f t="shared" ca="1" si="106"/>
        <v>100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IFERROR(__xludf.DUMMYFUNCTION("IMPORTRANGE(""https://docs.google.com/spreadsheets/d/1XL5vhW3sbDhbH9Cz0tuDiY8C3ctxq1tqvaCgkFb8cCA/edit?usp=sharing"",""นครราชสีมา!I164"")"),0)</f>
        <v>0</v>
      </c>
      <c r="J373" s="191">
        <f ca="1">IFERROR(__xludf.DUMMYFUNCTION("IMPORTRANGE(""https://docs.google.com/spreadsheets/d/1XL5vhW3sbDhbH9Cz0tuDiY8C3ctxq1tqvaCgkFb8cCA/edit?usp=sharing"",""นครราชสีมา!J164"")"),0)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IFERROR(__xludf.DUMMYFUNCTION("IMPORTRANGE(""https://docs.google.com/spreadsheets/d/1XL5vhW3sbDhbH9Cz0tuDiY8C3ctxq1tqvaCgkFb8cCA/edit?usp=sharing"",""นครราชสีมา!I164"")"),0)</f>
        <v>0</v>
      </c>
      <c r="J374" s="191">
        <f ca="1">IFERROR(__xludf.DUMMYFUNCTION("IMPORTRANGE(""https://docs.google.com/spreadsheets/d/1XL5vhW3sbDhbH9Cz0tuDiY8C3ctxq1tqvaCgkFb8cCA/edit?usp=sharing"",""นครราชสีมา!J164"")"),0)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IFERROR(__xludf.DUMMYFUNCTION("IMPORTRANGE(""https://docs.google.com/spreadsheets/d/1XL5vhW3sbDhbH9Cz0tuDiY8C3ctxq1tqvaCgkFb8cCA/edit?usp=sharing"",""นครราชสีมา!I270"")"),200)</f>
        <v>200</v>
      </c>
      <c r="J375" s="191">
        <f ca="1">IFERROR(__xludf.DUMMYFUNCTION("IMPORTRANGE(""https://docs.google.com/spreadsheets/d/1XL5vhW3sbDhbH9Cz0tuDiY8C3ctxq1tqvaCgkFb8cCA/edit?usp=sharing"",""นครราชสีมา!J270"")"),0)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IFERROR(__xludf.DUMMYFUNCTION("IMPORTRANGE(""https://docs.google.com/spreadsheets/d/1XL5vhW3sbDhbH9Cz0tuDiY8C3ctxq1tqvaCgkFb8cCA/edit?usp=sharing"",""นครราชสีมา!I271"")"),140)</f>
        <v>140</v>
      </c>
      <c r="J376" s="192">
        <f ca="1">IFERROR(__xludf.DUMMYFUNCTION("IMPORTRANGE(""https://docs.google.com/spreadsheets/d/1XL5vhW3sbDhbH9Cz0tuDiY8C3ctxq1tqvaCgkFb8cCA/edit?usp=sharing"",""นครราชสีมา!J271"")"),0)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IFERROR(__xludf.DUMMYFUNCTION("IMPORTRANGE(""https://docs.google.com/spreadsheets/d/1XL5vhW3sbDhbH9Cz0tuDiY8C3ctxq1tqvaCgkFb8cCA/edit?usp=sharing"",""นครราชสีมา!I272"")"),60)</f>
        <v>60</v>
      </c>
      <c r="J377" s="191">
        <f ca="1">IFERROR(__xludf.DUMMYFUNCTION("IMPORTRANGE(""https://docs.google.com/spreadsheets/d/1XL5vhW3sbDhbH9Cz0tuDiY8C3ctxq1tqvaCgkFb8cCA/edit?usp=sharing"",""นครราชสีมา!J272"")"),0)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IFERROR(__xludf.DUMMYFUNCTION("IMPORTRANGE(""https://docs.google.com/spreadsheets/d/1XL5vhW3sbDhbH9Cz0tuDiY8C3ctxq1tqvaCgkFb8cCA/edit?usp=sharing"",""นครราชสีมา!J273"")"),0)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IFERROR(__xludf.DUMMYFUNCTION("IMPORTRANGE(""https://docs.google.com/spreadsheets/d/1XL5vhW3sbDhbH9Cz0tuDiY8C3ctxq1tqvaCgkFb8cCA/edit?usp=sharing"",""นครราชสีมา!J274"")"),0)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IFERROR(__xludf.DUMMYFUNCTION("IMPORTRANGE(""https://docs.google.com/spreadsheets/d/1XL5vhW3sbDhbH9Cz0tuDiY8C3ctxq1tqvaCgkFb8cCA/edit?usp=sharing"",""นครราชสีมา!I275"")"),1000)</f>
        <v>1000</v>
      </c>
      <c r="J380" s="360">
        <f ca="1">IFERROR(__xludf.DUMMYFUNCTION("IMPORTRANGE(""https://docs.google.com/spreadsheets/d/1XL5vhW3sbDhbH9Cz0tuDiY8C3ctxq1tqvaCgkFb8cCA/edit?usp=sharing"",""นครราชสีมา!J275"")"),0)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IFERROR(__xludf.DUMMYFUNCTION("IMPORTRANGE(""https://docs.google.com/spreadsheets/d/1XL5vhW3sbDhbH9Cz0tuDiY8C3ctxq1tqvaCgkFb8cCA/edit?usp=sharing"",""นครราชสีมา!L275"")"),1028520)</f>
        <v>1028520</v>
      </c>
      <c r="M380" s="362"/>
      <c r="N380" s="362">
        <f ca="1">IFERROR(__xludf.DUMMYFUNCTION("IMPORTRANGE(""https://docs.google.com/spreadsheets/d/1XL5vhW3sbDhbH9Cz0tuDiY8C3ctxq1tqvaCgkFb8cCA/edit?usp=sharing"",""นครราชสีมา!M275"")"),24640)</f>
        <v>24640</v>
      </c>
      <c r="O380" s="362">
        <f ca="1">+IF(L380&gt;0,N380*100/L380,0)</f>
        <v>2.3956753393225219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IFERROR(__xludf.DUMMYFUNCTION("IMPORTRANGE(""https://docs.google.com/spreadsheets/d/1XL5vhW3sbDhbH9Cz0tuDiY8C3ctxq1tqvaCgkFb8cCA/edit?usp=sharing"",""นครราชสีมา!I276"")"),100)</f>
        <v>100</v>
      </c>
      <c r="J381" s="360">
        <f ca="1">IFERROR(__xludf.DUMMYFUNCTION("IMPORTRANGE(""https://docs.google.com/spreadsheets/d/1XL5vhW3sbDhbH9Cz0tuDiY8C3ctxq1tqvaCgkFb8cCA/edit?usp=sharing"",""นครราชสีมา!J276"")"),0)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IFERROR(__xludf.DUMMYFUNCTION("IMPORTRANGE(""https://docs.google.com/spreadsheets/d/1XL5vhW3sbDhbH9Cz0tuDiY8C3ctxq1tqvaCgkFb8cCA/edit?usp=sharing"",""นครราชสีมา!L277"")"),0)</f>
        <v>0</v>
      </c>
      <c r="M382" s="169"/>
      <c r="N382" s="169">
        <f ca="1">IFERROR(__xludf.DUMMYFUNCTION("IMPORTRANGE(""https://docs.google.com/spreadsheets/d/1XL5vhW3sbDhbH9Cz0tuDiY8C3ctxq1tqvaCgkFb8cCA/edit?usp=sharing"",""นครราชสีมา!M277"")"),0)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IFERROR(__xludf.DUMMYFUNCTION("IMPORTRANGE(""https://docs.google.com/spreadsheets/d/1XL5vhW3sbDhbH9Cz0tuDiY8C3ctxq1tqvaCgkFb8cCA/edit?usp=sharing"",""นครราชสีมา!L278"")"),1028520)</f>
        <v>1028520</v>
      </c>
      <c r="M383" s="169"/>
      <c r="N383" s="169">
        <f ca="1">IFERROR(__xludf.DUMMYFUNCTION("IMPORTRANGE(""https://docs.google.com/spreadsheets/d/1XL5vhW3sbDhbH9Cz0tuDiY8C3ctxq1tqvaCgkFb8cCA/edit?usp=sharing"",""นครราชสีมา!M278"")"),24640)</f>
        <v>24640</v>
      </c>
      <c r="O383" s="169">
        <f t="shared" ca="1" si="109"/>
        <v>2.3956753393225219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IFERROR(__xludf.DUMMYFUNCTION("IMPORTRANGE(""https://docs.google.com/spreadsheets/d/1XL5vhW3sbDhbH9Cz0tuDiY8C3ctxq1tqvaCgkFb8cCA/edit?usp=sharing"",""นครราชสีมา!L279"")"),0)</f>
        <v>0</v>
      </c>
      <c r="M384" s="171"/>
      <c r="N384" s="171">
        <f ca="1">IFERROR(__xludf.DUMMYFUNCTION("IMPORTRANGE(""https://docs.google.com/spreadsheets/d/1XL5vhW3sbDhbH9Cz0tuDiY8C3ctxq1tqvaCgkFb8cCA/edit?usp=sharing"",""นครราชสีมา!M279"")"),0)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IFERROR(__xludf.DUMMYFUNCTION("IMPORTRANGE(""https://docs.google.com/spreadsheets/d/1XL5vhW3sbDhbH9Cz0tuDiY8C3ctxq1tqvaCgkFb8cCA/edit?usp=sharing"",""นครราชสีมา!L280"")"),1028520)</f>
        <v>1028520</v>
      </c>
      <c r="M385" s="171"/>
      <c r="N385" s="171">
        <f ca="1">IFERROR(__xludf.DUMMYFUNCTION("IMPORTRANGE(""https://docs.google.com/spreadsheets/d/1XL5vhW3sbDhbH9Cz0tuDiY8C3ctxq1tqvaCgkFb8cCA/edit?usp=sharing"",""นครราชสีมา!M280"")"),24640)</f>
        <v>24640</v>
      </c>
      <c r="O385" s="171">
        <f t="shared" ca="1" si="109"/>
        <v>2.3956753393225219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IFERROR(__xludf.DUMMYFUNCTION("IMPORTRANGE(""https://docs.google.com/spreadsheets/d/1XL5vhW3sbDhbH9Cz0tuDiY8C3ctxq1tqvaCgkFb8cCA/edit?usp=sharing"",""นครราชสีมา!M281"")"),0)</f>
        <v>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IFERROR(__xludf.DUMMYFUNCTION("IMPORTRANGE(""https://docs.google.com/spreadsheets/d/1XL5vhW3sbDhbH9Cz0tuDiY8C3ctxq1tqvaCgkFb8cCA/edit?usp=sharing"",""นครราชสีมา!M282"")"),0)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IFERROR(__xludf.DUMMYFUNCTION("IMPORTRANGE(""https://docs.google.com/spreadsheets/d/1XL5vhW3sbDhbH9Cz0tuDiY8C3ctxq1tqvaCgkFb8cCA/edit?usp=sharing"",""นครราชสีมา!M283"")"),0)</f>
        <v>0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IFERROR(__xludf.DUMMYFUNCTION("IMPORTRANGE(""https://docs.google.com/spreadsheets/d/1XL5vhW3sbDhbH9Cz0tuDiY8C3ctxq1tqvaCgkFb8cCA/edit?usp=sharing"",""นครราชสีมา!M284"")"),24640)</f>
        <v>24640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IFERROR(__xludf.DUMMYFUNCTION("IMPORTRANGE(""https://docs.google.com/spreadsheets/d/1XL5vhW3sbDhbH9Cz0tuDiY8C3ctxq1tqvaCgkFb8cCA/edit?usp=sharing"",""นครราชสีมา!J286"")"),0)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IFERROR(__xludf.DUMMYFUNCTION("IMPORTRANGE(""https://docs.google.com/spreadsheets/d/1XL5vhW3sbDhbH9Cz0tuDiY8C3ctxq1tqvaCgkFb8cCA/edit?usp=sharing"",""นครราชสีมา!J287"")"),1)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IFERROR(__xludf.DUMMYFUNCTION("IMPORTRANGE(""https://docs.google.com/spreadsheets/d/1XL5vhW3sbDhbH9Cz0tuDiY8C3ctxq1tqvaCgkFb8cCA/edit?usp=sharing"",""นครราชสีมา!J288"")"),0)</f>
        <v>0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IFERROR(__xludf.DUMMYFUNCTION("IMPORTRANGE(""https://docs.google.com/spreadsheets/d/1XL5vhW3sbDhbH9Cz0tuDiY8C3ctxq1tqvaCgkFb8cCA/edit?usp=sharing"",""นครราชสีมา!J289"")"),0)</f>
        <v>0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IFERROR(__xludf.DUMMYFUNCTION("IMPORTRANGE(""https://docs.google.com/spreadsheets/d/1XL5vhW3sbDhbH9Cz0tuDiY8C3ctxq1tqvaCgkFb8cCA/edit?usp=sharing"",""นครราชสีมา!I291"")"),100)</f>
        <v>100</v>
      </c>
      <c r="J396" s="192">
        <f ca="1">IFERROR(__xludf.DUMMYFUNCTION("IMPORTRANGE(""https://docs.google.com/spreadsheets/d/1XL5vhW3sbDhbH9Cz0tuDiY8C3ctxq1tqvaCgkFb8cCA/edit?usp=sharing"",""นครราชสีมา!J291"")"),0)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IFERROR(__xludf.DUMMYFUNCTION("IMPORTRANGE(""https://docs.google.com/spreadsheets/d/1XL5vhW3sbDhbH9Cz0tuDiY8C3ctxq1tqvaCgkFb8cCA/edit?usp=sharing"",""นครราชสีมา!I292"")"),1000)</f>
        <v>1000</v>
      </c>
      <c r="J397" s="192">
        <f ca="1">IFERROR(__xludf.DUMMYFUNCTION("IMPORTRANGE(""https://docs.google.com/spreadsheets/d/1XL5vhW3sbDhbH9Cz0tuDiY8C3ctxq1tqvaCgkFb8cCA/edit?usp=sharing"",""นครราชสีมา!J292"")"),0)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IFERROR(__xludf.DUMMYFUNCTION("IMPORTRANGE(""https://docs.google.com/spreadsheets/d/1XL5vhW3sbDhbH9Cz0tuDiY8C3ctxq1tqvaCgkFb8cCA/edit?usp=sharing"",""นครราชสีมา!I293"")"),100)</f>
        <v>100</v>
      </c>
      <c r="J398" s="192">
        <f ca="1">IFERROR(__xludf.DUMMYFUNCTION("IMPORTRANGE(""https://docs.google.com/spreadsheets/d/1XL5vhW3sbDhbH9Cz0tuDiY8C3ctxq1tqvaCgkFb8cCA/edit?usp=sharing"",""นครราชสีมา!J293"")"),0)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IFERROR(__xludf.DUMMYFUNCTION("IMPORTRANGE(""https://docs.google.com/spreadsheets/d/1XL5vhW3sbDhbH9Cz0tuDiY8C3ctxq1tqvaCgkFb8cCA/edit?usp=sharing"",""นครราชสีมา!J294"")"),0)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IFERROR(__xludf.DUMMYFUNCTION("IMPORTRANGE(""https://docs.google.com/spreadsheets/d/1XL5vhW3sbDhbH9Cz0tuDiY8C3ctxq1tqvaCgkFb8cCA/edit?usp=sharing"",""นครราชสีมา!J295"")"),0)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IFERROR(__xludf.DUMMYFUNCTION("IMPORTRANGE(""https://docs.google.com/spreadsheets/d/1XL5vhW3sbDhbH9Cz0tuDiY8C3ctxq1tqvaCgkFb8cCA/edit?usp=sharing"",""นครราชสีมา!I296"")"),282)</f>
        <v>282</v>
      </c>
      <c r="J401" s="360">
        <f ca="1">IFERROR(__xludf.DUMMYFUNCTION("IMPORTRANGE(""https://docs.google.com/spreadsheets/d/1XL5vhW3sbDhbH9Cz0tuDiY8C3ctxq1tqvaCgkFb8cCA/edit?usp=sharing"",""นครราชสีมา!J296"")"),0)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IFERROR(__xludf.DUMMYFUNCTION("IMPORTRANGE(""https://docs.google.com/spreadsheets/d/1XL5vhW3sbDhbH9Cz0tuDiY8C3ctxq1tqvaCgkFb8cCA/edit?usp=sharing"",""นครราชสีมา!L296"")"),310620)</f>
        <v>310620</v>
      </c>
      <c r="M401" s="362"/>
      <c r="N401" s="362">
        <f ca="1">IFERROR(__xludf.DUMMYFUNCTION("IMPORTRANGE(""https://docs.google.com/spreadsheets/d/1XL5vhW3sbDhbH9Cz0tuDiY8C3ctxq1tqvaCgkFb8cCA/edit?usp=sharing"",""นครราชสีมา!M296"")"),7840)</f>
        <v>7840</v>
      </c>
      <c r="O401" s="362">
        <f ca="1">+IF(L401&gt;0,N401*100/L401,0)</f>
        <v>2.5239842894855449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IFERROR(__xludf.DUMMYFUNCTION("IMPORTRANGE(""https://docs.google.com/spreadsheets/d/1XL5vhW3sbDhbH9Cz0tuDiY8C3ctxq1tqvaCgkFb8cCA/edit?usp=sharing"",""นครราชสีมา!I297"")"),94)</f>
        <v>94</v>
      </c>
      <c r="J402" s="360">
        <f ca="1">IFERROR(__xludf.DUMMYFUNCTION("IMPORTRANGE(""https://docs.google.com/spreadsheets/d/1XL5vhW3sbDhbH9Cz0tuDiY8C3ctxq1tqvaCgkFb8cCA/edit?usp=sharing"",""นครราชสีมา!J297"")"),0)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IFERROR(__xludf.DUMMYFUNCTION("IMPORTRANGE(""https://docs.google.com/spreadsheets/d/1XL5vhW3sbDhbH9Cz0tuDiY8C3ctxq1tqvaCgkFb8cCA/edit?usp=sharing"",""นครราชสีมา!L298"")"),0)</f>
        <v>0</v>
      </c>
      <c r="M403" s="169"/>
      <c r="N403" s="171">
        <f ca="1">IFERROR(__xludf.DUMMYFUNCTION("IMPORTRANGE(""https://docs.google.com/spreadsheets/d/1XL5vhW3sbDhbH9Cz0tuDiY8C3ctxq1tqvaCgkFb8cCA/edit?usp=sharing"",""นครราชสีมา!M298"")"),0)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IFERROR(__xludf.DUMMYFUNCTION("IMPORTRANGE(""https://docs.google.com/spreadsheets/d/1XL5vhW3sbDhbH9Cz0tuDiY8C3ctxq1tqvaCgkFb8cCA/edit?usp=sharing"",""นครราชสีมา!L299"")"),310620)</f>
        <v>310620</v>
      </c>
      <c r="M404" s="169"/>
      <c r="N404" s="171">
        <f ca="1">IFERROR(__xludf.DUMMYFUNCTION("IMPORTRANGE(""https://docs.google.com/spreadsheets/d/1XL5vhW3sbDhbH9Cz0tuDiY8C3ctxq1tqvaCgkFb8cCA/edit?usp=sharing"",""นครราชสีมา!M299"")"),7840)</f>
        <v>7840</v>
      </c>
      <c r="O404" s="171">
        <f t="shared" ca="1" si="112"/>
        <v>2.5239842894855449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IFERROR(__xludf.DUMMYFUNCTION("IMPORTRANGE(""https://docs.google.com/spreadsheets/d/1XL5vhW3sbDhbH9Cz0tuDiY8C3ctxq1tqvaCgkFb8cCA/edit?usp=sharing"",""นครราชสีมา!L300"")"),0)</f>
        <v>0</v>
      </c>
      <c r="M405" s="171"/>
      <c r="N405" s="171">
        <f ca="1">IFERROR(__xludf.DUMMYFUNCTION("IMPORTRANGE(""https://docs.google.com/spreadsheets/d/1XL5vhW3sbDhbH9Cz0tuDiY8C3ctxq1tqvaCgkFb8cCA/edit?usp=sharing"",""นครราชสีมา!M300"")"),0)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IFERROR(__xludf.DUMMYFUNCTION("IMPORTRANGE(""https://docs.google.com/spreadsheets/d/1XL5vhW3sbDhbH9Cz0tuDiY8C3ctxq1tqvaCgkFb8cCA/edit?usp=sharing"",""นครราชสีมา!L301"")"),310620)</f>
        <v>310620</v>
      </c>
      <c r="M406" s="171"/>
      <c r="N406" s="171">
        <f ca="1">IFERROR(__xludf.DUMMYFUNCTION("IMPORTRANGE(""https://docs.google.com/spreadsheets/d/1XL5vhW3sbDhbH9Cz0tuDiY8C3ctxq1tqvaCgkFb8cCA/edit?usp=sharing"",""นครราชสีมา!M301"")"),7840)</f>
        <v>7840</v>
      </c>
      <c r="O406" s="171">
        <f t="shared" ca="1" si="112"/>
        <v>2.5239842894855449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IFERROR(__xludf.DUMMYFUNCTION("IMPORTRANGE(""https://docs.google.com/spreadsheets/d/1XL5vhW3sbDhbH9Cz0tuDiY8C3ctxq1tqvaCgkFb8cCA/edit?usp=sharing"",""นครราชสีมา!M302"")"),0)</f>
        <v>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IFERROR(__xludf.DUMMYFUNCTION("IMPORTRANGE(""https://docs.google.com/spreadsheets/d/1XL5vhW3sbDhbH9Cz0tuDiY8C3ctxq1tqvaCgkFb8cCA/edit?usp=sharing"",""นครราชสีมา!M303"")"),0)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IFERROR(__xludf.DUMMYFUNCTION("IMPORTRANGE(""https://docs.google.com/spreadsheets/d/1XL5vhW3sbDhbH9Cz0tuDiY8C3ctxq1tqvaCgkFb8cCA/edit?usp=sharing"",""นครราชสีมา!M304"")"),0)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IFERROR(__xludf.DUMMYFUNCTION("IMPORTRANGE(""https://docs.google.com/spreadsheets/d/1XL5vhW3sbDhbH9Cz0tuDiY8C3ctxq1tqvaCgkFb8cCA/edit?usp=sharing"",""นครราชสีมา!M305"")"),7840)</f>
        <v>7840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IFERROR(__xludf.DUMMYFUNCTION("IMPORTRANGE(""https://docs.google.com/spreadsheets/d/1XL5vhW3sbDhbH9Cz0tuDiY8C3ctxq1tqvaCgkFb8cCA/edit?usp=sharing"",""นครราชสีมา!J307"")"),0)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IFERROR(__xludf.DUMMYFUNCTION("IMPORTRANGE(""https://docs.google.com/spreadsheets/d/1XL5vhW3sbDhbH9Cz0tuDiY8C3ctxq1tqvaCgkFb8cCA/edit?usp=sharing"",""นครราชสีมา!J308"")"),1)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IFERROR(__xludf.DUMMYFUNCTION("IMPORTRANGE(""https://docs.google.com/spreadsheets/d/1XL5vhW3sbDhbH9Cz0tuDiY8C3ctxq1tqvaCgkFb8cCA/edit?usp=sharing"",""นครราชสีมา!J309"")"),0)</f>
        <v>0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IFERROR(__xludf.DUMMYFUNCTION("IMPORTRANGE(""https://docs.google.com/spreadsheets/d/1XL5vhW3sbDhbH9Cz0tuDiY8C3ctxq1tqvaCgkFb8cCA/edit?usp=sharing"",""นครราชสีมา!J310"")"),0)</f>
        <v>0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IFERROR(__xludf.DUMMYFUNCTION("IMPORTRANGE(""https://docs.google.com/spreadsheets/d/1XL5vhW3sbDhbH9Cz0tuDiY8C3ctxq1tqvaCgkFb8cCA/edit?usp=sharing"",""นครราชสีมา!I311"")"),94)</f>
        <v>94</v>
      </c>
      <c r="J416" s="203">
        <f ca="1">IFERROR(__xludf.DUMMYFUNCTION("IMPORTRANGE(""https://docs.google.com/spreadsheets/d/1XL5vhW3sbDhbH9Cz0tuDiY8C3ctxq1tqvaCgkFb8cCA/edit?usp=sharing"",""นครราชสีมา!J311"")"),0)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IFERROR(__xludf.DUMMYFUNCTION("IMPORTRANGE(""https://docs.google.com/spreadsheets/d/1XL5vhW3sbDhbH9Cz0tuDiY8C3ctxq1tqvaCgkFb8cCA/edit?usp=sharing"",""นครราชสีมา!I312"")"),34)</f>
        <v>34</v>
      </c>
      <c r="J417" s="379">
        <f ca="1">IFERROR(__xludf.DUMMYFUNCTION("IMPORTRANGE(""https://docs.google.com/spreadsheets/d/1XL5vhW3sbDhbH9Cz0tuDiY8C3ctxq1tqvaCgkFb8cCA/edit?usp=sharing"",""นครราชสีมา!J312"")"),0)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IFERROR(__xludf.DUMMYFUNCTION("IMPORTRANGE(""https://docs.google.com/spreadsheets/d/1XL5vhW3sbDhbH9Cz0tuDiY8C3ctxq1tqvaCgkFb8cCA/edit?usp=sharing"",""นครราชสีมา!I313"")"),102)</f>
        <v>102</v>
      </c>
      <c r="J418" s="380">
        <f ca="1">IFERROR(__xludf.DUMMYFUNCTION("IMPORTRANGE(""https://docs.google.com/spreadsheets/d/1XL5vhW3sbDhbH9Cz0tuDiY8C3ctxq1tqvaCgkFb8cCA/edit?usp=sharing"",""นครราชสีมา!J313"")"),0)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IFERROR(__xludf.DUMMYFUNCTION("IMPORTRANGE(""https://docs.google.com/spreadsheets/d/1XL5vhW3sbDhbH9Cz0tuDiY8C3ctxq1tqvaCgkFb8cCA/edit?usp=sharing"",""นครราชสีมา!I314"")"),34)</f>
        <v>34</v>
      </c>
      <c r="J419" s="275">
        <f ca="1">IFERROR(__xludf.DUMMYFUNCTION("IMPORTRANGE(""https://docs.google.com/spreadsheets/d/1XL5vhW3sbDhbH9Cz0tuDiY8C3ctxq1tqvaCgkFb8cCA/edit?usp=sharing"",""นครราชสีมา!J314"")"),0)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IFERROR(__xludf.DUMMYFUNCTION("IMPORTRANGE(""https://docs.google.com/spreadsheets/d/1XL5vhW3sbDhbH9Cz0tuDiY8C3ctxq1tqvaCgkFb8cCA/edit?usp=sharing"",""นครราชสีมา!I315"")"),34)</f>
        <v>34</v>
      </c>
      <c r="J420" s="275">
        <f ca="1">IFERROR(__xludf.DUMMYFUNCTION("IMPORTRANGE(""https://docs.google.com/spreadsheets/d/1XL5vhW3sbDhbH9Cz0tuDiY8C3ctxq1tqvaCgkFb8cCA/edit?usp=sharing"",""นครราชสีมา!J315"")"),0)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IFERROR(__xludf.DUMMYFUNCTION("IMPORTRANGE(""https://docs.google.com/spreadsheets/d/1XL5vhW3sbDhbH9Cz0tuDiY8C3ctxq1tqvaCgkFb8cCA/edit?usp=sharing"",""นครราชสีมา!I316"")"),50)</f>
        <v>50</v>
      </c>
      <c r="J421" s="379">
        <f ca="1">IFERROR(__xludf.DUMMYFUNCTION("IMPORTRANGE(""https://docs.google.com/spreadsheets/d/1XL5vhW3sbDhbH9Cz0tuDiY8C3ctxq1tqvaCgkFb8cCA/edit?usp=sharing"",""นครราชสีมา!J316"")"),0)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IFERROR(__xludf.DUMMYFUNCTION("IMPORTRANGE(""https://docs.google.com/spreadsheets/d/1XL5vhW3sbDhbH9Cz0tuDiY8C3ctxq1tqvaCgkFb8cCA/edit?usp=sharing"",""นครราชสีมา!I317"")"),150)</f>
        <v>150</v>
      </c>
      <c r="J422" s="380">
        <f ca="1">IFERROR(__xludf.DUMMYFUNCTION("IMPORTRANGE(""https://docs.google.com/spreadsheets/d/1XL5vhW3sbDhbH9Cz0tuDiY8C3ctxq1tqvaCgkFb8cCA/edit?usp=sharing"",""นครราชสีมา!J317"")"),0)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IFERROR(__xludf.DUMMYFUNCTION("IMPORTRANGE(""https://docs.google.com/spreadsheets/d/1XL5vhW3sbDhbH9Cz0tuDiY8C3ctxq1tqvaCgkFb8cCA/edit?usp=sharing"",""นครราชสีมา!I318"")"),50)</f>
        <v>50</v>
      </c>
      <c r="J423" s="275">
        <f ca="1">IFERROR(__xludf.DUMMYFUNCTION("IMPORTRANGE(""https://docs.google.com/spreadsheets/d/1XL5vhW3sbDhbH9Cz0tuDiY8C3ctxq1tqvaCgkFb8cCA/edit?usp=sharing"",""นครราชสีมา!J318"")"),0)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IFERROR(__xludf.DUMMYFUNCTION("IMPORTRANGE(""https://docs.google.com/spreadsheets/d/1XL5vhW3sbDhbH9Cz0tuDiY8C3ctxq1tqvaCgkFb8cCA/edit?usp=sharing"",""นครราชสีมา!I319"")"),50)</f>
        <v>50</v>
      </c>
      <c r="J424" s="275">
        <f ca="1">IFERROR(__xludf.DUMMYFUNCTION("IMPORTRANGE(""https://docs.google.com/spreadsheets/d/1XL5vhW3sbDhbH9Cz0tuDiY8C3ctxq1tqvaCgkFb8cCA/edit?usp=sharing"",""นครราชสีมา!J319"")"),0)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IFERROR(__xludf.DUMMYFUNCTION("IMPORTRANGE(""https://docs.google.com/spreadsheets/d/1XL5vhW3sbDhbH9Cz0tuDiY8C3ctxq1tqvaCgkFb8cCA/edit?usp=sharing"",""นครราชสีมา!I320"")"),50)</f>
        <v>50</v>
      </c>
      <c r="J425" s="275">
        <f ca="1">IFERROR(__xludf.DUMMYFUNCTION("IMPORTRANGE(""https://docs.google.com/spreadsheets/d/1XL5vhW3sbDhbH9Cz0tuDiY8C3ctxq1tqvaCgkFb8cCA/edit?usp=sharing"",""นครราชสีมา!J320"")"),0)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IFERROR(__xludf.DUMMYFUNCTION("IMPORTRANGE(""https://docs.google.com/spreadsheets/d/1XL5vhW3sbDhbH9Cz0tuDiY8C3ctxq1tqvaCgkFb8cCA/edit?usp=sharing"",""นครราชสีมา!I321"")"),10)</f>
        <v>10</v>
      </c>
      <c r="J426" s="379">
        <f ca="1">IFERROR(__xludf.DUMMYFUNCTION("IMPORTRANGE(""https://docs.google.com/spreadsheets/d/1XL5vhW3sbDhbH9Cz0tuDiY8C3ctxq1tqvaCgkFb8cCA/edit?usp=sharing"",""นครราชสีมา!J321"")"),0)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IFERROR(__xludf.DUMMYFUNCTION("IMPORTRANGE(""https://docs.google.com/spreadsheets/d/1XL5vhW3sbDhbH9Cz0tuDiY8C3ctxq1tqvaCgkFb8cCA/edit?usp=sharing"",""นครราชสีมา!I322"")"),30)</f>
        <v>30</v>
      </c>
      <c r="J427" s="380">
        <f ca="1">IFERROR(__xludf.DUMMYFUNCTION("IMPORTRANGE(""https://docs.google.com/spreadsheets/d/1XL5vhW3sbDhbH9Cz0tuDiY8C3ctxq1tqvaCgkFb8cCA/edit?usp=sharing"",""นครราชสีมา!J322"")"),0)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IFERROR(__xludf.DUMMYFUNCTION("IMPORTRANGE(""https://docs.google.com/spreadsheets/d/1XL5vhW3sbDhbH9Cz0tuDiY8C3ctxq1tqvaCgkFb8cCA/edit?usp=sharing"",""นครราชสีมา!I323"")"),10)</f>
        <v>10</v>
      </c>
      <c r="J428" s="275">
        <f ca="1">IFERROR(__xludf.DUMMYFUNCTION("IMPORTRANGE(""https://docs.google.com/spreadsheets/d/1XL5vhW3sbDhbH9Cz0tuDiY8C3ctxq1tqvaCgkFb8cCA/edit?usp=sharing"",""นครราชสีมา!J323"")"),0)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IFERROR(__xludf.DUMMYFUNCTION("IMPORTRANGE(""https://docs.google.com/spreadsheets/d/1XL5vhW3sbDhbH9Cz0tuDiY8C3ctxq1tqvaCgkFb8cCA/edit?usp=sharing"",""นครราชสีมา!I324"")"),10)</f>
        <v>10</v>
      </c>
      <c r="J429" s="275">
        <f ca="1">IFERROR(__xludf.DUMMYFUNCTION("IMPORTRANGE(""https://docs.google.com/spreadsheets/d/1XL5vhW3sbDhbH9Cz0tuDiY8C3ctxq1tqvaCgkFb8cCA/edit?usp=sharing"",""นครราชสีมา!J324"")"),0)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IFERROR(__xludf.DUMMYFUNCTION("IMPORTRANGE(""https://docs.google.com/spreadsheets/d/1XL5vhW3sbDhbH9Cz0tuDiY8C3ctxq1tqvaCgkFb8cCA/edit?usp=sharing"",""นครราชสีมา!I325"")"),84)</f>
        <v>84</v>
      </c>
      <c r="J430" s="379">
        <f ca="1">IFERROR(__xludf.DUMMYFUNCTION("IMPORTRANGE(""https://docs.google.com/spreadsheets/d/1XL5vhW3sbDhbH9Cz0tuDiY8C3ctxq1tqvaCgkFb8cCA/edit?usp=sharing"",""นครราชสีมา!J325"")"),0)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IFERROR(__xludf.DUMMYFUNCTION("IMPORTRANGE(""https://docs.google.com/spreadsheets/d/1XL5vhW3sbDhbH9Cz0tuDiY8C3ctxq1tqvaCgkFb8cCA/edit?usp=sharing"",""นครราชสีมา!I326"")"),34)</f>
        <v>34</v>
      </c>
      <c r="J431" s="275">
        <f ca="1">IFERROR(__xludf.DUMMYFUNCTION("IMPORTRANGE(""https://docs.google.com/spreadsheets/d/1XL5vhW3sbDhbH9Cz0tuDiY8C3ctxq1tqvaCgkFb8cCA/edit?usp=sharing"",""นครราชสีมา!J326"")"),0)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IFERROR(__xludf.DUMMYFUNCTION("IMPORTRANGE(""https://docs.google.com/spreadsheets/d/1XL5vhW3sbDhbH9Cz0tuDiY8C3ctxq1tqvaCgkFb8cCA/edit?usp=sharing"",""นครราชสีมา!I327"")"),50)</f>
        <v>50</v>
      </c>
      <c r="J432" s="275">
        <f ca="1">IFERROR(__xludf.DUMMYFUNCTION("IMPORTRANGE(""https://docs.google.com/spreadsheets/d/1XL5vhW3sbDhbH9Cz0tuDiY8C3ctxq1tqvaCgkFb8cCA/edit?usp=sharing"",""นครราชสีมา!J327"")"),0)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IFERROR(__xludf.DUMMYFUNCTION("IMPORTRANGE(""https://docs.google.com/spreadsheets/d/1XL5vhW3sbDhbH9Cz0tuDiY8C3ctxq1tqvaCgkFb8cCA/edit?usp=sharing"",""นครราชสีมา!J328"")"),0)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IFERROR(__xludf.DUMMYFUNCTION("IMPORTRANGE(""https://docs.google.com/spreadsheets/d/1XL5vhW3sbDhbH9Cz0tuDiY8C3ctxq1tqvaCgkFb8cCA/edit?usp=sharing"",""นครราชสีมา!J329"")"),0)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IFERROR(__xludf.DUMMYFUNCTION("IMPORTRANGE(""https://docs.google.com/spreadsheets/d/1XL5vhW3sbDhbH9Cz0tuDiY8C3ctxq1tqvaCgkFb8cCA/edit?usp=sharing"",""นครราชสีมา!I330"")"),40)</f>
        <v>40</v>
      </c>
      <c r="J435" s="393">
        <f ca="1">IFERROR(__xludf.DUMMYFUNCTION("IMPORTRANGE(""https://docs.google.com/spreadsheets/d/1XL5vhW3sbDhbH9Cz0tuDiY8C3ctxq1tqvaCgkFb8cCA/edit?usp=sharing"",""นครราชสีมา!J330"")"),0)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IFERROR(__xludf.DUMMYFUNCTION("IMPORTRANGE(""https://docs.google.com/spreadsheets/d/1XL5vhW3sbDhbH9Cz0tuDiY8C3ctxq1tqvaCgkFb8cCA/edit?usp=sharing"",""นครราชสีมา!L330"")"),139000)</f>
        <v>139000</v>
      </c>
      <c r="M435" s="395"/>
      <c r="N435" s="395">
        <f ca="1">IFERROR(__xludf.DUMMYFUNCTION("IMPORTRANGE(""https://docs.google.com/spreadsheets/d/1XL5vhW3sbDhbH9Cz0tuDiY8C3ctxq1tqvaCgkFb8cCA/edit?usp=sharing"",""นครราชสีมา!M330"")"),13880)</f>
        <v>13880</v>
      </c>
      <c r="O435" s="395">
        <f t="shared" ref="O435:O439" ca="1" si="114">+IF(L435&gt;0,N435*100/L435,0)</f>
        <v>9.985611510791367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IFERROR(__xludf.DUMMYFUNCTION("IMPORTRANGE(""https://docs.google.com/spreadsheets/d/1XL5vhW3sbDhbH9Cz0tuDiY8C3ctxq1tqvaCgkFb8cCA/edit?usp=sharing"",""นครราชสีมา!L331"")"),0)</f>
        <v>0</v>
      </c>
      <c r="M436" s="169"/>
      <c r="N436" s="171">
        <f ca="1">IFERROR(__xludf.DUMMYFUNCTION("IMPORTRANGE(""https://docs.google.com/spreadsheets/d/1XL5vhW3sbDhbH9Cz0tuDiY8C3ctxq1tqvaCgkFb8cCA/edit?usp=sharing"",""นครราชสีมา!M331"")"),0)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IFERROR(__xludf.DUMMYFUNCTION("IMPORTRANGE(""https://docs.google.com/spreadsheets/d/1XL5vhW3sbDhbH9Cz0tuDiY8C3ctxq1tqvaCgkFb8cCA/edit?usp=sharing"",""นครราชสีมา!L332"")"),139000)</f>
        <v>139000</v>
      </c>
      <c r="M437" s="169"/>
      <c r="N437" s="171">
        <f ca="1">IFERROR(__xludf.DUMMYFUNCTION("IMPORTRANGE(""https://docs.google.com/spreadsheets/d/1XL5vhW3sbDhbH9Cz0tuDiY8C3ctxq1tqvaCgkFb8cCA/edit?usp=sharing"",""นครราชสีมา!M332"")"),13880)</f>
        <v>13880</v>
      </c>
      <c r="O437" s="171">
        <f t="shared" ca="1" si="114"/>
        <v>9.985611510791367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IFERROR(__xludf.DUMMYFUNCTION("IMPORTRANGE(""https://docs.google.com/spreadsheets/d/1XL5vhW3sbDhbH9Cz0tuDiY8C3ctxq1tqvaCgkFb8cCA/edit?usp=sharing"",""นครราชสีมา!L333"")"),0)</f>
        <v>0</v>
      </c>
      <c r="M438" s="171"/>
      <c r="N438" s="171">
        <f ca="1">IFERROR(__xludf.DUMMYFUNCTION("IMPORTRANGE(""https://docs.google.com/spreadsheets/d/1XL5vhW3sbDhbH9Cz0tuDiY8C3ctxq1tqvaCgkFb8cCA/edit?usp=sharing"",""นครราชสีมา!M333"")"),0)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IFERROR(__xludf.DUMMYFUNCTION("IMPORTRANGE(""https://docs.google.com/spreadsheets/d/1XL5vhW3sbDhbH9Cz0tuDiY8C3ctxq1tqvaCgkFb8cCA/edit?usp=sharing"",""นครราชสีมา!L334"")"),139000)</f>
        <v>139000</v>
      </c>
      <c r="M439" s="171"/>
      <c r="N439" s="171">
        <f ca="1">IFERROR(__xludf.DUMMYFUNCTION("IMPORTRANGE(""https://docs.google.com/spreadsheets/d/1XL5vhW3sbDhbH9Cz0tuDiY8C3ctxq1tqvaCgkFb8cCA/edit?usp=sharing"",""นครราชสีมา!M334"")"),13880)</f>
        <v>13880</v>
      </c>
      <c r="O439" s="171">
        <f t="shared" ca="1" si="114"/>
        <v>9.985611510791367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IFERROR(__xludf.DUMMYFUNCTION("IMPORTRANGE(""https://docs.google.com/spreadsheets/d/1XL5vhW3sbDhbH9Cz0tuDiY8C3ctxq1tqvaCgkFb8cCA/edit?usp=sharing"",""นครราชสีมา!M335"")"),0)</f>
        <v>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IFERROR(__xludf.DUMMYFUNCTION("IMPORTRANGE(""https://docs.google.com/spreadsheets/d/1XL5vhW3sbDhbH9Cz0tuDiY8C3ctxq1tqvaCgkFb8cCA/edit?usp=sharing"",""นครราชสีมา!M336"")"),0)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IFERROR(__xludf.DUMMYFUNCTION("IMPORTRANGE(""https://docs.google.com/spreadsheets/d/1XL5vhW3sbDhbH9Cz0tuDiY8C3ctxq1tqvaCgkFb8cCA/edit?usp=sharing"",""นครราชสีมา!M337"")"),0)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IFERROR(__xludf.DUMMYFUNCTION("IMPORTRANGE(""https://docs.google.com/spreadsheets/d/1XL5vhW3sbDhbH9Cz0tuDiY8C3ctxq1tqvaCgkFb8cCA/edit?usp=sharing"",""นครราชสีมา!M338"")"),13880)</f>
        <v>13880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IFERROR(__xludf.DUMMYFUNCTION("IMPORTRANGE(""https://docs.google.com/spreadsheets/d/1XL5vhW3sbDhbH9Cz0tuDiY8C3ctxq1tqvaCgkFb8cCA/edit?usp=sharing"",""นครราชสีมา!J340"")"),0)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IFERROR(__xludf.DUMMYFUNCTION("IMPORTRANGE(""https://docs.google.com/spreadsheets/d/1XL5vhW3sbDhbH9Cz0tuDiY8C3ctxq1tqvaCgkFb8cCA/edit?usp=sharing"",""นครราชสีมา!J341"")"),1)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IFERROR(__xludf.DUMMYFUNCTION("IMPORTRANGE(""https://docs.google.com/spreadsheets/d/1XL5vhW3sbDhbH9Cz0tuDiY8C3ctxq1tqvaCgkFb8cCA/edit?usp=sharing"",""นครราชสีมา!J342"")"),0)</f>
        <v>0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IFERROR(__xludf.DUMMYFUNCTION("IMPORTRANGE(""https://docs.google.com/spreadsheets/d/1XL5vhW3sbDhbH9Cz0tuDiY8C3ctxq1tqvaCgkFb8cCA/edit?usp=sharing"",""นครราชสีมา!J343"")"),0)</f>
        <v>0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IFERROR(__xludf.DUMMYFUNCTION("IMPORTRANGE(""https://docs.google.com/spreadsheets/d/1XL5vhW3sbDhbH9Cz0tuDiY8C3ctxq1tqvaCgkFb8cCA/edit?usp=sharing"",""นครราชสีมา!I344"")"),40)</f>
        <v>40</v>
      </c>
      <c r="J449" s="203">
        <f ca="1">IFERROR(__xludf.DUMMYFUNCTION("IMPORTRANGE(""https://docs.google.com/spreadsheets/d/1XL5vhW3sbDhbH9Cz0tuDiY8C3ctxq1tqvaCgkFb8cCA/edit?usp=sharing"",""นครราชสีมา!J344"")"),0)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IFERROR(__xludf.DUMMYFUNCTION("IMPORTRANGE(""https://docs.google.com/spreadsheets/d/1XL5vhW3sbDhbH9Cz0tuDiY8C3ctxq1tqvaCgkFb8cCA/edit?usp=sharing"",""นครราชสีมา!I345"")"),40)</f>
        <v>40</v>
      </c>
      <c r="J450" s="192">
        <f ca="1">IFERROR(__xludf.DUMMYFUNCTION("IMPORTRANGE(""https://docs.google.com/spreadsheets/d/1XL5vhW3sbDhbH9Cz0tuDiY8C3ctxq1tqvaCgkFb8cCA/edit?usp=sharing"",""นครราชสีมา!J345"")"),0)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IFERROR(__xludf.DUMMYFUNCTION("IMPORTRANGE(""https://docs.google.com/spreadsheets/d/1XL5vhW3sbDhbH9Cz0tuDiY8C3ctxq1tqvaCgkFb8cCA/edit?usp=sharing"",""นครราชสีมา!I346"")"),0)</f>
        <v>0</v>
      </c>
      <c r="J451" s="191">
        <f ca="1">IFERROR(__xludf.DUMMYFUNCTION("IMPORTRANGE(""https://docs.google.com/spreadsheets/d/1XL5vhW3sbDhbH9Cz0tuDiY8C3ctxq1tqvaCgkFb8cCA/edit?usp=sharing"",""นครราชสีมา!J346"")"),0)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IFERROR(__xludf.DUMMYFUNCTION("IMPORTRANGE(""https://docs.google.com/spreadsheets/d/1XL5vhW3sbDhbH9Cz0tuDiY8C3ctxq1tqvaCgkFb8cCA/edit?usp=sharing"",""นครราชสีมา!I347"")"),0)</f>
        <v>0</v>
      </c>
      <c r="J452" s="191">
        <f ca="1">IFERROR(__xludf.DUMMYFUNCTION("IMPORTRANGE(""https://docs.google.com/spreadsheets/d/1XL5vhW3sbDhbH9Cz0tuDiY8C3ctxq1tqvaCgkFb8cCA/edit?usp=sharing"",""นครราชสีมา!J347"")"),0)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IFERROR(__xludf.DUMMYFUNCTION("IMPORTRANGE(""https://docs.google.com/spreadsheets/d/1XL5vhW3sbDhbH9Cz0tuDiY8C3ctxq1tqvaCgkFb8cCA/edit?usp=sharing"",""นครราชสีมา!J348"")"),0)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IFERROR(__xludf.DUMMYFUNCTION("IMPORTRANGE(""https://docs.google.com/spreadsheets/d/1XL5vhW3sbDhbH9Cz0tuDiY8C3ctxq1tqvaCgkFb8cCA/edit?usp=sharing"",""นครราชสีมา!J349"")"),0)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IFERROR(__xludf.DUMMYFUNCTION("IMPORTRANGE(""https://docs.google.com/spreadsheets/d/1XL5vhW3sbDhbH9Cz0tuDiY8C3ctxq1tqvaCgkFb8cCA/edit?usp=sharing"",""นครราชสีมา!I350"")"),55907)</f>
        <v>55907</v>
      </c>
      <c r="J455" s="360">
        <f ca="1">IFERROR(__xludf.DUMMYFUNCTION("IMPORTRANGE(""https://docs.google.com/spreadsheets/d/1XL5vhW3sbDhbH9Cz0tuDiY8C3ctxq1tqvaCgkFb8cCA/edit?usp=sharing"",""นครราชสีมา!J350"")"),0)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IFERROR(__xludf.DUMMYFUNCTION("IMPORTRANGE(""https://docs.google.com/spreadsheets/d/1XL5vhW3sbDhbH9Cz0tuDiY8C3ctxq1tqvaCgkFb8cCA/edit?usp=sharing"",""นครราชสีมา!L350"")"),607341)</f>
        <v>607341</v>
      </c>
      <c r="M455" s="362"/>
      <c r="N455" s="362">
        <f ca="1">IFERROR(__xludf.DUMMYFUNCTION("IMPORTRANGE(""https://docs.google.com/spreadsheets/d/1XL5vhW3sbDhbH9Cz0tuDiY8C3ctxq1tqvaCgkFb8cCA/edit?usp=sharing"",""นครราชสีมา!M350"")"),111670.18)</f>
        <v>111670.18</v>
      </c>
      <c r="O455" s="362">
        <f t="shared" ref="O455:O459" ca="1" si="116">+IF(L455&gt;0,N455*100/L455,0)</f>
        <v>18.386734964377506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IFERROR(__xludf.DUMMYFUNCTION("IMPORTRANGE(""https://docs.google.com/spreadsheets/d/1XL5vhW3sbDhbH9Cz0tuDiY8C3ctxq1tqvaCgkFb8cCA/edit?usp=sharing"",""นครราชสีมา!L351"")"),0)</f>
        <v>0</v>
      </c>
      <c r="M456" s="169"/>
      <c r="N456" s="171">
        <f ca="1">IFERROR(__xludf.DUMMYFUNCTION("IMPORTRANGE(""https://docs.google.com/spreadsheets/d/1XL5vhW3sbDhbH9Cz0tuDiY8C3ctxq1tqvaCgkFb8cCA/edit?usp=sharing"",""นครราชสีมา!M351"")"),0)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IFERROR(__xludf.DUMMYFUNCTION("IMPORTRANGE(""https://docs.google.com/spreadsheets/d/1XL5vhW3sbDhbH9Cz0tuDiY8C3ctxq1tqvaCgkFb8cCA/edit?usp=sharing"",""นครราชสีมา!L352"")"),607341)</f>
        <v>607341</v>
      </c>
      <c r="M457" s="169"/>
      <c r="N457" s="171">
        <f ca="1">IFERROR(__xludf.DUMMYFUNCTION("IMPORTRANGE(""https://docs.google.com/spreadsheets/d/1XL5vhW3sbDhbH9Cz0tuDiY8C3ctxq1tqvaCgkFb8cCA/edit?usp=sharing"",""นครราชสีมา!M352"")"),111670.18)</f>
        <v>111670.18</v>
      </c>
      <c r="O457" s="171">
        <f t="shared" ca="1" si="116"/>
        <v>18.386734964377506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IFERROR(__xludf.DUMMYFUNCTION("IMPORTRANGE(""https://docs.google.com/spreadsheets/d/1XL5vhW3sbDhbH9Cz0tuDiY8C3ctxq1tqvaCgkFb8cCA/edit?usp=sharing"",""นครราชสีมา!L353"")"),0)</f>
        <v>0</v>
      </c>
      <c r="M458" s="171"/>
      <c r="N458" s="171">
        <f ca="1">IFERROR(__xludf.DUMMYFUNCTION("IMPORTRANGE(""https://docs.google.com/spreadsheets/d/1XL5vhW3sbDhbH9Cz0tuDiY8C3ctxq1tqvaCgkFb8cCA/edit?usp=sharing"",""นครราชสีมา!M353"")"),0)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IFERROR(__xludf.DUMMYFUNCTION("IMPORTRANGE(""https://docs.google.com/spreadsheets/d/1XL5vhW3sbDhbH9Cz0tuDiY8C3ctxq1tqvaCgkFb8cCA/edit?usp=sharing"",""นครราชสีมา!L354"")"),607341)</f>
        <v>607341</v>
      </c>
      <c r="M459" s="171"/>
      <c r="N459" s="171">
        <f ca="1">IFERROR(__xludf.DUMMYFUNCTION("IMPORTRANGE(""https://docs.google.com/spreadsheets/d/1XL5vhW3sbDhbH9Cz0tuDiY8C3ctxq1tqvaCgkFb8cCA/edit?usp=sharing"",""นครราชสีมา!M354"")"),111670.18)</f>
        <v>111670.18</v>
      </c>
      <c r="O459" s="171">
        <f t="shared" ca="1" si="116"/>
        <v>18.386734964377506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IFERROR(__xludf.DUMMYFUNCTION("IMPORTRANGE(""https://docs.google.com/spreadsheets/d/1XL5vhW3sbDhbH9Cz0tuDiY8C3ctxq1tqvaCgkFb8cCA/edit?usp=sharing"",""นครราชสีมา!M355"")"),0)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IFERROR(__xludf.DUMMYFUNCTION("IMPORTRANGE(""https://docs.google.com/spreadsheets/d/1XL5vhW3sbDhbH9Cz0tuDiY8C3ctxq1tqvaCgkFb8cCA/edit?usp=sharing"",""นครราชสีมา!M356"")"),0)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IFERROR(__xludf.DUMMYFUNCTION("IMPORTRANGE(""https://docs.google.com/spreadsheets/d/1XL5vhW3sbDhbH9Cz0tuDiY8C3ctxq1tqvaCgkFb8cCA/edit?usp=sharing"",""นครราชสีมา!M357"")"),0)</f>
        <v>0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IFERROR(__xludf.DUMMYFUNCTION("IMPORTRANGE(""https://docs.google.com/spreadsheets/d/1XL5vhW3sbDhbH9Cz0tuDiY8C3ctxq1tqvaCgkFb8cCA/edit?usp=sharing"",""นครราชสีมา!M358"")"),111670.18)</f>
        <v>111670.18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IFERROR(__xludf.DUMMYFUNCTION("IMPORTRANGE(""https://docs.google.com/spreadsheets/d/1XL5vhW3sbDhbH9Cz0tuDiY8C3ctxq1tqvaCgkFb8cCA/edit?usp=sharing"",""นครราชสีมา!I359"")"),55907)</f>
        <v>55907</v>
      </c>
      <c r="J464" s="264">
        <f ca="1">IFERROR(__xludf.DUMMYFUNCTION("IMPORTRANGE(""https://docs.google.com/spreadsheets/d/1XL5vhW3sbDhbH9Cz0tuDiY8C3ctxq1tqvaCgkFb8cCA/edit?usp=sharing"",""นครราชสีมา!J359"")"),0)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IFERROR(__xludf.DUMMYFUNCTION("IMPORTRANGE(""https://docs.google.com/spreadsheets/d/1XL5vhW3sbDhbH9Cz0tuDiY8C3ctxq1tqvaCgkFb8cCA/edit?usp=sharing"",""นครราชสีมา!I360"")"),55907)</f>
        <v>55907</v>
      </c>
      <c r="J465" s="401">
        <f ca="1">IFERROR(__xludf.DUMMYFUNCTION("IMPORTRANGE(""https://docs.google.com/spreadsheets/d/1XL5vhW3sbDhbH9Cz0tuDiY8C3ctxq1tqvaCgkFb8cCA/edit?usp=sharing"",""นครราชสีมา!J360"")"),0)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IFERROR(__xludf.DUMMYFUNCTION("IMPORTRANGE(""https://docs.google.com/spreadsheets/d/1XL5vhW3sbDhbH9Cz0tuDiY8C3ctxq1tqvaCgkFb8cCA/edit?usp=sharing"",""นครราชสีมา!I361"")"),6719)</f>
        <v>6719</v>
      </c>
      <c r="J466" s="401">
        <f ca="1">IFERROR(__xludf.DUMMYFUNCTION("IMPORTRANGE(""https://docs.google.com/spreadsheets/d/1XL5vhW3sbDhbH9Cz0tuDiY8C3ctxq1tqvaCgkFb8cCA/edit?usp=sharing"",""นครราชสีมา!J361"")"),0)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IFERROR(__xludf.DUMMYFUNCTION("IMPORTRANGE(""https://docs.google.com/spreadsheets/d/1XL5vhW3sbDhbH9Cz0tuDiY8C3ctxq1tqvaCgkFb8cCA/edit?usp=sharing"",""นครราชสีมา!I362"")"),0)</f>
        <v>0</v>
      </c>
      <c r="J467" s="192">
        <f ca="1">IFERROR(__xludf.DUMMYFUNCTION("IMPORTRANGE(""https://docs.google.com/spreadsheets/d/1XL5vhW3sbDhbH9Cz0tuDiY8C3ctxq1tqvaCgkFb8cCA/edit?usp=sharing"",""นครราชสีมา!J362"")"),0)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IFERROR(__xludf.DUMMYFUNCTION("IMPORTRANGE(""https://docs.google.com/spreadsheets/d/1XL5vhW3sbDhbH9Cz0tuDiY8C3ctxq1tqvaCgkFb8cCA/edit?usp=sharing"",""นครราชสีมา!I363"")"),0)</f>
        <v>0</v>
      </c>
      <c r="J468" s="192">
        <f ca="1">IFERROR(__xludf.DUMMYFUNCTION("IMPORTRANGE(""https://docs.google.com/spreadsheets/d/1XL5vhW3sbDhbH9Cz0tuDiY8C3ctxq1tqvaCgkFb8cCA/edit?usp=sharing"",""นครราชสีมา!J363"")"),0)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IFERROR(__xludf.DUMMYFUNCTION("IMPORTRANGE(""https://docs.google.com/spreadsheets/d/1XL5vhW3sbDhbH9Cz0tuDiY8C3ctxq1tqvaCgkFb8cCA/edit?usp=sharing"",""นครราชสีมา!I364"")"),0)</f>
        <v>0</v>
      </c>
      <c r="J469" s="192">
        <f ca="1">IFERROR(__xludf.DUMMYFUNCTION("IMPORTRANGE(""https://docs.google.com/spreadsheets/d/1XL5vhW3sbDhbH9Cz0tuDiY8C3ctxq1tqvaCgkFb8cCA/edit?usp=sharing"",""นครราชสีมา!J364"")"),0)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IFERROR(__xludf.DUMMYFUNCTION("IMPORTRANGE(""https://docs.google.com/spreadsheets/d/1XL5vhW3sbDhbH9Cz0tuDiY8C3ctxq1tqvaCgkFb8cCA/edit?usp=sharing"",""นครราชสีมา!I365"")"),0)</f>
        <v>0</v>
      </c>
      <c r="J470" s="192">
        <f ca="1">IFERROR(__xludf.DUMMYFUNCTION("IMPORTRANGE(""https://docs.google.com/spreadsheets/d/1XL5vhW3sbDhbH9Cz0tuDiY8C3ctxq1tqvaCgkFb8cCA/edit?usp=sharing"",""นครราชสีมา!J365"")"),0)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IFERROR(__xludf.DUMMYFUNCTION("IMPORTRANGE(""https://docs.google.com/spreadsheets/d/1XL5vhW3sbDhbH9Cz0tuDiY8C3ctxq1tqvaCgkFb8cCA/edit?usp=sharing"",""นครราชสีมา!I366"")"),0)</f>
        <v>0</v>
      </c>
      <c r="J471" s="192">
        <f ca="1">IFERROR(__xludf.DUMMYFUNCTION("IMPORTRANGE(""https://docs.google.com/spreadsheets/d/1XL5vhW3sbDhbH9Cz0tuDiY8C3ctxq1tqvaCgkFb8cCA/edit?usp=sharing"",""นครราชสีมา!J366"")"),0)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IFERROR(__xludf.DUMMYFUNCTION("IMPORTRANGE(""https://docs.google.com/spreadsheets/d/1XL5vhW3sbDhbH9Cz0tuDiY8C3ctxq1tqvaCgkFb8cCA/edit?usp=sharing"",""นครราชสีมา!I367"")"),0)</f>
        <v>0</v>
      </c>
      <c r="J472" s="192">
        <f ca="1">IFERROR(__xludf.DUMMYFUNCTION("IMPORTRANGE(""https://docs.google.com/spreadsheets/d/1XL5vhW3sbDhbH9Cz0tuDiY8C3ctxq1tqvaCgkFb8cCA/edit?usp=sharing"",""นครราชสีมา!J367"")"),0)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IFERROR(__xludf.DUMMYFUNCTION("IMPORTRANGE(""https://docs.google.com/spreadsheets/d/1XL5vhW3sbDhbH9Cz0tuDiY8C3ctxq1tqvaCgkFb8cCA/edit?usp=sharing"",""นครราชสีมา!I368"")"),55907)</f>
        <v>55907</v>
      </c>
      <c r="J473" s="401">
        <f ca="1">IFERROR(__xludf.DUMMYFUNCTION("IMPORTRANGE(""https://docs.google.com/spreadsheets/d/1XL5vhW3sbDhbH9Cz0tuDiY8C3ctxq1tqvaCgkFb8cCA/edit?usp=sharing"",""นครราชสีมา!J368"")"),0)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IFERROR(__xludf.DUMMYFUNCTION("IMPORTRANGE(""https://docs.google.com/spreadsheets/d/1XL5vhW3sbDhbH9Cz0tuDiY8C3ctxq1tqvaCgkFb8cCA/edit?usp=sharing"",""นครราชสีมา!I369"")"),6719)</f>
        <v>6719</v>
      </c>
      <c r="J474" s="401">
        <f ca="1">IFERROR(__xludf.DUMMYFUNCTION("IMPORTRANGE(""https://docs.google.com/spreadsheets/d/1XL5vhW3sbDhbH9Cz0tuDiY8C3ctxq1tqvaCgkFb8cCA/edit?usp=sharing"",""นครราชสีมา!J369"")"),0)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IFERROR(__xludf.DUMMYFUNCTION("IMPORTRANGE(""https://docs.google.com/spreadsheets/d/1XL5vhW3sbDhbH9Cz0tuDiY8C3ctxq1tqvaCgkFb8cCA/edit?usp=sharing"",""นครราชสีมา!I370"")"),0)</f>
        <v>0</v>
      </c>
      <c r="J475" s="192">
        <f ca="1">IFERROR(__xludf.DUMMYFUNCTION("IMPORTRANGE(""https://docs.google.com/spreadsheets/d/1XL5vhW3sbDhbH9Cz0tuDiY8C3ctxq1tqvaCgkFb8cCA/edit?usp=sharing"",""นครราชสีมา!J370"")"),0)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IFERROR(__xludf.DUMMYFUNCTION("IMPORTRANGE(""https://docs.google.com/spreadsheets/d/1XL5vhW3sbDhbH9Cz0tuDiY8C3ctxq1tqvaCgkFb8cCA/edit?usp=sharing"",""นครราชสีมา!I371"")"),0)</f>
        <v>0</v>
      </c>
      <c r="J476" s="192">
        <f ca="1">IFERROR(__xludf.DUMMYFUNCTION("IMPORTRANGE(""https://docs.google.com/spreadsheets/d/1XL5vhW3sbDhbH9Cz0tuDiY8C3ctxq1tqvaCgkFb8cCA/edit?usp=sharing"",""นครราชสีมา!J371"")"),0)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IFERROR(__xludf.DUMMYFUNCTION("IMPORTRANGE(""https://docs.google.com/spreadsheets/d/1XL5vhW3sbDhbH9Cz0tuDiY8C3ctxq1tqvaCgkFb8cCA/edit?usp=sharing"",""นครราชสีมา!I372"")"),0)</f>
        <v>0</v>
      </c>
      <c r="J477" s="192">
        <f ca="1">IFERROR(__xludf.DUMMYFUNCTION("IMPORTRANGE(""https://docs.google.com/spreadsheets/d/1XL5vhW3sbDhbH9Cz0tuDiY8C3ctxq1tqvaCgkFb8cCA/edit?usp=sharing"",""นครราชสีมา!J372"")"),0)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IFERROR(__xludf.DUMMYFUNCTION("IMPORTRANGE(""https://docs.google.com/spreadsheets/d/1XL5vhW3sbDhbH9Cz0tuDiY8C3ctxq1tqvaCgkFb8cCA/edit?usp=sharing"",""นครราชสีมา!I373"")"),0)</f>
        <v>0</v>
      </c>
      <c r="J478" s="192">
        <f ca="1">IFERROR(__xludf.DUMMYFUNCTION("IMPORTRANGE(""https://docs.google.com/spreadsheets/d/1XL5vhW3sbDhbH9Cz0tuDiY8C3ctxq1tqvaCgkFb8cCA/edit?usp=sharing"",""นครราชสีมา!J373"")"),0)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IFERROR(__xludf.DUMMYFUNCTION("IMPORTRANGE(""https://docs.google.com/spreadsheets/d/1XL5vhW3sbDhbH9Cz0tuDiY8C3ctxq1tqvaCgkFb8cCA/edit?usp=sharing"",""นครราชสีมา!I374"")"),0)</f>
        <v>0</v>
      </c>
      <c r="J479" s="192">
        <f ca="1">IFERROR(__xludf.DUMMYFUNCTION("IMPORTRANGE(""https://docs.google.com/spreadsheets/d/1XL5vhW3sbDhbH9Cz0tuDiY8C3ctxq1tqvaCgkFb8cCA/edit?usp=sharing"",""นครราชสีมา!J374"")"),0)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IFERROR(__xludf.DUMMYFUNCTION("IMPORTRANGE(""https://docs.google.com/spreadsheets/d/1XL5vhW3sbDhbH9Cz0tuDiY8C3ctxq1tqvaCgkFb8cCA/edit?usp=sharing"",""นครราชสีมา!I375"")"),0)</f>
        <v>0</v>
      </c>
      <c r="J480" s="192">
        <f ca="1">IFERROR(__xludf.DUMMYFUNCTION("IMPORTRANGE(""https://docs.google.com/spreadsheets/d/1XL5vhW3sbDhbH9Cz0tuDiY8C3ctxq1tqvaCgkFb8cCA/edit?usp=sharing"",""นครราชสีมา!J375"")"),0)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IFERROR(__xludf.DUMMYFUNCTION("IMPORTRANGE(""https://docs.google.com/spreadsheets/d/1XL5vhW3sbDhbH9Cz0tuDiY8C3ctxq1tqvaCgkFb8cCA/edit?usp=sharing"",""นครราชสีมา!I376"")"),55907)</f>
        <v>55907</v>
      </c>
      <c r="J481" s="401">
        <f ca="1">IFERROR(__xludf.DUMMYFUNCTION("IMPORTRANGE(""https://docs.google.com/spreadsheets/d/1XL5vhW3sbDhbH9Cz0tuDiY8C3ctxq1tqvaCgkFb8cCA/edit?usp=sharing"",""นครราชสีมา!J376"")"),0)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IFERROR(__xludf.DUMMYFUNCTION("IMPORTRANGE(""https://docs.google.com/spreadsheets/d/1XL5vhW3sbDhbH9Cz0tuDiY8C3ctxq1tqvaCgkFb8cCA/edit?usp=sharing"",""นครราชสีมา!I377"")"),6719)</f>
        <v>6719</v>
      </c>
      <c r="J482" s="401">
        <f ca="1">IFERROR(__xludf.DUMMYFUNCTION("IMPORTRANGE(""https://docs.google.com/spreadsheets/d/1XL5vhW3sbDhbH9Cz0tuDiY8C3ctxq1tqvaCgkFb8cCA/edit?usp=sharing"",""นครราชสีมา!J377"")"),0)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IFERROR(__xludf.DUMMYFUNCTION("IMPORTRANGE(""https://docs.google.com/spreadsheets/d/1XL5vhW3sbDhbH9Cz0tuDiY8C3ctxq1tqvaCgkFb8cCA/edit?usp=sharing"",""นครราชสีมา!I378"")"),0)</f>
        <v>0</v>
      </c>
      <c r="J483" s="192">
        <f ca="1">IFERROR(__xludf.DUMMYFUNCTION("IMPORTRANGE(""https://docs.google.com/spreadsheets/d/1XL5vhW3sbDhbH9Cz0tuDiY8C3ctxq1tqvaCgkFb8cCA/edit?usp=sharing"",""นครราชสีมา!J378"")"),0)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IFERROR(__xludf.DUMMYFUNCTION("IMPORTRANGE(""https://docs.google.com/spreadsheets/d/1XL5vhW3sbDhbH9Cz0tuDiY8C3ctxq1tqvaCgkFb8cCA/edit?usp=sharing"",""นครราชสีมา!I379"")"),0)</f>
        <v>0</v>
      </c>
      <c r="J484" s="192">
        <f ca="1">IFERROR(__xludf.DUMMYFUNCTION("IMPORTRANGE(""https://docs.google.com/spreadsheets/d/1XL5vhW3sbDhbH9Cz0tuDiY8C3ctxq1tqvaCgkFb8cCA/edit?usp=sharing"",""นครราชสีมา!J379"")"),0)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IFERROR(__xludf.DUMMYFUNCTION("IMPORTRANGE(""https://docs.google.com/spreadsheets/d/1XL5vhW3sbDhbH9Cz0tuDiY8C3ctxq1tqvaCgkFb8cCA/edit?usp=sharing"",""นครราชสีมา!I380"")"),0)</f>
        <v>0</v>
      </c>
      <c r="J485" s="192">
        <f ca="1">IFERROR(__xludf.DUMMYFUNCTION("IMPORTRANGE(""https://docs.google.com/spreadsheets/d/1XL5vhW3sbDhbH9Cz0tuDiY8C3ctxq1tqvaCgkFb8cCA/edit?usp=sharing"",""นครราชสีมา!J380"")"),0)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IFERROR(__xludf.DUMMYFUNCTION("IMPORTRANGE(""https://docs.google.com/spreadsheets/d/1XL5vhW3sbDhbH9Cz0tuDiY8C3ctxq1tqvaCgkFb8cCA/edit?usp=sharing"",""นครราชสีมา!I381"")"),0)</f>
        <v>0</v>
      </c>
      <c r="J486" s="192">
        <f ca="1">IFERROR(__xludf.DUMMYFUNCTION("IMPORTRANGE(""https://docs.google.com/spreadsheets/d/1XL5vhW3sbDhbH9Cz0tuDiY8C3ctxq1tqvaCgkFb8cCA/edit?usp=sharing"",""นครราชสีมา!J381"")"),0)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IFERROR(__xludf.DUMMYFUNCTION("IMPORTRANGE(""https://docs.google.com/spreadsheets/d/1XL5vhW3sbDhbH9Cz0tuDiY8C3ctxq1tqvaCgkFb8cCA/edit?usp=sharing"",""นครราชสีมา!I382"")"),0)</f>
        <v>0</v>
      </c>
      <c r="J487" s="401">
        <f ca="1">IFERROR(__xludf.DUMMYFUNCTION("IMPORTRANGE(""https://docs.google.com/spreadsheets/d/1XL5vhW3sbDhbH9Cz0tuDiY8C3ctxq1tqvaCgkFb8cCA/edit?usp=sharing"",""นครราชสีมา!J382"")"),0)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IFERROR(__xludf.DUMMYFUNCTION("IMPORTRANGE(""https://docs.google.com/spreadsheets/d/1XL5vhW3sbDhbH9Cz0tuDiY8C3ctxq1tqvaCgkFb8cCA/edit?usp=sharing"",""นครราชสีมา!I383"")"),0)</f>
        <v>0</v>
      </c>
      <c r="J488" s="401">
        <f ca="1">IFERROR(__xludf.DUMMYFUNCTION("IMPORTRANGE(""https://docs.google.com/spreadsheets/d/1XL5vhW3sbDhbH9Cz0tuDiY8C3ctxq1tqvaCgkFb8cCA/edit?usp=sharing"",""นครราชสีมา!J383"")"),0)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IFERROR(__xludf.DUMMYFUNCTION("IMPORTRANGE(""https://docs.google.com/spreadsheets/d/1XL5vhW3sbDhbH9Cz0tuDiY8C3ctxq1tqvaCgkFb8cCA/edit?usp=sharing"",""นครราชสีมา!I384"")"),0)</f>
        <v>0</v>
      </c>
      <c r="J489" s="192">
        <f ca="1">IFERROR(__xludf.DUMMYFUNCTION("IMPORTRANGE(""https://docs.google.com/spreadsheets/d/1XL5vhW3sbDhbH9Cz0tuDiY8C3ctxq1tqvaCgkFb8cCA/edit?usp=sharing"",""นครราชสีมา!J384"")"),0)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IFERROR(__xludf.DUMMYFUNCTION("IMPORTRANGE(""https://docs.google.com/spreadsheets/d/1XL5vhW3sbDhbH9Cz0tuDiY8C3ctxq1tqvaCgkFb8cCA/edit?usp=sharing"",""นครราชสีมา!I385"")"),0)</f>
        <v>0</v>
      </c>
      <c r="J490" s="192">
        <f ca="1">IFERROR(__xludf.DUMMYFUNCTION("IMPORTRANGE(""https://docs.google.com/spreadsheets/d/1XL5vhW3sbDhbH9Cz0tuDiY8C3ctxq1tqvaCgkFb8cCA/edit?usp=sharing"",""นครราชสีมา!J385"")"),0)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IFERROR(__xludf.DUMMYFUNCTION("IMPORTRANGE(""https://docs.google.com/spreadsheets/d/1XL5vhW3sbDhbH9Cz0tuDiY8C3ctxq1tqvaCgkFb8cCA/edit?usp=sharing"",""นครราชสีมา!I386"")"),0)</f>
        <v>0</v>
      </c>
      <c r="J491" s="192">
        <f ca="1">IFERROR(__xludf.DUMMYFUNCTION("IMPORTRANGE(""https://docs.google.com/spreadsheets/d/1XL5vhW3sbDhbH9Cz0tuDiY8C3ctxq1tqvaCgkFb8cCA/edit?usp=sharing"",""นครราชสีมา!J386"")"),0)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IFERROR(__xludf.DUMMYFUNCTION("IMPORTRANGE(""https://docs.google.com/spreadsheets/d/1XL5vhW3sbDhbH9Cz0tuDiY8C3ctxq1tqvaCgkFb8cCA/edit?usp=sharing"",""นครราชสีมา!I387"")"),0)</f>
        <v>0</v>
      </c>
      <c r="J492" s="192">
        <f ca="1">IFERROR(__xludf.DUMMYFUNCTION("IMPORTRANGE(""https://docs.google.com/spreadsheets/d/1XL5vhW3sbDhbH9Cz0tuDiY8C3ctxq1tqvaCgkFb8cCA/edit?usp=sharing"",""นครราชสีมา!J387"")"),0)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IFERROR(__xludf.DUMMYFUNCTION("IMPORTRANGE(""https://docs.google.com/spreadsheets/d/1XL5vhW3sbDhbH9Cz0tuDiY8C3ctxq1tqvaCgkFb8cCA/edit?usp=sharing"",""นครราชสีมา!I388"")"),0)</f>
        <v>0</v>
      </c>
      <c r="J493" s="192">
        <f ca="1">IFERROR(__xludf.DUMMYFUNCTION("IMPORTRANGE(""https://docs.google.com/spreadsheets/d/1XL5vhW3sbDhbH9Cz0tuDiY8C3ctxq1tqvaCgkFb8cCA/edit?usp=sharing"",""นครราชสีมา!J388"")"),0)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IFERROR(__xludf.DUMMYFUNCTION("IMPORTRANGE(""https://docs.google.com/spreadsheets/d/1XL5vhW3sbDhbH9Cz0tuDiY8C3ctxq1tqvaCgkFb8cCA/edit?usp=sharing"",""นครราชสีมา!I389"")"),0)</f>
        <v>0</v>
      </c>
      <c r="J494" s="417">
        <f ca="1">IFERROR(__xludf.DUMMYFUNCTION("IMPORTRANGE(""https://docs.google.com/spreadsheets/d/1XL5vhW3sbDhbH9Cz0tuDiY8C3ctxq1tqvaCgkFb8cCA/edit?usp=sharing"",""นครราชสีมา!J389"")"),0)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IFERROR(__xludf.DUMMYFUNCTION("IMPORTRANGE(""https://docs.google.com/spreadsheets/d/1XL5vhW3sbDhbH9Cz0tuDiY8C3ctxq1tqvaCgkFb8cCA/edit?usp=sharing"",""นครราชสีมา!I390"")"),0)</f>
        <v>0</v>
      </c>
      <c r="J495" s="417">
        <f ca="1">IFERROR(__xludf.DUMMYFUNCTION("IMPORTRANGE(""https://docs.google.com/spreadsheets/d/1XL5vhW3sbDhbH9Cz0tuDiY8C3ctxq1tqvaCgkFb8cCA/edit?usp=sharing"",""นครราชสีมา!J390"")"),0)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IFERROR(__xludf.DUMMYFUNCTION("IMPORTRANGE(""https://docs.google.com/spreadsheets/d/1XL5vhW3sbDhbH9Cz0tuDiY8C3ctxq1tqvaCgkFb8cCA/edit?usp=sharing"",""นครราชสีมา!I391"")"),0)</f>
        <v>0</v>
      </c>
      <c r="J496" s="417">
        <f ca="1">IFERROR(__xludf.DUMMYFUNCTION("IMPORTRANGE(""https://docs.google.com/spreadsheets/d/1XL5vhW3sbDhbH9Cz0tuDiY8C3ctxq1tqvaCgkFb8cCA/edit?usp=sharing"",""นครราชสีมา!J391"")"),0)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IFERROR(__xludf.DUMMYFUNCTION("IMPORTRANGE(""https://docs.google.com/spreadsheets/d/1XL5vhW3sbDhbH9Cz0tuDiY8C3ctxq1tqvaCgkFb8cCA/edit?usp=sharing"",""นครราชสีมา!I392"")"),0)</f>
        <v>0</v>
      </c>
      <c r="J497" s="424">
        <f ca="1">IFERROR(__xludf.DUMMYFUNCTION("IMPORTRANGE(""https://docs.google.com/spreadsheets/d/1XL5vhW3sbDhbH9Cz0tuDiY8C3ctxq1tqvaCgkFb8cCA/edit?usp=sharing"",""นครราชสีมา!J392"")"),0)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IFERROR(__xludf.DUMMYFUNCTION("IMPORTRANGE(""https://docs.google.com/spreadsheets/d/1XL5vhW3sbDhbH9Cz0tuDiY8C3ctxq1tqvaCgkFb8cCA/edit?usp=sharing"",""นครราชสีมา!I393"")"),0)</f>
        <v>0</v>
      </c>
      <c r="J498" s="401">
        <f ca="1">IFERROR(__xludf.DUMMYFUNCTION("IMPORTRANGE(""https://docs.google.com/spreadsheets/d/1XL5vhW3sbDhbH9Cz0tuDiY8C3ctxq1tqvaCgkFb8cCA/edit?usp=sharing"",""นครราชสีมา!J393"")"),0)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IFERROR(__xludf.DUMMYFUNCTION("IMPORTRANGE(""https://docs.google.com/spreadsheets/d/1XL5vhW3sbDhbH9Cz0tuDiY8C3ctxq1tqvaCgkFb8cCA/edit?usp=sharing"",""นครราชสีมา!I394"")"),0)</f>
        <v>0</v>
      </c>
      <c r="J499" s="401">
        <f ca="1">IFERROR(__xludf.DUMMYFUNCTION("IMPORTRANGE(""https://docs.google.com/spreadsheets/d/1XL5vhW3sbDhbH9Cz0tuDiY8C3ctxq1tqvaCgkFb8cCA/edit?usp=sharing"",""นครราชสีมา!J394"")"),0)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IFERROR(__xludf.DUMMYFUNCTION("IMPORTRANGE(""https://docs.google.com/spreadsheets/d/1XL5vhW3sbDhbH9Cz0tuDiY8C3ctxq1tqvaCgkFb8cCA/edit?usp=sharing"",""นครราชสีมา!I395"")"),0)</f>
        <v>0</v>
      </c>
      <c r="J500" s="167">
        <f ca="1">IFERROR(__xludf.DUMMYFUNCTION("IMPORTRANGE(""https://docs.google.com/spreadsheets/d/1XL5vhW3sbDhbH9Cz0tuDiY8C3ctxq1tqvaCgkFb8cCA/edit?usp=sharing"",""นครราชสีมา!J395"")"),0)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IFERROR(__xludf.DUMMYFUNCTION("IMPORTRANGE(""https://docs.google.com/spreadsheets/d/1XL5vhW3sbDhbH9Cz0tuDiY8C3ctxq1tqvaCgkFb8cCA/edit?usp=sharing"",""นครราชสีมา!I396"")"),0)</f>
        <v>0</v>
      </c>
      <c r="J501" s="167">
        <f ca="1">IFERROR(__xludf.DUMMYFUNCTION("IMPORTRANGE(""https://docs.google.com/spreadsheets/d/1XL5vhW3sbDhbH9Cz0tuDiY8C3ctxq1tqvaCgkFb8cCA/edit?usp=sharing"",""นครราชสีมา!J396"")"),0)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IFERROR(__xludf.DUMMYFUNCTION("IMPORTRANGE(""https://docs.google.com/spreadsheets/d/1XL5vhW3sbDhbH9Cz0tuDiY8C3ctxq1tqvaCgkFb8cCA/edit?usp=sharing"",""นครราชสีมา!I397"")"),0)</f>
        <v>0</v>
      </c>
      <c r="J502" s="192">
        <f ca="1">IFERROR(__xludf.DUMMYFUNCTION("IMPORTRANGE(""https://docs.google.com/spreadsheets/d/1XL5vhW3sbDhbH9Cz0tuDiY8C3ctxq1tqvaCgkFb8cCA/edit?usp=sharing"",""นครราชสีมา!J397"")"),0)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IFERROR(__xludf.DUMMYFUNCTION("IMPORTRANGE(""https://docs.google.com/spreadsheets/d/1XL5vhW3sbDhbH9Cz0tuDiY8C3ctxq1tqvaCgkFb8cCA/edit?usp=sharing"",""นครราชสีมา!I398"")"),0)</f>
        <v>0</v>
      </c>
      <c r="J503" s="192">
        <f ca="1">IFERROR(__xludf.DUMMYFUNCTION("IMPORTRANGE(""https://docs.google.com/spreadsheets/d/1XL5vhW3sbDhbH9Cz0tuDiY8C3ctxq1tqvaCgkFb8cCA/edit?usp=sharing"",""นครราชสีมา!J398"")"),0)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IFERROR(__xludf.DUMMYFUNCTION("IMPORTRANGE(""https://docs.google.com/spreadsheets/d/1XL5vhW3sbDhbH9Cz0tuDiY8C3ctxq1tqvaCgkFb8cCA/edit?usp=sharing"",""นครราชสีมา!I399"")"),0)</f>
        <v>0</v>
      </c>
      <c r="J504" s="192">
        <f ca="1">IFERROR(__xludf.DUMMYFUNCTION("IMPORTRANGE(""https://docs.google.com/spreadsheets/d/1XL5vhW3sbDhbH9Cz0tuDiY8C3ctxq1tqvaCgkFb8cCA/edit?usp=sharing"",""นครราชสีมา!J399"")"),0)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IFERROR(__xludf.DUMMYFUNCTION("IMPORTRANGE(""https://docs.google.com/spreadsheets/d/1XL5vhW3sbDhbH9Cz0tuDiY8C3ctxq1tqvaCgkFb8cCA/edit?usp=sharing"",""นครราชสีมา!I400"")"),0)</f>
        <v>0</v>
      </c>
      <c r="J505" s="192">
        <f ca="1">IFERROR(__xludf.DUMMYFUNCTION("IMPORTRANGE(""https://docs.google.com/spreadsheets/d/1XL5vhW3sbDhbH9Cz0tuDiY8C3ctxq1tqvaCgkFb8cCA/edit?usp=sharing"",""นครราชสีมา!J400"")"),0)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IFERROR(__xludf.DUMMYFUNCTION("IMPORTRANGE(""https://docs.google.com/spreadsheets/d/1XL5vhW3sbDhbH9Cz0tuDiY8C3ctxq1tqvaCgkFb8cCA/edit?usp=sharing"",""นครราชสีมา!I401"")"),0)</f>
        <v>0</v>
      </c>
      <c r="J506" s="192">
        <f ca="1">IFERROR(__xludf.DUMMYFUNCTION("IMPORTRANGE(""https://docs.google.com/spreadsheets/d/1XL5vhW3sbDhbH9Cz0tuDiY8C3ctxq1tqvaCgkFb8cCA/edit?usp=sharing"",""นครราชสีมา!J401"")"),0)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IFERROR(__xludf.DUMMYFUNCTION("IMPORTRANGE(""https://docs.google.com/spreadsheets/d/1XL5vhW3sbDhbH9Cz0tuDiY8C3ctxq1tqvaCgkFb8cCA/edit?usp=sharing"",""นครราชสีมา!I402"")"),0)</f>
        <v>0</v>
      </c>
      <c r="J507" s="192">
        <f ca="1">IFERROR(__xludf.DUMMYFUNCTION("IMPORTRANGE(""https://docs.google.com/spreadsheets/d/1XL5vhW3sbDhbH9Cz0tuDiY8C3ctxq1tqvaCgkFb8cCA/edit?usp=sharing"",""นครราชสีมา!J402"")"),0)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IFERROR(__xludf.DUMMYFUNCTION("IMPORTRANGE(""https://docs.google.com/spreadsheets/d/1XL5vhW3sbDhbH9Cz0tuDiY8C3ctxq1tqvaCgkFb8cCA/edit?usp=sharing"",""นครราชสีมา!I403"")"),0)</f>
        <v>0</v>
      </c>
      <c r="J508" s="167">
        <f ca="1">IFERROR(__xludf.DUMMYFUNCTION("IMPORTRANGE(""https://docs.google.com/spreadsheets/d/1XL5vhW3sbDhbH9Cz0tuDiY8C3ctxq1tqvaCgkFb8cCA/edit?usp=sharing"",""นครราชสีมา!J403"")"),0)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IFERROR(__xludf.DUMMYFUNCTION("IMPORTRANGE(""https://docs.google.com/spreadsheets/d/1XL5vhW3sbDhbH9Cz0tuDiY8C3ctxq1tqvaCgkFb8cCA/edit?usp=sharing"",""นครราชสีมา!I404"")"),0)</f>
        <v>0</v>
      </c>
      <c r="J509" s="167">
        <f ca="1">IFERROR(__xludf.DUMMYFUNCTION("IMPORTRANGE(""https://docs.google.com/spreadsheets/d/1XL5vhW3sbDhbH9Cz0tuDiY8C3ctxq1tqvaCgkFb8cCA/edit?usp=sharing"",""นครราชสีมา!J404"")"),0)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IFERROR(__xludf.DUMMYFUNCTION("IMPORTRANGE(""https://docs.google.com/spreadsheets/d/1XL5vhW3sbDhbH9Cz0tuDiY8C3ctxq1tqvaCgkFb8cCA/edit?usp=sharing"",""นครราชสีมา!I405"")"),0)</f>
        <v>0</v>
      </c>
      <c r="J510" s="192">
        <f ca="1">IFERROR(__xludf.DUMMYFUNCTION("IMPORTRANGE(""https://docs.google.com/spreadsheets/d/1XL5vhW3sbDhbH9Cz0tuDiY8C3ctxq1tqvaCgkFb8cCA/edit?usp=sharing"",""นครราชสีมา!J405"")"),0)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IFERROR(__xludf.DUMMYFUNCTION("IMPORTRANGE(""https://docs.google.com/spreadsheets/d/1XL5vhW3sbDhbH9Cz0tuDiY8C3ctxq1tqvaCgkFb8cCA/edit?usp=sharing"",""นครราชสีมา!I406"")"),0)</f>
        <v>0</v>
      </c>
      <c r="J511" s="192">
        <f ca="1">IFERROR(__xludf.DUMMYFUNCTION("IMPORTRANGE(""https://docs.google.com/spreadsheets/d/1XL5vhW3sbDhbH9Cz0tuDiY8C3ctxq1tqvaCgkFb8cCA/edit?usp=sharing"",""นครราชสีมา!J406"")"),0)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IFERROR(__xludf.DUMMYFUNCTION("IMPORTRANGE(""https://docs.google.com/spreadsheets/d/1XL5vhW3sbDhbH9Cz0tuDiY8C3ctxq1tqvaCgkFb8cCA/edit?usp=sharing"",""นครราชสีมา!I407"")"),0)</f>
        <v>0</v>
      </c>
      <c r="J512" s="192">
        <f ca="1">IFERROR(__xludf.DUMMYFUNCTION("IMPORTRANGE(""https://docs.google.com/spreadsheets/d/1XL5vhW3sbDhbH9Cz0tuDiY8C3ctxq1tqvaCgkFb8cCA/edit?usp=sharing"",""นครราชสีมา!J407"")"),0)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IFERROR(__xludf.DUMMYFUNCTION("IMPORTRANGE(""https://docs.google.com/spreadsheets/d/1XL5vhW3sbDhbH9Cz0tuDiY8C3ctxq1tqvaCgkFb8cCA/edit?usp=sharing"",""นครราชสีมา!I408"")"),0)</f>
        <v>0</v>
      </c>
      <c r="J513" s="192">
        <f ca="1">IFERROR(__xludf.DUMMYFUNCTION("IMPORTRANGE(""https://docs.google.com/spreadsheets/d/1XL5vhW3sbDhbH9Cz0tuDiY8C3ctxq1tqvaCgkFb8cCA/edit?usp=sharing"",""นครราชสีมา!J408"")"),0)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IFERROR(__xludf.DUMMYFUNCTION("IMPORTRANGE(""https://docs.google.com/spreadsheets/d/1XL5vhW3sbDhbH9Cz0tuDiY8C3ctxq1tqvaCgkFb8cCA/edit?usp=sharing"",""นครราชสีมา!I409"")"),0)</f>
        <v>0</v>
      </c>
      <c r="J514" s="192">
        <f ca="1">IFERROR(__xludf.DUMMYFUNCTION("IMPORTRANGE(""https://docs.google.com/spreadsheets/d/1XL5vhW3sbDhbH9Cz0tuDiY8C3ctxq1tqvaCgkFb8cCA/edit?usp=sharing"",""นครราชสีมา!J409"")"),0)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IFERROR(__xludf.DUMMYFUNCTION("IMPORTRANGE(""https://docs.google.com/spreadsheets/d/1XL5vhW3sbDhbH9Cz0tuDiY8C3ctxq1tqvaCgkFb8cCA/edit?usp=sharing"",""นครราชสีมา!I410"")"),0)</f>
        <v>0</v>
      </c>
      <c r="J515" s="192">
        <f ca="1">IFERROR(__xludf.DUMMYFUNCTION("IMPORTRANGE(""https://docs.google.com/spreadsheets/d/1XL5vhW3sbDhbH9Cz0tuDiY8C3ctxq1tqvaCgkFb8cCA/edit?usp=sharing"",""นครราชสีมา!J410"")"),0)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IFERROR(__xludf.DUMMYFUNCTION("IMPORTRANGE(""https://docs.google.com/spreadsheets/d/1XL5vhW3sbDhbH9Cz0tuDiY8C3ctxq1tqvaCgkFb8cCA/edit?usp=sharing"",""นครราชสีมา!I411"")"),0)</f>
        <v>0</v>
      </c>
      <c r="J516" s="264">
        <f ca="1">IFERROR(__xludf.DUMMYFUNCTION("IMPORTRANGE(""https://docs.google.com/spreadsheets/d/1XL5vhW3sbDhbH9Cz0tuDiY8C3ctxq1tqvaCgkFb8cCA/edit?usp=sharing"",""นครราชสีมา!J411"")"),0)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IFERROR(__xludf.DUMMYFUNCTION("IMPORTRANGE(""https://docs.google.com/spreadsheets/d/1XL5vhW3sbDhbH9Cz0tuDiY8C3ctxq1tqvaCgkFb8cCA/edit?usp=sharing"",""นครราชสีมา!I412"")"),0)</f>
        <v>0</v>
      </c>
      <c r="J517" s="277">
        <f ca="1">IFERROR(__xludf.DUMMYFUNCTION("IMPORTRANGE(""https://docs.google.com/spreadsheets/d/1XL5vhW3sbDhbH9Cz0tuDiY8C3ctxq1tqvaCgkFb8cCA/edit?usp=sharing"",""นครราชสีมา!J412"")"),0)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IFERROR(__xludf.DUMMYFUNCTION("IMPORTRANGE(""https://docs.google.com/spreadsheets/d/1XL5vhW3sbDhbH9Cz0tuDiY8C3ctxq1tqvaCgkFb8cCA/edit?usp=sharing"",""นครราชสีมา!I413"")"),0)</f>
        <v>0</v>
      </c>
      <c r="J518" s="277">
        <f ca="1">IFERROR(__xludf.DUMMYFUNCTION("IMPORTRANGE(""https://docs.google.com/spreadsheets/d/1XL5vhW3sbDhbH9Cz0tuDiY8C3ctxq1tqvaCgkFb8cCA/edit?usp=sharing"",""นครราชสีมา!J413"")"),0)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IFERROR(__xludf.DUMMYFUNCTION("IMPORTRANGE(""https://docs.google.com/spreadsheets/d/1XL5vhW3sbDhbH9Cz0tuDiY8C3ctxq1tqvaCgkFb8cCA/edit?usp=sharing"",""นครราชสีมา!I414"")"),0)</f>
        <v>0</v>
      </c>
      <c r="J519" s="191">
        <f ca="1">IFERROR(__xludf.DUMMYFUNCTION("IMPORTRANGE(""https://docs.google.com/spreadsheets/d/1XL5vhW3sbDhbH9Cz0tuDiY8C3ctxq1tqvaCgkFb8cCA/edit?usp=sharing"",""นครราชสีมา!J414"")"),0)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IFERROR(__xludf.DUMMYFUNCTION("IMPORTRANGE(""https://docs.google.com/spreadsheets/d/1XL5vhW3sbDhbH9Cz0tuDiY8C3ctxq1tqvaCgkFb8cCA/edit?usp=sharing"",""นครราชสีมา!I415"")"),0)</f>
        <v>0</v>
      </c>
      <c r="J520" s="191">
        <f ca="1">IFERROR(__xludf.DUMMYFUNCTION("IMPORTRANGE(""https://docs.google.com/spreadsheets/d/1XL5vhW3sbDhbH9Cz0tuDiY8C3ctxq1tqvaCgkFb8cCA/edit?usp=sharing"",""นครราชสีมา!J415"")"),0)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IFERROR(__xludf.DUMMYFUNCTION("IMPORTRANGE(""https://docs.google.com/spreadsheets/d/1XL5vhW3sbDhbH9Cz0tuDiY8C3ctxq1tqvaCgkFb8cCA/edit?usp=sharing"",""นครราชสีมา!I416"")"),0)</f>
        <v>0</v>
      </c>
      <c r="J521" s="191">
        <f ca="1">IFERROR(__xludf.DUMMYFUNCTION("IMPORTRANGE(""https://docs.google.com/spreadsheets/d/1XL5vhW3sbDhbH9Cz0tuDiY8C3ctxq1tqvaCgkFb8cCA/edit?usp=sharing"",""นครราชสีมา!J416"")"),0)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IFERROR(__xludf.DUMMYFUNCTION("IMPORTRANGE(""https://docs.google.com/spreadsheets/d/1XL5vhW3sbDhbH9Cz0tuDiY8C3ctxq1tqvaCgkFb8cCA/edit?usp=sharing"",""นครราชสีมา!I417"")"),0)</f>
        <v>0</v>
      </c>
      <c r="J522" s="191">
        <f ca="1">IFERROR(__xludf.DUMMYFUNCTION("IMPORTRANGE(""https://docs.google.com/spreadsheets/d/1XL5vhW3sbDhbH9Cz0tuDiY8C3ctxq1tqvaCgkFb8cCA/edit?usp=sharing"",""นครราชสีมา!J417"")"),0)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IFERROR(__xludf.DUMMYFUNCTION("IMPORTRANGE(""https://docs.google.com/spreadsheets/d/1XL5vhW3sbDhbH9Cz0tuDiY8C3ctxq1tqvaCgkFb8cCA/edit?usp=sharing"",""นครราชสีมา!I418"")"),0)</f>
        <v>0</v>
      </c>
      <c r="J523" s="191">
        <f ca="1">IFERROR(__xludf.DUMMYFUNCTION("IMPORTRANGE(""https://docs.google.com/spreadsheets/d/1XL5vhW3sbDhbH9Cz0tuDiY8C3ctxq1tqvaCgkFb8cCA/edit?usp=sharing"",""นครราชสีมา!J418"")"),0)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IFERROR(__xludf.DUMMYFUNCTION("IMPORTRANGE(""https://docs.google.com/spreadsheets/d/1XL5vhW3sbDhbH9Cz0tuDiY8C3ctxq1tqvaCgkFb8cCA/edit?usp=sharing"",""นครราชสีมา!I419"")"),0)</f>
        <v>0</v>
      </c>
      <c r="J524" s="191">
        <f ca="1">IFERROR(__xludf.DUMMYFUNCTION("IMPORTRANGE(""https://docs.google.com/spreadsheets/d/1XL5vhW3sbDhbH9Cz0tuDiY8C3ctxq1tqvaCgkFb8cCA/edit?usp=sharing"",""นครราชสีมา!J419"")"),0)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IFERROR(__xludf.DUMMYFUNCTION("IMPORTRANGE(""https://docs.google.com/spreadsheets/d/1XL5vhW3sbDhbH9Cz0tuDiY8C3ctxq1tqvaCgkFb8cCA/edit?usp=sharing"",""นครราชสีมา!I420"")"),0)</f>
        <v>0</v>
      </c>
      <c r="J525" s="277">
        <f ca="1">IFERROR(__xludf.DUMMYFUNCTION("IMPORTRANGE(""https://docs.google.com/spreadsheets/d/1XL5vhW3sbDhbH9Cz0tuDiY8C3ctxq1tqvaCgkFb8cCA/edit?usp=sharing"",""นครราชสีมา!J420"")"),0)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IFERROR(__xludf.DUMMYFUNCTION("IMPORTRANGE(""https://docs.google.com/spreadsheets/d/1XL5vhW3sbDhbH9Cz0tuDiY8C3ctxq1tqvaCgkFb8cCA/edit?usp=sharing"",""นครราชสีมา!I421"")"),0)</f>
        <v>0</v>
      </c>
      <c r="J526" s="277">
        <f ca="1">IFERROR(__xludf.DUMMYFUNCTION("IMPORTRANGE(""https://docs.google.com/spreadsheets/d/1XL5vhW3sbDhbH9Cz0tuDiY8C3ctxq1tqvaCgkFb8cCA/edit?usp=sharing"",""นครราชสีมา!J421"")"),0)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IFERROR(__xludf.DUMMYFUNCTION("IMPORTRANGE(""https://docs.google.com/spreadsheets/d/1XL5vhW3sbDhbH9Cz0tuDiY8C3ctxq1tqvaCgkFb8cCA/edit?usp=sharing"",""นครราชสีมา!I422"")"),0)</f>
        <v>0</v>
      </c>
      <c r="J527" s="192">
        <f ca="1">IFERROR(__xludf.DUMMYFUNCTION("IMPORTRANGE(""https://docs.google.com/spreadsheets/d/1XL5vhW3sbDhbH9Cz0tuDiY8C3ctxq1tqvaCgkFb8cCA/edit?usp=sharing"",""นครราชสีมา!J422"")"),0)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IFERROR(__xludf.DUMMYFUNCTION("IMPORTRANGE(""https://docs.google.com/spreadsheets/d/1XL5vhW3sbDhbH9Cz0tuDiY8C3ctxq1tqvaCgkFb8cCA/edit?usp=sharing"",""นครราชสีมา!I423"")"),0)</f>
        <v>0</v>
      </c>
      <c r="J528" s="192">
        <f ca="1">IFERROR(__xludf.DUMMYFUNCTION("IMPORTRANGE(""https://docs.google.com/spreadsheets/d/1XL5vhW3sbDhbH9Cz0tuDiY8C3ctxq1tqvaCgkFb8cCA/edit?usp=sharing"",""นครราชสีมา!J423"")"),0)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IFERROR(__xludf.DUMMYFUNCTION("IMPORTRANGE(""https://docs.google.com/spreadsheets/d/1XL5vhW3sbDhbH9Cz0tuDiY8C3ctxq1tqvaCgkFb8cCA/edit?usp=sharing"",""นครราชสีมา!I424"")"),0)</f>
        <v>0</v>
      </c>
      <c r="J529" s="192">
        <f ca="1">IFERROR(__xludf.DUMMYFUNCTION("IMPORTRANGE(""https://docs.google.com/spreadsheets/d/1XL5vhW3sbDhbH9Cz0tuDiY8C3ctxq1tqvaCgkFb8cCA/edit?usp=sharing"",""นครราชสีมา!J424"")"),0)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IFERROR(__xludf.DUMMYFUNCTION("IMPORTRANGE(""https://docs.google.com/spreadsheets/d/1XL5vhW3sbDhbH9Cz0tuDiY8C3ctxq1tqvaCgkFb8cCA/edit?usp=sharing"",""นครราชสีมา!I425"")"),0)</f>
        <v>0</v>
      </c>
      <c r="J530" s="192">
        <f ca="1">IFERROR(__xludf.DUMMYFUNCTION("IMPORTRANGE(""https://docs.google.com/spreadsheets/d/1XL5vhW3sbDhbH9Cz0tuDiY8C3ctxq1tqvaCgkFb8cCA/edit?usp=sharing"",""นครราชสีมา!J425"")"),0)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IFERROR(__xludf.DUMMYFUNCTION("IMPORTRANGE(""https://docs.google.com/spreadsheets/d/1XL5vhW3sbDhbH9Cz0tuDiY8C3ctxq1tqvaCgkFb8cCA/edit?usp=sharing"",""นครราชสีมา!I426"")"),0)</f>
        <v>0</v>
      </c>
      <c r="J531" s="192">
        <f ca="1">IFERROR(__xludf.DUMMYFUNCTION("IMPORTRANGE(""https://docs.google.com/spreadsheets/d/1XL5vhW3sbDhbH9Cz0tuDiY8C3ctxq1tqvaCgkFb8cCA/edit?usp=sharing"",""นครราชสีมา!J426"")"),0)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IFERROR(__xludf.DUMMYFUNCTION("IMPORTRANGE(""https://docs.google.com/spreadsheets/d/1XL5vhW3sbDhbH9Cz0tuDiY8C3ctxq1tqvaCgkFb8cCA/edit?usp=sharing"",""นครราชสีมา!I427"")"),0)</f>
        <v>0</v>
      </c>
      <c r="J532" s="445">
        <f ca="1">IFERROR(__xludf.DUMMYFUNCTION("IMPORTRANGE(""https://docs.google.com/spreadsheets/d/1XL5vhW3sbDhbH9Cz0tuDiY8C3ctxq1tqvaCgkFb8cCA/edit?usp=sharing"",""นครราชสีมา!J427"")"),0)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IFERROR(__xludf.DUMMYFUNCTION("IMPORTRANGE(""https://docs.google.com/spreadsheets/d/1XL5vhW3sbDhbH9Cz0tuDiY8C3ctxq1tqvaCgkFb8cCA/edit?usp=sharing"",""นครราชสีมา!I428"")"),24)</f>
        <v>24</v>
      </c>
      <c r="J533" s="393">
        <f ca="1">IFERROR(__xludf.DUMMYFUNCTION("IMPORTRANGE(""https://docs.google.com/spreadsheets/d/1XL5vhW3sbDhbH9Cz0tuDiY8C3ctxq1tqvaCgkFb8cCA/edit?usp=sharing"",""นครราชสีมา!J428"")"),24)</f>
        <v>24</v>
      </c>
      <c r="K533" s="394">
        <f ca="1">IF(I533&gt;0,J533*100/I533,0)</f>
        <v>100</v>
      </c>
      <c r="L533" s="395">
        <f ca="1">IFERROR(__xludf.DUMMYFUNCTION("IMPORTRANGE(""https://docs.google.com/spreadsheets/d/1XL5vhW3sbDhbH9Cz0tuDiY8C3ctxq1tqvaCgkFb8cCA/edit?usp=sharing"",""นครราชสีมา!L428"")"),36040)</f>
        <v>36040</v>
      </c>
      <c r="M533" s="395"/>
      <c r="N533" s="395">
        <f ca="1">IFERROR(__xludf.DUMMYFUNCTION("IMPORTRANGE(""https://docs.google.com/spreadsheets/d/1XL5vhW3sbDhbH9Cz0tuDiY8C3ctxq1tqvaCgkFb8cCA/edit?usp=sharing"",""นครราชสีมา!M428"")"),26050)</f>
        <v>26050</v>
      </c>
      <c r="O533" s="395">
        <f t="shared" ref="O533:O537" ca="1" si="118">+IF(L533&gt;0,N533*100/L533,0)</f>
        <v>72.280799112097668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IFERROR(__xludf.DUMMYFUNCTION("IMPORTRANGE(""https://docs.google.com/spreadsheets/d/1XL5vhW3sbDhbH9Cz0tuDiY8C3ctxq1tqvaCgkFb8cCA/edit?usp=sharing"",""นครราชสีมา!L429"")"),0)</f>
        <v>0</v>
      </c>
      <c r="M534" s="169"/>
      <c r="N534" s="171">
        <f ca="1">IFERROR(__xludf.DUMMYFUNCTION("IMPORTRANGE(""https://docs.google.com/spreadsheets/d/1XL5vhW3sbDhbH9Cz0tuDiY8C3ctxq1tqvaCgkFb8cCA/edit?usp=sharing"",""นครราชสีมา!M429"")"),0)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IFERROR(__xludf.DUMMYFUNCTION("IMPORTRANGE(""https://docs.google.com/spreadsheets/d/1XL5vhW3sbDhbH9Cz0tuDiY8C3ctxq1tqvaCgkFb8cCA/edit?usp=sharing"",""นครราชสีมา!L430"")"),36040)</f>
        <v>36040</v>
      </c>
      <c r="M535" s="169"/>
      <c r="N535" s="171">
        <f ca="1">IFERROR(__xludf.DUMMYFUNCTION("IMPORTRANGE(""https://docs.google.com/spreadsheets/d/1XL5vhW3sbDhbH9Cz0tuDiY8C3ctxq1tqvaCgkFb8cCA/edit?usp=sharing"",""นครราชสีมา!M430"")"),26050)</f>
        <v>26050</v>
      </c>
      <c r="O535" s="171">
        <f t="shared" ca="1" si="118"/>
        <v>72.280799112097668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IFERROR(__xludf.DUMMYFUNCTION("IMPORTRANGE(""https://docs.google.com/spreadsheets/d/1XL5vhW3sbDhbH9Cz0tuDiY8C3ctxq1tqvaCgkFb8cCA/edit?usp=sharing"",""นครราชสีมา!L431"")"),0)</f>
        <v>0</v>
      </c>
      <c r="M536" s="171"/>
      <c r="N536" s="171">
        <f ca="1">IFERROR(__xludf.DUMMYFUNCTION("IMPORTRANGE(""https://docs.google.com/spreadsheets/d/1XL5vhW3sbDhbH9Cz0tuDiY8C3ctxq1tqvaCgkFb8cCA/edit?usp=sharing"",""นครราชสีมา!M431"")"),0)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IFERROR(__xludf.DUMMYFUNCTION("IMPORTRANGE(""https://docs.google.com/spreadsheets/d/1XL5vhW3sbDhbH9Cz0tuDiY8C3ctxq1tqvaCgkFb8cCA/edit?usp=sharing"",""นครราชสีมา!L432"")"),36040)</f>
        <v>36040</v>
      </c>
      <c r="M537" s="171"/>
      <c r="N537" s="171">
        <f ca="1">IFERROR(__xludf.DUMMYFUNCTION("IMPORTRANGE(""https://docs.google.com/spreadsheets/d/1XL5vhW3sbDhbH9Cz0tuDiY8C3ctxq1tqvaCgkFb8cCA/edit?usp=sharing"",""นครราชสีมา!M432"")"),26050)</f>
        <v>26050</v>
      </c>
      <c r="O537" s="171">
        <f t="shared" ca="1" si="118"/>
        <v>72.280799112097668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IFERROR(__xludf.DUMMYFUNCTION("IMPORTRANGE(""https://docs.google.com/spreadsheets/d/1XL5vhW3sbDhbH9Cz0tuDiY8C3ctxq1tqvaCgkFb8cCA/edit?usp=sharing"",""นครราชสีมา!M433"")"),0)</f>
        <v>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IFERROR(__xludf.DUMMYFUNCTION("IMPORTRANGE(""https://docs.google.com/spreadsheets/d/1XL5vhW3sbDhbH9Cz0tuDiY8C3ctxq1tqvaCgkFb8cCA/edit?usp=sharing"",""นครราชสีมา!M434"")"),0)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IFERROR(__xludf.DUMMYFUNCTION("IMPORTRANGE(""https://docs.google.com/spreadsheets/d/1XL5vhW3sbDhbH9Cz0tuDiY8C3ctxq1tqvaCgkFb8cCA/edit?usp=sharing"",""นครราชสีมา!M435"")"),0)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IFERROR(__xludf.DUMMYFUNCTION("IMPORTRANGE(""https://docs.google.com/spreadsheets/d/1XL5vhW3sbDhbH9Cz0tuDiY8C3ctxq1tqvaCgkFb8cCA/edit?usp=sharing"",""นครราชสีมา!M436"")"),26050)</f>
        <v>26050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IFERROR(__xludf.DUMMYFUNCTION("IMPORTRANGE(""https://docs.google.com/spreadsheets/d/1XL5vhW3sbDhbH9Cz0tuDiY8C3ctxq1tqvaCgkFb8cCA/edit?usp=sharing"",""นครราชสีมา!J438"")"),0)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IFERROR(__xludf.DUMMYFUNCTION("IMPORTRANGE(""https://docs.google.com/spreadsheets/d/1XL5vhW3sbDhbH9Cz0tuDiY8C3ctxq1tqvaCgkFb8cCA/edit?usp=sharing"",""นครราชสีมา!J439"")"),1)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IFERROR(__xludf.DUMMYFUNCTION("IMPORTRANGE(""https://docs.google.com/spreadsheets/d/1XL5vhW3sbDhbH9Cz0tuDiY8C3ctxq1tqvaCgkFb8cCA/edit?usp=sharing"",""นครราชสีมา!J440"")"),1)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IFERROR(__xludf.DUMMYFUNCTION("IMPORTRANGE(""https://docs.google.com/spreadsheets/d/1XL5vhW3sbDhbH9Cz0tuDiY8C3ctxq1tqvaCgkFb8cCA/edit?usp=sharing"",""นครราชสีมา!J441"")"),1)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IFERROR(__xludf.DUMMYFUNCTION("IMPORTRANGE(""https://docs.google.com/spreadsheets/d/1XL5vhW3sbDhbH9Cz0tuDiY8C3ctxq1tqvaCgkFb8cCA/edit?usp=sharing"",""นครราชสีมา!I442"")"),24)</f>
        <v>24</v>
      </c>
      <c r="J547" s="192">
        <f ca="1">IFERROR(__xludf.DUMMYFUNCTION("IMPORTRANGE(""https://docs.google.com/spreadsheets/d/1XL5vhW3sbDhbH9Cz0tuDiY8C3ctxq1tqvaCgkFb8cCA/edit?usp=sharing"",""นครราชสีมา!J442"")"),24)</f>
        <v>24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IFERROR(__xludf.DUMMYFUNCTION("IMPORTRANGE(""https://docs.google.com/spreadsheets/d/1XL5vhW3sbDhbH9Cz0tuDiY8C3ctxq1tqvaCgkFb8cCA/edit?usp=sharing"",""นครราชสีมา!J166"")"),0)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IFERROR(__xludf.DUMMYFUNCTION("IMPORTRANGE(""https://docs.google.com/spreadsheets/d/1XL5vhW3sbDhbH9Cz0tuDiY8C3ctxq1tqvaCgkFb8cCA/edit?usp=sharing"",""นครราชสีมา!J444"")"),0)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IFERROR(__xludf.DUMMYFUNCTION("IMPORTRANGE(""https://docs.google.com/spreadsheets/d/1XL5vhW3sbDhbH9Cz0tuDiY8C3ctxq1tqvaCgkFb8cCA/edit?usp=sharing"",""นครราชสีมา!J445"")"),0)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IFERROR(__xludf.DUMMYFUNCTION("IMPORTRANGE(""https://docs.google.com/spreadsheets/d/1XL5vhW3sbDhbH9Cz0tuDiY8C3ctxq1tqvaCgkFb8cCA/edit?usp=sharing"",""นครราชสีมา!I446"")"),5000)</f>
        <v>5000</v>
      </c>
      <c r="J551" s="393">
        <f ca="1">IFERROR(__xludf.DUMMYFUNCTION("IMPORTRANGE(""https://docs.google.com/spreadsheets/d/1XL5vhW3sbDhbH9Cz0tuDiY8C3ctxq1tqvaCgkFb8cCA/edit?usp=sharing"",""นครราชสีมา!J446"")"),676)</f>
        <v>676</v>
      </c>
      <c r="K551" s="394">
        <f ca="1">IF(I551&gt;0,J551*100/I551,0)</f>
        <v>13.52</v>
      </c>
      <c r="L551" s="395">
        <f ca="1">IFERROR(__xludf.DUMMYFUNCTION("IMPORTRANGE(""https://docs.google.com/spreadsheets/d/1XL5vhW3sbDhbH9Cz0tuDiY8C3ctxq1tqvaCgkFb8cCA/edit?usp=sharing"",""นครราชสีมา!L446"")"),320000)</f>
        <v>320000</v>
      </c>
      <c r="M551" s="395"/>
      <c r="N551" s="395">
        <f ca="1">IFERROR(__xludf.DUMMYFUNCTION("IMPORTRANGE(""https://docs.google.com/spreadsheets/d/1XL5vhW3sbDhbH9Cz0tuDiY8C3ctxq1tqvaCgkFb8cCA/edit?usp=sharing"",""นครราชสีมา!M446"")"),0)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IFERROR(__xludf.DUMMYFUNCTION("IMPORTRANGE(""https://docs.google.com/spreadsheets/d/1XL5vhW3sbDhbH9Cz0tuDiY8C3ctxq1tqvaCgkFb8cCA/edit?usp=sharing"",""นครราชสีมา!L447"")"),0)</f>
        <v>0</v>
      </c>
      <c r="M552" s="169"/>
      <c r="N552" s="171">
        <f ca="1">IFERROR(__xludf.DUMMYFUNCTION("IMPORTRANGE(""https://docs.google.com/spreadsheets/d/1XL5vhW3sbDhbH9Cz0tuDiY8C3ctxq1tqvaCgkFb8cCA/edit?usp=sharing"",""นครราชสีมา!M447"")"),0)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IFERROR(__xludf.DUMMYFUNCTION("IMPORTRANGE(""https://docs.google.com/spreadsheets/d/1XL5vhW3sbDhbH9Cz0tuDiY8C3ctxq1tqvaCgkFb8cCA/edit?usp=sharing"",""นครราชสีมา!L448"")"),320000)</f>
        <v>320000</v>
      </c>
      <c r="M553" s="169"/>
      <c r="N553" s="171">
        <f ca="1">IFERROR(__xludf.DUMMYFUNCTION("IMPORTRANGE(""https://docs.google.com/spreadsheets/d/1XL5vhW3sbDhbH9Cz0tuDiY8C3ctxq1tqvaCgkFb8cCA/edit?usp=sharing"",""นครราชสีมา!M448"")"),0)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IFERROR(__xludf.DUMMYFUNCTION("IMPORTRANGE(""https://docs.google.com/spreadsheets/d/1XL5vhW3sbDhbH9Cz0tuDiY8C3ctxq1tqvaCgkFb8cCA/edit?usp=sharing"",""นครราชสีมา!L449"")"),0)</f>
        <v>0</v>
      </c>
      <c r="M554" s="171"/>
      <c r="N554" s="171">
        <f ca="1">IFERROR(__xludf.DUMMYFUNCTION("IMPORTRANGE(""https://docs.google.com/spreadsheets/d/1XL5vhW3sbDhbH9Cz0tuDiY8C3ctxq1tqvaCgkFb8cCA/edit?usp=sharing"",""นครราชสีมา!M449"")"),0)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IFERROR(__xludf.DUMMYFUNCTION("IMPORTRANGE(""https://docs.google.com/spreadsheets/d/1XL5vhW3sbDhbH9Cz0tuDiY8C3ctxq1tqvaCgkFb8cCA/edit?usp=sharing"",""นครราชสีมา!L450"")"),320000)</f>
        <v>320000</v>
      </c>
      <c r="M555" s="171"/>
      <c r="N555" s="171">
        <f ca="1">IFERROR(__xludf.DUMMYFUNCTION("IMPORTRANGE(""https://docs.google.com/spreadsheets/d/1XL5vhW3sbDhbH9Cz0tuDiY8C3ctxq1tqvaCgkFb8cCA/edit?usp=sharing"",""นครราชสีมา!M450"")"),0)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IFERROR(__xludf.DUMMYFUNCTION("IMPORTRANGE(""https://docs.google.com/spreadsheets/d/1XL5vhW3sbDhbH9Cz0tuDiY8C3ctxq1tqvaCgkFb8cCA/edit?usp=sharing"",""นครราชสีมา!M451"")"),0)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IFERROR(__xludf.DUMMYFUNCTION("IMPORTRANGE(""https://docs.google.com/spreadsheets/d/1XL5vhW3sbDhbH9Cz0tuDiY8C3ctxq1tqvaCgkFb8cCA/edit?usp=sharing"",""นครราชสีมา!M452"")"),0)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IFERROR(__xludf.DUMMYFUNCTION("IMPORTRANGE(""https://docs.google.com/spreadsheets/d/1XL5vhW3sbDhbH9Cz0tuDiY8C3ctxq1tqvaCgkFb8cCA/edit?usp=sharing"",""นครราชสีมา!M453"")"),0)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IFERROR(__xludf.DUMMYFUNCTION("IMPORTRANGE(""https://docs.google.com/spreadsheets/d/1XL5vhW3sbDhbH9Cz0tuDiY8C3ctxq1tqvaCgkFb8cCA/edit?usp=sharing"",""นครราชสีมา!M454"")"),0)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IFERROR(__xludf.DUMMYFUNCTION("IMPORTRANGE(""https://docs.google.com/spreadsheets/d/1XL5vhW3sbDhbH9Cz0tuDiY8C3ctxq1tqvaCgkFb8cCA/edit?usp=sharing"",""นครราชสีมา!I455"")"),5000)</f>
        <v>5000</v>
      </c>
      <c r="J560" s="167">
        <f ca="1">IFERROR(__xludf.DUMMYFUNCTION("IMPORTRANGE(""https://docs.google.com/spreadsheets/d/1XL5vhW3sbDhbH9Cz0tuDiY8C3ctxq1tqvaCgkFb8cCA/edit?usp=sharing"",""นครราชสีมา!J455"")"),676)</f>
        <v>676</v>
      </c>
      <c r="K560" s="222">
        <f t="shared" ref="K560:K564" ca="1" si="121">IF(I560&gt;0,J560*100/I560,0)</f>
        <v>13.52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IFERROR(__xludf.DUMMYFUNCTION("IMPORTRANGE(""https://docs.google.com/spreadsheets/d/1XL5vhW3sbDhbH9Cz0tuDiY8C3ctxq1tqvaCgkFb8cCA/edit?usp=sharing"",""นครราชสีมา!I456"")"),0)</f>
        <v>0</v>
      </c>
      <c r="J561" s="191">
        <f ca="1">IFERROR(__xludf.DUMMYFUNCTION("IMPORTRANGE(""https://docs.google.com/spreadsheets/d/1XL5vhW3sbDhbH9Cz0tuDiY8C3ctxq1tqvaCgkFb8cCA/edit?usp=sharing"",""นครราชสีมา!J456"")"),34)</f>
        <v>34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IFERROR(__xludf.DUMMYFUNCTION("IMPORTRANGE(""https://docs.google.com/spreadsheets/d/1XL5vhW3sbDhbH9Cz0tuDiY8C3ctxq1tqvaCgkFb8cCA/edit?usp=sharing"",""นครราชสีมา!I457"")"),"")</f>
        <v/>
      </c>
      <c r="J562" s="191" t="str">
        <f ca="1">IFERROR(__xludf.DUMMYFUNCTION("IMPORTRANGE(""https://docs.google.com/spreadsheets/d/1XL5vhW3sbDhbH9Cz0tuDiY8C3ctxq1tqvaCgkFb8cCA/edit?usp=sharing"",""นครราชสีมา!J457"")"),"")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IFERROR(__xludf.DUMMYFUNCTION("IMPORTRANGE(""https://docs.google.com/spreadsheets/d/1XL5vhW3sbDhbH9Cz0tuDiY8C3ctxq1tqvaCgkFb8cCA/edit?usp=sharing"",""นครราชสีมา!I458"")"),"")</f>
        <v/>
      </c>
      <c r="J563" s="191" t="str">
        <f ca="1">IFERROR(__xludf.DUMMYFUNCTION("IMPORTRANGE(""https://docs.google.com/spreadsheets/d/1XL5vhW3sbDhbH9Cz0tuDiY8C3ctxq1tqvaCgkFb8cCA/edit?usp=sharing"",""นครราชสีมา!J458"")"),"")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IFERROR(__xludf.DUMMYFUNCTION("IMPORTRANGE(""https://docs.google.com/spreadsheets/d/1XL5vhW3sbDhbH9Cz0tuDiY8C3ctxq1tqvaCgkFb8cCA/edit?usp=sharing"",""นครราชสีมา!I459"")"),9000)</f>
        <v>9000</v>
      </c>
      <c r="J564" s="360">
        <f ca="1">IFERROR(__xludf.DUMMYFUNCTION("IMPORTRANGE(""https://docs.google.com/spreadsheets/d/1XL5vhW3sbDhbH9Cz0tuDiY8C3ctxq1tqvaCgkFb8cCA/edit?usp=sharing"",""นครราชสีมา!J459"")"),3508)</f>
        <v>3508</v>
      </c>
      <c r="K564" s="361">
        <f t="shared" ca="1" si="121"/>
        <v>38.977777777777774</v>
      </c>
      <c r="L564" s="362">
        <f ca="1">IFERROR(__xludf.DUMMYFUNCTION("IMPORTRANGE(""https://docs.google.com/spreadsheets/d/1XL5vhW3sbDhbH9Cz0tuDiY8C3ctxq1tqvaCgkFb8cCA/edit?usp=sharing"",""นครราชสีมา!L459"")"),211200)</f>
        <v>211200</v>
      </c>
      <c r="M564" s="362"/>
      <c r="N564" s="362">
        <f ca="1">IFERROR(__xludf.DUMMYFUNCTION("IMPORTRANGE(""https://docs.google.com/spreadsheets/d/1XL5vhW3sbDhbH9Cz0tuDiY8C3ctxq1tqvaCgkFb8cCA/edit?usp=sharing"",""นครราชสีมา!M459"")"),0)</f>
        <v>0</v>
      </c>
      <c r="O564" s="362">
        <f t="shared" ref="O564:O568" ca="1" si="122">+IF(L564&gt;0,N564*100/L564,0)</f>
        <v>0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IFERROR(__xludf.DUMMYFUNCTION("IMPORTRANGE(""https://docs.google.com/spreadsheets/d/1XL5vhW3sbDhbH9Cz0tuDiY8C3ctxq1tqvaCgkFb8cCA/edit?usp=sharing"",""นครราชสีมา!L460"")"),0)</f>
        <v>0</v>
      </c>
      <c r="M565" s="169"/>
      <c r="N565" s="171">
        <f ca="1">IFERROR(__xludf.DUMMYFUNCTION("IMPORTRANGE(""https://docs.google.com/spreadsheets/d/1XL5vhW3sbDhbH9Cz0tuDiY8C3ctxq1tqvaCgkFb8cCA/edit?usp=sharing"",""นครราชสีมา!M460"")"),0)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IFERROR(__xludf.DUMMYFUNCTION("IMPORTRANGE(""https://docs.google.com/spreadsheets/d/1XL5vhW3sbDhbH9Cz0tuDiY8C3ctxq1tqvaCgkFb8cCA/edit?usp=sharing"",""นครราชสีมา!L461"")"),211200)</f>
        <v>211200</v>
      </c>
      <c r="M566" s="169"/>
      <c r="N566" s="171">
        <f ca="1">IFERROR(__xludf.DUMMYFUNCTION("IMPORTRANGE(""https://docs.google.com/spreadsheets/d/1XL5vhW3sbDhbH9Cz0tuDiY8C3ctxq1tqvaCgkFb8cCA/edit?usp=sharing"",""นครราชสีมา!M461"")"),0)</f>
        <v>0</v>
      </c>
      <c r="O566" s="171">
        <f t="shared" ca="1" si="122"/>
        <v>0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IFERROR(__xludf.DUMMYFUNCTION("IMPORTRANGE(""https://docs.google.com/spreadsheets/d/1XL5vhW3sbDhbH9Cz0tuDiY8C3ctxq1tqvaCgkFb8cCA/edit?usp=sharing"",""นครราชสีมา!L462"")"),0)</f>
        <v>0</v>
      </c>
      <c r="M567" s="171"/>
      <c r="N567" s="171">
        <f ca="1">IFERROR(__xludf.DUMMYFUNCTION("IMPORTRANGE(""https://docs.google.com/spreadsheets/d/1XL5vhW3sbDhbH9Cz0tuDiY8C3ctxq1tqvaCgkFb8cCA/edit?usp=sharing"",""นครราชสีมา!M462"")"),0)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IFERROR(__xludf.DUMMYFUNCTION("IMPORTRANGE(""https://docs.google.com/spreadsheets/d/1XL5vhW3sbDhbH9Cz0tuDiY8C3ctxq1tqvaCgkFb8cCA/edit?usp=sharing"",""นครราชสีมา!L463"")"),211200)</f>
        <v>211200</v>
      </c>
      <c r="M568" s="171"/>
      <c r="N568" s="171">
        <f ca="1">IFERROR(__xludf.DUMMYFUNCTION("IMPORTRANGE(""https://docs.google.com/spreadsheets/d/1XL5vhW3sbDhbH9Cz0tuDiY8C3ctxq1tqvaCgkFb8cCA/edit?usp=sharing"",""นครราชสีมา!M463"")"),0)</f>
        <v>0</v>
      </c>
      <c r="O568" s="171">
        <f t="shared" ca="1" si="122"/>
        <v>0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IFERROR(__xludf.DUMMYFUNCTION("IMPORTRANGE(""https://docs.google.com/spreadsheets/d/1XL5vhW3sbDhbH9Cz0tuDiY8C3ctxq1tqvaCgkFb8cCA/edit?usp=sharing"",""นครราชสีมา!M464"")"),0)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IFERROR(__xludf.DUMMYFUNCTION("IMPORTRANGE(""https://docs.google.com/spreadsheets/d/1XL5vhW3sbDhbH9Cz0tuDiY8C3ctxq1tqvaCgkFb8cCA/edit?usp=sharing"",""นครราชสีมา!M465"")"),0)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IFERROR(__xludf.DUMMYFUNCTION("IMPORTRANGE(""https://docs.google.com/spreadsheets/d/1XL5vhW3sbDhbH9Cz0tuDiY8C3ctxq1tqvaCgkFb8cCA/edit?usp=sharing"",""นครราชสีมา!M466"")"),0)</f>
        <v>0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IFERROR(__xludf.DUMMYFUNCTION("IMPORTRANGE(""https://docs.google.com/spreadsheets/d/1XL5vhW3sbDhbH9Cz0tuDiY8C3ctxq1tqvaCgkFb8cCA/edit?usp=sharing"",""นครราชสีมา!M467"")"),0)</f>
        <v>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IFERROR(__xludf.DUMMYFUNCTION("IMPORTRANGE(""https://docs.google.com/spreadsheets/d/1XL5vhW3sbDhbH9Cz0tuDiY8C3ctxq1tqvaCgkFb8cCA/edit?usp=sharing"",""นครราชสีมา!I468"")"),9000)</f>
        <v>9000</v>
      </c>
      <c r="J573" s="401">
        <f ca="1">IFERROR(__xludf.DUMMYFUNCTION("IMPORTRANGE(""https://docs.google.com/spreadsheets/d/1XL5vhW3sbDhbH9Cz0tuDiY8C3ctxq1tqvaCgkFb8cCA/edit?usp=sharing"",""นครราชสีมา!J468"")"),3508)</f>
        <v>3508</v>
      </c>
      <c r="K573" s="204">
        <f ca="1">IF(I573&gt;0,J573*100/I573,0)</f>
        <v>38.977777777777774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IFERROR(__xludf.DUMMYFUNCTION("IMPORTRANGE(""https://docs.google.com/spreadsheets/d/1XL5vhW3sbDhbH9Cz0tuDiY8C3ctxq1tqvaCgkFb8cCA/edit?usp=sharing"",""นครราชสีมา!I470"")"),0)</f>
        <v>0</v>
      </c>
      <c r="J575" s="192">
        <f ca="1">IFERROR(__xludf.DUMMYFUNCTION("IMPORTRANGE(""https://docs.google.com/spreadsheets/d/1XL5vhW3sbDhbH9Cz0tuDiY8C3ctxq1tqvaCgkFb8cCA/edit?usp=sharing"",""นครราชสีมา!J470"")"),2)</f>
        <v>2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IFERROR(__xludf.DUMMYFUNCTION("IMPORTRANGE(""https://docs.google.com/spreadsheets/d/1XL5vhW3sbDhbH9Cz0tuDiY8C3ctxq1tqvaCgkFb8cCA/edit?usp=sharing"",""นครราชสีมา!I471"")"),0)</f>
        <v>0</v>
      </c>
      <c r="J576" s="192">
        <f ca="1">IFERROR(__xludf.DUMMYFUNCTION("IMPORTRANGE(""https://docs.google.com/spreadsheets/d/1XL5vhW3sbDhbH9Cz0tuDiY8C3ctxq1tqvaCgkFb8cCA/edit?usp=sharing"",""นครราชสีมา!J471"")"),528)</f>
        <v>528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IFERROR(__xludf.DUMMYFUNCTION("IMPORTRANGE(""https://docs.google.com/spreadsheets/d/1XL5vhW3sbDhbH9Cz0tuDiY8C3ctxq1tqvaCgkFb8cCA/edit?usp=sharing"",""นครราชสีมา!I472"")"),0)</f>
        <v>0</v>
      </c>
      <c r="J577" s="192">
        <f ca="1">IFERROR(__xludf.DUMMYFUNCTION("IMPORTRANGE(""https://docs.google.com/spreadsheets/d/1XL5vhW3sbDhbH9Cz0tuDiY8C3ctxq1tqvaCgkFb8cCA/edit?usp=sharing"",""นครราชสีมา!J472"")"),2980)</f>
        <v>2980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IFERROR(__xludf.DUMMYFUNCTION("IMPORTRANGE(""https://docs.google.com/spreadsheets/d/1XL5vhW3sbDhbH9Cz0tuDiY8C3ctxq1tqvaCgkFb8cCA/edit?usp=sharing"",""นครราชสีมา!I473"")"),0)</f>
        <v>0</v>
      </c>
      <c r="J578" s="192">
        <f ca="1">IFERROR(__xludf.DUMMYFUNCTION("IMPORTRANGE(""https://docs.google.com/spreadsheets/d/1XL5vhW3sbDhbH9Cz0tuDiY8C3ctxq1tqvaCgkFb8cCA/edit?usp=sharing"",""นครราชสีมา!J473"")"),0)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IFERROR(__xludf.DUMMYFUNCTION("IMPORTRANGE(""https://docs.google.com/spreadsheets/d/1XL5vhW3sbDhbH9Cz0tuDiY8C3ctxq1tqvaCgkFb8cCA/edit?usp=sharing"",""นครราชสีมา!I474"")"),0)</f>
        <v>0</v>
      </c>
      <c r="J579" s="192">
        <f ca="1">IFERROR(__xludf.DUMMYFUNCTION("IMPORTRANGE(""https://docs.google.com/spreadsheets/d/1XL5vhW3sbDhbH9Cz0tuDiY8C3ctxq1tqvaCgkFb8cCA/edit?usp=sharing"",""นครราชสีมา!J474"")"),0)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IFERROR(__xludf.DUMMYFUNCTION("IMPORTRANGE(""https://docs.google.com/spreadsheets/d/1XL5vhW3sbDhbH9Cz0tuDiY8C3ctxq1tqvaCgkFb8cCA/edit?usp=sharing"",""นครราชสีมา!I475"")"),2000)</f>
        <v>2000</v>
      </c>
      <c r="J580" s="360">
        <f ca="1">IFERROR(__xludf.DUMMYFUNCTION("IMPORTRANGE(""https://docs.google.com/spreadsheets/d/1XL5vhW3sbDhbH9Cz0tuDiY8C3ctxq1tqvaCgkFb8cCA/edit?usp=sharing"",""นครราชสีมา!J475"")"),0)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IFERROR(__xludf.DUMMYFUNCTION("IMPORTRANGE(""https://docs.google.com/spreadsheets/d/1XL5vhW3sbDhbH9Cz0tuDiY8C3ctxq1tqvaCgkFb8cCA/edit?usp=sharing"",""นครราชสีมา!L475"")"),1144600)</f>
        <v>1144600</v>
      </c>
      <c r="M580" s="362"/>
      <c r="N580" s="362">
        <f ca="1">IFERROR(__xludf.DUMMYFUNCTION("IMPORTRANGE(""https://docs.google.com/spreadsheets/d/1XL5vhW3sbDhbH9Cz0tuDiY8C3ctxq1tqvaCgkFb8cCA/edit?usp=sharing"",""นครราชสีมา!M475"")"),398074.43)</f>
        <v>398074.43</v>
      </c>
      <c r="O580" s="362">
        <f t="shared" ref="O580:O584" ca="1" si="124">+IF(L580&gt;0,N580*100/L580,0)</f>
        <v>34.778475449938846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IFERROR(__xludf.DUMMYFUNCTION("IMPORTRANGE(""https://docs.google.com/spreadsheets/d/1XL5vhW3sbDhbH9Cz0tuDiY8C3ctxq1tqvaCgkFb8cCA/edit?usp=sharing"",""นครราชสีมา!L476"")"),0)</f>
        <v>0</v>
      </c>
      <c r="M581" s="169"/>
      <c r="N581" s="171">
        <f ca="1">IFERROR(__xludf.DUMMYFUNCTION("IMPORTRANGE(""https://docs.google.com/spreadsheets/d/1XL5vhW3sbDhbH9Cz0tuDiY8C3ctxq1tqvaCgkFb8cCA/edit?usp=sharing"",""นครราชสีมา!M476"")"),0)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IFERROR(__xludf.DUMMYFUNCTION("IMPORTRANGE(""https://docs.google.com/spreadsheets/d/1XL5vhW3sbDhbH9Cz0tuDiY8C3ctxq1tqvaCgkFb8cCA/edit?usp=sharing"",""นครราชสีมา!L477"")"),1144600)</f>
        <v>1144600</v>
      </c>
      <c r="M582" s="169"/>
      <c r="N582" s="171">
        <f ca="1">IFERROR(__xludf.DUMMYFUNCTION("IMPORTRANGE(""https://docs.google.com/spreadsheets/d/1XL5vhW3sbDhbH9Cz0tuDiY8C3ctxq1tqvaCgkFb8cCA/edit?usp=sharing"",""นครราชสีมา!M477"")"),398074.43)</f>
        <v>398074.43</v>
      </c>
      <c r="O582" s="171">
        <f t="shared" ca="1" si="124"/>
        <v>34.778475449938846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IFERROR(__xludf.DUMMYFUNCTION("IMPORTRANGE(""https://docs.google.com/spreadsheets/d/1XL5vhW3sbDhbH9Cz0tuDiY8C3ctxq1tqvaCgkFb8cCA/edit?usp=sharing"",""นครราชสีมา!L478"")"),0)</f>
        <v>0</v>
      </c>
      <c r="M583" s="171"/>
      <c r="N583" s="171">
        <f ca="1">IFERROR(__xludf.DUMMYFUNCTION("IMPORTRANGE(""https://docs.google.com/spreadsheets/d/1XL5vhW3sbDhbH9Cz0tuDiY8C3ctxq1tqvaCgkFb8cCA/edit?usp=sharing"",""นครราชสีมา!M478"")"),0)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IFERROR(__xludf.DUMMYFUNCTION("IMPORTRANGE(""https://docs.google.com/spreadsheets/d/1XL5vhW3sbDhbH9Cz0tuDiY8C3ctxq1tqvaCgkFb8cCA/edit?usp=sharing"",""นครราชสีมา!L479"")"),1144600)</f>
        <v>1144600</v>
      </c>
      <c r="M584" s="171"/>
      <c r="N584" s="171">
        <f ca="1">IFERROR(__xludf.DUMMYFUNCTION("IMPORTRANGE(""https://docs.google.com/spreadsheets/d/1XL5vhW3sbDhbH9Cz0tuDiY8C3ctxq1tqvaCgkFb8cCA/edit?usp=sharing"",""นครราชสีมา!M479"")"),398074.43)</f>
        <v>398074.43</v>
      </c>
      <c r="O584" s="171">
        <f t="shared" ca="1" si="124"/>
        <v>34.778475449938846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IFERROR(__xludf.DUMMYFUNCTION("IMPORTRANGE(""https://docs.google.com/spreadsheets/d/1XL5vhW3sbDhbH9Cz0tuDiY8C3ctxq1tqvaCgkFb8cCA/edit?usp=sharing"",""นครราชสีมา!M480"")"),0)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IFERROR(__xludf.DUMMYFUNCTION("IMPORTRANGE(""https://docs.google.com/spreadsheets/d/1XL5vhW3sbDhbH9Cz0tuDiY8C3ctxq1tqvaCgkFb8cCA/edit?usp=sharing"",""นครราชสีมา!M481"")"),0)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IFERROR(__xludf.DUMMYFUNCTION("IMPORTRANGE(""https://docs.google.com/spreadsheets/d/1XL5vhW3sbDhbH9Cz0tuDiY8C3ctxq1tqvaCgkFb8cCA/edit?usp=sharing"",""นครราชสีมา!M482"")"),0)</f>
        <v>0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IFERROR(__xludf.DUMMYFUNCTION("IMPORTRANGE(""https://docs.google.com/spreadsheets/d/1XL5vhW3sbDhbH9Cz0tuDiY8C3ctxq1tqvaCgkFb8cCA/edit?usp=sharing"",""นครราชสีมา!M483"")"),398074.43)</f>
        <v>398074.43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IFERROR(__xludf.DUMMYFUNCTION("IMPORTRANGE(""https://docs.google.com/spreadsheets/d/1XL5vhW3sbDhbH9Cz0tuDiY8C3ctxq1tqvaCgkFb8cCA/edit?usp=sharing"",""นครราชสีมา!I484"")"),2000)</f>
        <v>2000</v>
      </c>
      <c r="J589" s="191">
        <f ca="1">IFERROR(__xludf.DUMMYFUNCTION("IMPORTRANGE(""https://docs.google.com/spreadsheets/d/1XL5vhW3sbDhbH9Cz0tuDiY8C3ctxq1tqvaCgkFb8cCA/edit?usp=sharing"",""นครราชสีมา!J484"")"),404)</f>
        <v>404</v>
      </c>
      <c r="K589" s="168">
        <f t="shared" ref="K589:K596" ca="1" si="125">IF(I589&gt;0,J589*100/I589,0)</f>
        <v>20.2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IFERROR(__xludf.DUMMYFUNCTION("IMPORTRANGE(""https://docs.google.com/spreadsheets/d/1XL5vhW3sbDhbH9Cz0tuDiY8C3ctxq1tqvaCgkFb8cCA/edit?usp=sharing"",""นครราชสีมา!I485"")"),0)</f>
        <v>0</v>
      </c>
      <c r="J590" s="191">
        <f ca="1">IFERROR(__xludf.DUMMYFUNCTION("IMPORTRANGE(""https://docs.google.com/spreadsheets/d/1XL5vhW3sbDhbH9Cz0tuDiY8C3ctxq1tqvaCgkFb8cCA/edit?usp=sharing"",""นครราชสีมา!J485"")"),248.85)</f>
        <v>248.85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IFERROR(__xludf.DUMMYFUNCTION("IMPORTRANGE(""https://docs.google.com/spreadsheets/d/1XL5vhW3sbDhbH9Cz0tuDiY8C3ctxq1tqvaCgkFb8cCA/edit?usp=sharing"",""นครราชสีมา!I486"")"),2000)</f>
        <v>2000</v>
      </c>
      <c r="J591" s="191">
        <f ca="1">IFERROR(__xludf.DUMMYFUNCTION("IMPORTRANGE(""https://docs.google.com/spreadsheets/d/1XL5vhW3sbDhbH9Cz0tuDiY8C3ctxq1tqvaCgkFb8cCA/edit?usp=sharing"",""นครราชสีมา!J486"")"),48)</f>
        <v>48</v>
      </c>
      <c r="K591" s="168">
        <f t="shared" ca="1" si="125"/>
        <v>2.4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IFERROR(__xludf.DUMMYFUNCTION("IMPORTRANGE(""https://docs.google.com/spreadsheets/d/1XL5vhW3sbDhbH9Cz0tuDiY8C3ctxq1tqvaCgkFb8cCA/edit?usp=sharing"",""นครราชสีมา!I487"")"),0)</f>
        <v>0</v>
      </c>
      <c r="J592" s="191">
        <f ca="1">IFERROR(__xludf.DUMMYFUNCTION("IMPORTRANGE(""https://docs.google.com/spreadsheets/d/1XL5vhW3sbDhbH9Cz0tuDiY8C3ctxq1tqvaCgkFb8cCA/edit?usp=sharing"",""นครราชสีมา!J487"")"),23.91)</f>
        <v>23.91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IFERROR(__xludf.DUMMYFUNCTION("IMPORTRANGE(""https://docs.google.com/spreadsheets/d/1XL5vhW3sbDhbH9Cz0tuDiY8C3ctxq1tqvaCgkFb8cCA/edit?usp=sharing"",""นครราชสีมา!I488"")"),2000)</f>
        <v>2000</v>
      </c>
      <c r="J593" s="191">
        <f ca="1">IFERROR(__xludf.DUMMYFUNCTION("IMPORTRANGE(""https://docs.google.com/spreadsheets/d/1XL5vhW3sbDhbH9Cz0tuDiY8C3ctxq1tqvaCgkFb8cCA/edit?usp=sharing"",""นครราชสีมา!J488"")"),0)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IFERROR(__xludf.DUMMYFUNCTION("IMPORTRANGE(""https://docs.google.com/spreadsheets/d/1XL5vhW3sbDhbH9Cz0tuDiY8C3ctxq1tqvaCgkFb8cCA/edit?usp=sharing"",""นครราชสีมา!I489"")"),0)</f>
        <v>0</v>
      </c>
      <c r="J594" s="191">
        <f ca="1">IFERROR(__xludf.DUMMYFUNCTION("IMPORTRANGE(""https://docs.google.com/spreadsheets/d/1XL5vhW3sbDhbH9Cz0tuDiY8C3ctxq1tqvaCgkFb8cCA/edit?usp=sharing"",""นครราชสีมา!J489"")"),0)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IFERROR(__xludf.DUMMYFUNCTION("IMPORTRANGE(""https://docs.google.com/spreadsheets/d/1XL5vhW3sbDhbH9Cz0tuDiY8C3ctxq1tqvaCgkFb8cCA/edit?usp=sharing"",""นครราชสีมา!I490"")"),2000)</f>
        <v>2000</v>
      </c>
      <c r="J595" s="191">
        <f ca="1">IFERROR(__xludf.DUMMYFUNCTION("IMPORTRANGE(""https://docs.google.com/spreadsheets/d/1XL5vhW3sbDhbH9Cz0tuDiY8C3ctxq1tqvaCgkFb8cCA/edit?usp=sharing"",""นครราชสีมา!J490"")"),0)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IFERROR(__xludf.DUMMYFUNCTION("IMPORTRANGE(""https://docs.google.com/spreadsheets/d/1XL5vhW3sbDhbH9Cz0tuDiY8C3ctxq1tqvaCgkFb8cCA/edit?usp=sharing"",""นครราชสีมา!I491"")"),0)</f>
        <v>0</v>
      </c>
      <c r="J596" s="238">
        <f ca="1">IFERROR(__xludf.DUMMYFUNCTION("IMPORTRANGE(""https://docs.google.com/spreadsheets/d/1XL5vhW3sbDhbH9Cz0tuDiY8C3ctxq1tqvaCgkFb8cCA/edit?usp=sharing"",""นครราชสีมา!J491"")"),0)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IFERROR(__xludf.DUMMYFUNCTION("IMPORTRANGE(""https://docs.google.com/spreadsheets/d/1XL5vhW3sbDhbH9Cz0tuDiY8C3ctxq1tqvaCgkFb8cCA/edit?usp=sharing"",""นครราชสีมา!I492"")"),500)</f>
        <v>500</v>
      </c>
      <c r="J597" s="464">
        <f ca="1">IFERROR(__xludf.DUMMYFUNCTION("IMPORTRANGE(""https://docs.google.com/spreadsheets/d/1XL5vhW3sbDhbH9Cz0tuDiY8C3ctxq1tqvaCgkFb8cCA/edit?usp=sharing"",""นครราชสีมา!J492"")"),0)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IFERROR(__xludf.DUMMYFUNCTION("IMPORTRANGE(""https://docs.google.com/spreadsheets/d/1XL5vhW3sbDhbH9Cz0tuDiY8C3ctxq1tqvaCgkFb8cCA/edit?usp=sharing"",""นครราชสีมา!L492"")"),30900)</f>
        <v>30900</v>
      </c>
      <c r="M597" s="395"/>
      <c r="N597" s="395">
        <f ca="1">IFERROR(__xludf.DUMMYFUNCTION("IMPORTRANGE(""https://docs.google.com/spreadsheets/d/1XL5vhW3sbDhbH9Cz0tuDiY8C3ctxq1tqvaCgkFb8cCA/edit?usp=sharing"",""นครราชสีมา!M492"")"),3400)</f>
        <v>3400</v>
      </c>
      <c r="O597" s="395">
        <f t="shared" ref="O597:O601" ca="1" si="126">+IF(L597&gt;0,N597*100/L597,0)</f>
        <v>11.003236245954692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IFERROR(__xludf.DUMMYFUNCTION("IMPORTRANGE(""https://docs.google.com/spreadsheets/d/1XL5vhW3sbDhbH9Cz0tuDiY8C3ctxq1tqvaCgkFb8cCA/edit?usp=sharing"",""นครราชสีมา!L493"")"),0)</f>
        <v>0</v>
      </c>
      <c r="M598" s="169"/>
      <c r="N598" s="171">
        <f ca="1">IFERROR(__xludf.DUMMYFUNCTION("IMPORTRANGE(""https://docs.google.com/spreadsheets/d/1XL5vhW3sbDhbH9Cz0tuDiY8C3ctxq1tqvaCgkFb8cCA/edit?usp=sharing"",""นครราชสีมา!M493"")"),0)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IFERROR(__xludf.DUMMYFUNCTION("IMPORTRANGE(""https://docs.google.com/spreadsheets/d/1XL5vhW3sbDhbH9Cz0tuDiY8C3ctxq1tqvaCgkFb8cCA/edit?usp=sharing"",""นครราชสีมา!L494"")"),30900)</f>
        <v>30900</v>
      </c>
      <c r="M599" s="169"/>
      <c r="N599" s="171">
        <f ca="1">IFERROR(__xludf.DUMMYFUNCTION("IMPORTRANGE(""https://docs.google.com/spreadsheets/d/1XL5vhW3sbDhbH9Cz0tuDiY8C3ctxq1tqvaCgkFb8cCA/edit?usp=sharing"",""นครราชสีมา!M494"")"),3400)</f>
        <v>3400</v>
      </c>
      <c r="O599" s="171">
        <f t="shared" ca="1" si="126"/>
        <v>11.003236245954692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IFERROR(__xludf.DUMMYFUNCTION("IMPORTRANGE(""https://docs.google.com/spreadsheets/d/1XL5vhW3sbDhbH9Cz0tuDiY8C3ctxq1tqvaCgkFb8cCA/edit?usp=sharing"",""นครราชสีมา!L495"")"),0)</f>
        <v>0</v>
      </c>
      <c r="M600" s="171"/>
      <c r="N600" s="171">
        <f ca="1">IFERROR(__xludf.DUMMYFUNCTION("IMPORTRANGE(""https://docs.google.com/spreadsheets/d/1XL5vhW3sbDhbH9Cz0tuDiY8C3ctxq1tqvaCgkFb8cCA/edit?usp=sharing"",""นครราชสีมา!M495"")"),0)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IFERROR(__xludf.DUMMYFUNCTION("IMPORTRANGE(""https://docs.google.com/spreadsheets/d/1XL5vhW3sbDhbH9Cz0tuDiY8C3ctxq1tqvaCgkFb8cCA/edit?usp=sharing"",""นครราชสีมา!L496"")"),30900)</f>
        <v>30900</v>
      </c>
      <c r="M601" s="171"/>
      <c r="N601" s="171">
        <f ca="1">IFERROR(__xludf.DUMMYFUNCTION("IMPORTRANGE(""https://docs.google.com/spreadsheets/d/1XL5vhW3sbDhbH9Cz0tuDiY8C3ctxq1tqvaCgkFb8cCA/edit?usp=sharing"",""นครราชสีมา!M496"")"),3400)</f>
        <v>3400</v>
      </c>
      <c r="O601" s="171">
        <f t="shared" ca="1" si="126"/>
        <v>11.003236245954692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IFERROR(__xludf.DUMMYFUNCTION("IMPORTRANGE(""https://docs.google.com/spreadsheets/d/1XL5vhW3sbDhbH9Cz0tuDiY8C3ctxq1tqvaCgkFb8cCA/edit?usp=sharing"",""นครราชสีมา!M497"")"),0)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IFERROR(__xludf.DUMMYFUNCTION("IMPORTRANGE(""https://docs.google.com/spreadsheets/d/1XL5vhW3sbDhbH9Cz0tuDiY8C3ctxq1tqvaCgkFb8cCA/edit?usp=sharing"",""นครราชสีมา!M498"")"),0)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IFERROR(__xludf.DUMMYFUNCTION("IMPORTRANGE(""https://docs.google.com/spreadsheets/d/1XL5vhW3sbDhbH9Cz0tuDiY8C3ctxq1tqvaCgkFb8cCA/edit?usp=sharing"",""นครราชสีมา!M499"")"),0)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IFERROR(__xludf.DUMMYFUNCTION("IMPORTRANGE(""https://docs.google.com/spreadsheets/d/1XL5vhW3sbDhbH9Cz0tuDiY8C3ctxq1tqvaCgkFb8cCA/edit?usp=sharing"",""นครราชสีมา!M500"")"),3400)</f>
        <v>3400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IFERROR(__xludf.DUMMYFUNCTION("IMPORTRANGE(""https://docs.google.com/spreadsheets/d/1XL5vhW3sbDhbH9Cz0tuDiY8C3ctxq1tqvaCgkFb8cCA/edit?usp=sharing"",""นครราชสีมา!J502"")"),0)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IFERROR(__xludf.DUMMYFUNCTION("IMPORTRANGE(""https://docs.google.com/spreadsheets/d/1XL5vhW3sbDhbH9Cz0tuDiY8C3ctxq1tqvaCgkFb8cCA/edit?usp=sharing"",""นครราชสีมา!J503"")"),1)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IFERROR(__xludf.DUMMYFUNCTION("IMPORTRANGE(""https://docs.google.com/spreadsheets/d/1XL5vhW3sbDhbH9Cz0tuDiY8C3ctxq1tqvaCgkFb8cCA/edit?usp=sharing"",""นครราชสีมา!J166"")"),0)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IFERROR(__xludf.DUMMYFUNCTION("IMPORTRANGE(""https://docs.google.com/spreadsheets/d/1XL5vhW3sbDhbH9Cz0tuDiY8C3ctxq1tqvaCgkFb8cCA/edit?usp=sharing"",""นครราชสีมา!J166"")"),0)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IFERROR(__xludf.DUMMYFUNCTION("IMPORTRANGE(""https://docs.google.com/spreadsheets/d/1XL5vhW3sbDhbH9Cz0tuDiY8C3ctxq1tqvaCgkFb8cCA/edit?usp=sharing"",""นครราชสีมา!I506"")"),500)</f>
        <v>500</v>
      </c>
      <c r="J611" s="167">
        <f ca="1">IFERROR(__xludf.DUMMYFUNCTION("IMPORTRANGE(""https://docs.google.com/spreadsheets/d/1XL5vhW3sbDhbH9Cz0tuDiY8C3ctxq1tqvaCgkFb8cCA/edit?usp=sharing"",""นครราชสีมา!J506"")"),0)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IFERROR(__xludf.DUMMYFUNCTION("IMPORTRANGE(""https://docs.google.com/spreadsheets/d/1XL5vhW3sbDhbH9Cz0tuDiY8C3ctxq1tqvaCgkFb8cCA/edit?usp=sharing"",""นครราชสีมา!I507"")"),0)</f>
        <v>0</v>
      </c>
      <c r="J612" s="192">
        <f ca="1">IFERROR(__xludf.DUMMYFUNCTION("IMPORTRANGE(""https://docs.google.com/spreadsheets/d/1XL5vhW3sbDhbH9Cz0tuDiY8C3ctxq1tqvaCgkFb8cCA/edit?usp=sharing"",""นครราชสีมา!J507"")"),1)</f>
        <v>1</v>
      </c>
      <c r="K612" s="168">
        <f t="shared" ca="1" si="127"/>
        <v>0.2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IFERROR(__xludf.DUMMYFUNCTION("IMPORTRANGE(""https://docs.google.com/spreadsheets/d/1XL5vhW3sbDhbH9Cz0tuDiY8C3ctxq1tqvaCgkFb8cCA/edit?usp=sharing"",""นครราชสีมา!I508"")"),0)</f>
        <v>0</v>
      </c>
      <c r="J613" s="192">
        <f ca="1">IFERROR(__xludf.DUMMYFUNCTION("IMPORTRANGE(""https://docs.google.com/spreadsheets/d/1XL5vhW3sbDhbH9Cz0tuDiY8C3ctxq1tqvaCgkFb8cCA/edit?usp=sharing"",""นครราชสีมา!J508"")"),1)</f>
        <v>1</v>
      </c>
      <c r="K613" s="168">
        <f t="shared" ca="1" si="127"/>
        <v>0.2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IFERROR(__xludf.DUMMYFUNCTION("IMPORTRANGE(""https://docs.google.com/spreadsheets/d/1XL5vhW3sbDhbH9Cz0tuDiY8C3ctxq1tqvaCgkFb8cCA/edit?usp=sharing"",""นครราชสีมา!I509"")"),0)</f>
        <v>0</v>
      </c>
      <c r="J614" s="192">
        <f ca="1">IFERROR(__xludf.DUMMYFUNCTION("IMPORTRANGE(""https://docs.google.com/spreadsheets/d/1XL5vhW3sbDhbH9Cz0tuDiY8C3ctxq1tqvaCgkFb8cCA/edit?usp=sharing"",""นครราชสีมา!J509"")"),1)</f>
        <v>1</v>
      </c>
      <c r="K614" s="168">
        <f t="shared" ca="1" si="127"/>
        <v>0.2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IFERROR(__xludf.DUMMYFUNCTION("IMPORTRANGE(""https://docs.google.com/spreadsheets/d/1XL5vhW3sbDhbH9Cz0tuDiY8C3ctxq1tqvaCgkFb8cCA/edit?usp=sharing"",""นครราชสีมา!I510"")"),0)</f>
        <v>0</v>
      </c>
      <c r="J615" s="192">
        <f ca="1">IFERROR(__xludf.DUMMYFUNCTION("IMPORTRANGE(""https://docs.google.com/spreadsheets/d/1XL5vhW3sbDhbH9Cz0tuDiY8C3ctxq1tqvaCgkFb8cCA/edit?usp=sharing"",""นครราชสีมา!J510"")"),0)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IFERROR(__xludf.DUMMYFUNCTION("IMPORTRANGE(""https://docs.google.com/spreadsheets/d/1XL5vhW3sbDhbH9Cz0tuDiY8C3ctxq1tqvaCgkFb8cCA/edit?usp=sharing"",""นครราชสีมา!I511"")"),0)</f>
        <v>0</v>
      </c>
      <c r="J616" s="192">
        <f ca="1">IFERROR(__xludf.DUMMYFUNCTION("IMPORTRANGE(""https://docs.google.com/spreadsheets/d/1XL5vhW3sbDhbH9Cz0tuDiY8C3ctxq1tqvaCgkFb8cCA/edit?usp=sharing"",""นครราชสีมา!J511"")"),0)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IFERROR(__xludf.DUMMYFUNCTION("IMPORTRANGE(""https://docs.google.com/spreadsheets/d/1XL5vhW3sbDhbH9Cz0tuDiY8C3ctxq1tqvaCgkFb8cCA/edit?usp=sharing"",""นครราชสีมา!I512"")"),0)</f>
        <v>0</v>
      </c>
      <c r="J617" s="191">
        <f ca="1">IFERROR(__xludf.DUMMYFUNCTION("IMPORTRANGE(""https://docs.google.com/spreadsheets/d/1XL5vhW3sbDhbH9Cz0tuDiY8C3ctxq1tqvaCgkFb8cCA/edit?usp=sharing"",""นครราชสีมา!J512"")"),0)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IFERROR(__xludf.DUMMYFUNCTION("IMPORTRANGE(""https://docs.google.com/spreadsheets/d/1XL5vhW3sbDhbH9Cz0tuDiY8C3ctxq1tqvaCgkFb8cCA/edit?usp=sharing"",""นครราชสีมา!I513"")"),0)</f>
        <v>0</v>
      </c>
      <c r="J618" s="192">
        <f ca="1">IFERROR(__xludf.DUMMYFUNCTION("IMPORTRANGE(""https://docs.google.com/spreadsheets/d/1XL5vhW3sbDhbH9Cz0tuDiY8C3ctxq1tqvaCgkFb8cCA/edit?usp=sharing"",""นครราชสีมา!J513"")"),0)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IFERROR(__xludf.DUMMYFUNCTION("IMPORTRANGE(""https://docs.google.com/spreadsheets/d/1XL5vhW3sbDhbH9Cz0tuDiY8C3ctxq1tqvaCgkFb8cCA/edit?usp=sharing"",""นครราชสีมา!I514"")"),0)</f>
        <v>0</v>
      </c>
      <c r="J619" s="192">
        <f ca="1">IFERROR(__xludf.DUMMYFUNCTION("IMPORTRANGE(""https://docs.google.com/spreadsheets/d/1XL5vhW3sbDhbH9Cz0tuDiY8C3ctxq1tqvaCgkFb8cCA/edit?usp=sharing"",""นครราชสีมา!J514"")"),0)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IFERROR(__xludf.DUMMYFUNCTION("IMPORTRANGE(""https://docs.google.com/spreadsheets/d/1XL5vhW3sbDhbH9Cz0tuDiY8C3ctxq1tqvaCgkFb8cCA/edit?usp=sharing"",""นครราชสีมา!I515"")"),0)</f>
        <v>0</v>
      </c>
      <c r="J620" s="167">
        <f ca="1">IFERROR(__xludf.DUMMYFUNCTION("IMPORTRANGE(""https://docs.google.com/spreadsheets/d/1XL5vhW3sbDhbH9Cz0tuDiY8C3ctxq1tqvaCgkFb8cCA/edit?usp=sharing"",""นครราชสีมา!J515"")"),0)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IFERROR(__xludf.DUMMYFUNCTION("IMPORTRANGE(""https://docs.google.com/spreadsheets/d/1XL5vhW3sbDhbH9Cz0tuDiY8C3ctxq1tqvaCgkFb8cCA/edit?usp=sharing"",""นครราชสีมา!I516"")"),0)</f>
        <v>0</v>
      </c>
      <c r="J621" s="167">
        <f ca="1">IFERROR(__xludf.DUMMYFUNCTION("IMPORTRANGE(""https://docs.google.com/spreadsheets/d/1XL5vhW3sbDhbH9Cz0tuDiY8C3ctxq1tqvaCgkFb8cCA/edit?usp=sharing"",""นครราชสีมา!J516"")"),0)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IFERROR(__xludf.DUMMYFUNCTION("IMPORTRANGE(""https://docs.google.com/spreadsheets/d/1XL5vhW3sbDhbH9Cz0tuDiY8C3ctxq1tqvaCgkFb8cCA/edit?usp=sharing"",""นครราชสีมา!I517"")"),0)</f>
        <v>0</v>
      </c>
      <c r="J622" s="192">
        <f ca="1">IFERROR(__xludf.DUMMYFUNCTION("IMPORTRANGE(""https://docs.google.com/spreadsheets/d/1XL5vhW3sbDhbH9Cz0tuDiY8C3ctxq1tqvaCgkFb8cCA/edit?usp=sharing"",""นครราชสีมา!J517"")"),0)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IFERROR(__xludf.DUMMYFUNCTION("IMPORTRANGE(""https://docs.google.com/spreadsheets/d/1XL5vhW3sbDhbH9Cz0tuDiY8C3ctxq1tqvaCgkFb8cCA/edit?usp=sharing"",""นครราชสีมา!I518"")"),0)</f>
        <v>0</v>
      </c>
      <c r="J623" s="192">
        <f ca="1">IFERROR(__xludf.DUMMYFUNCTION("IMPORTRANGE(""https://docs.google.com/spreadsheets/d/1XL5vhW3sbDhbH9Cz0tuDiY8C3ctxq1tqvaCgkFb8cCA/edit?usp=sharing"",""นครราชสีมา!J518"")"),0)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IFERROR(__xludf.DUMMYFUNCTION("IMPORTRANGE(""https://docs.google.com/spreadsheets/d/1XL5vhW3sbDhbH9Cz0tuDiY8C3ctxq1tqvaCgkFb8cCA/edit?usp=sharing"",""นครราชสีมา!I519"")"),0)</f>
        <v>0</v>
      </c>
      <c r="J624" s="191">
        <f ca="1">IFERROR(__xludf.DUMMYFUNCTION("IMPORTRANGE(""https://docs.google.com/spreadsheets/d/1XL5vhW3sbDhbH9Cz0tuDiY8C3ctxq1tqvaCgkFb8cCA/edit?usp=sharing"",""นครราชสีมา!J519"")"),0)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IFERROR(__xludf.DUMMYFUNCTION("IMPORTRANGE(""https://docs.google.com/spreadsheets/d/1XL5vhW3sbDhbH9Cz0tuDiY8C3ctxq1tqvaCgkFb8cCA/edit?usp=sharing"",""นครราชสีมา!I520"")"),0)</f>
        <v>0</v>
      </c>
      <c r="J625" s="192">
        <f ca="1">IFERROR(__xludf.DUMMYFUNCTION("IMPORTRANGE(""https://docs.google.com/spreadsheets/d/1XL5vhW3sbDhbH9Cz0tuDiY8C3ctxq1tqvaCgkFb8cCA/edit?usp=sharing"",""นครราชสีมา!J520"")"),0)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IFERROR(__xludf.DUMMYFUNCTION("IMPORTRANGE(""https://docs.google.com/spreadsheets/d/1XL5vhW3sbDhbH9Cz0tuDiY8C3ctxq1tqvaCgkFb8cCA/edit?usp=sharing"",""นครราชสีมา!I521"")"),0)</f>
        <v>0</v>
      </c>
      <c r="J626" s="192">
        <f ca="1">IFERROR(__xludf.DUMMYFUNCTION("IMPORTRANGE(""https://docs.google.com/spreadsheets/d/1XL5vhW3sbDhbH9Cz0tuDiY8C3ctxq1tqvaCgkFb8cCA/edit?usp=sharing"",""นครราชสีมา!J521"")"),0)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IFERROR(__xludf.DUMMYFUNCTION("IMPORTRANGE(""https://docs.google.com/spreadsheets/d/1XL5vhW3sbDhbH9Cz0tuDiY8C3ctxq1tqvaCgkFb8cCA/edit?usp=sharing"",""นครราชสีมา!I523"")"),15000000)</f>
        <v>15000000</v>
      </c>
      <c r="J628" s="332">
        <f ca="1">IFERROR(__xludf.DUMMYFUNCTION("IMPORTRANGE(""https://docs.google.com/spreadsheets/d/1XL5vhW3sbDhbH9Cz0tuDiY8C3ctxq1tqvaCgkFb8cCA/edit?usp=sharing"",""นครราชสีมา!J523"")"),40000)</f>
        <v>40000</v>
      </c>
      <c r="K628" s="333">
        <f t="shared" ref="K628:K635" ca="1" si="129">IF(I628&gt;0,J628*100/I628,0)</f>
        <v>0.26666666666666666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IFERROR(__xludf.DUMMYFUNCTION("IMPORTRANGE(""https://docs.google.com/spreadsheets/d/1XL5vhW3sbDhbH9Cz0tuDiY8C3ctxq1tqvaCgkFb8cCA/edit?usp=sharing"",""นครราชสีมา!I524"")"),393)</f>
        <v>393</v>
      </c>
      <c r="J629" s="332">
        <f ca="1">IFERROR(__xludf.DUMMYFUNCTION("IMPORTRANGE(""https://docs.google.com/spreadsheets/d/1XL5vhW3sbDhbH9Cz0tuDiY8C3ctxq1tqvaCgkFb8cCA/edit?usp=sharing"",""นครราชสีมา!J524"")"),1)</f>
        <v>1</v>
      </c>
      <c r="K629" s="333">
        <f t="shared" ca="1" si="129"/>
        <v>0.2544529262086514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IFERROR(__xludf.DUMMYFUNCTION("IMPORTRANGE(""https://docs.google.com/spreadsheets/d/1XL5vhW3sbDhbH9Cz0tuDiY8C3ctxq1tqvaCgkFb8cCA/edit?usp=sharing"",""นครราชสีมา!I525"")"),14273297.57)</f>
        <v>14273297.57</v>
      </c>
      <c r="J630" s="332">
        <f ca="1">IFERROR(__xludf.DUMMYFUNCTION("IMPORTRANGE(""https://docs.google.com/spreadsheets/d/1XL5vhW3sbDhbH9Cz0tuDiY8C3ctxq1tqvaCgkFb8cCA/edit?usp=sharing"",""นครราชสีมา!J525"")"),242667.42)</f>
        <v>242667.42</v>
      </c>
      <c r="K630" s="333">
        <f t="shared" ca="1" si="129"/>
        <v>1.7001496592493446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IFERROR(__xludf.DUMMYFUNCTION("IMPORTRANGE(""https://docs.google.com/spreadsheets/d/1XL5vhW3sbDhbH9Cz0tuDiY8C3ctxq1tqvaCgkFb8cCA/edit?usp=sharing"",""นครราชสีมา!I526"")"),288)</f>
        <v>288</v>
      </c>
      <c r="J631" s="332">
        <f ca="1">IFERROR(__xludf.DUMMYFUNCTION("IMPORTRANGE(""https://docs.google.com/spreadsheets/d/1XL5vhW3sbDhbH9Cz0tuDiY8C3ctxq1tqvaCgkFb8cCA/edit?usp=sharing"",""นครราชสีมา!J526"")"),81)</f>
        <v>81</v>
      </c>
      <c r="K631" s="333">
        <f t="shared" ca="1" si="129"/>
        <v>28.125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IFERROR(__xludf.DUMMYFUNCTION("IMPORTRANGE(""https://docs.google.com/spreadsheets/d/1XL5vhW3sbDhbH9Cz0tuDiY8C3ctxq1tqvaCgkFb8cCA/edit?usp=sharing"",""นครราชสีมา!I527"")"),19867.84)</f>
        <v>19867.84</v>
      </c>
      <c r="J632" s="332">
        <f ca="1">IFERROR(__xludf.DUMMYFUNCTION("IMPORTRANGE(""https://docs.google.com/spreadsheets/d/1XL5vhW3sbDhbH9Cz0tuDiY8C3ctxq1tqvaCgkFb8cCA/edit?usp=sharing"",""นครราชสีมา!J527"")"),14908.29)</f>
        <v>14908.29</v>
      </c>
      <c r="K632" s="333">
        <f t="shared" ca="1" si="129"/>
        <v>75.037296454974467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IFERROR(__xludf.DUMMYFUNCTION("IMPORTRANGE(""https://docs.google.com/spreadsheets/d/1XL5vhW3sbDhbH9Cz0tuDiY8C3ctxq1tqvaCgkFb8cCA/edit?usp=sharing"",""นครราชสีมา!I528"")"),105)</f>
        <v>105</v>
      </c>
      <c r="J633" s="332">
        <f ca="1">IFERROR(__xludf.DUMMYFUNCTION("IMPORTRANGE(""https://docs.google.com/spreadsheets/d/1XL5vhW3sbDhbH9Cz0tuDiY8C3ctxq1tqvaCgkFb8cCA/edit?usp=sharing"",""นครราชสีมา!J528"")"),4)</f>
        <v>4</v>
      </c>
      <c r="K633" s="333">
        <f t="shared" ca="1" si="129"/>
        <v>3.8095238095238093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IFERROR(__xludf.DUMMYFUNCTION("IMPORTRANGE(""https://docs.google.com/spreadsheets/d/1XL5vhW3sbDhbH9Cz0tuDiY8C3ctxq1tqvaCgkFb8cCA/edit?usp=sharing"",""นครราชสีมา!I529"")"),5000000)</f>
        <v>5000000</v>
      </c>
      <c r="J634" s="332">
        <f ca="1">IFERROR(__xludf.DUMMYFUNCTION("IMPORTRANGE(""https://docs.google.com/spreadsheets/d/1XL5vhW3sbDhbH9Cz0tuDiY8C3ctxq1tqvaCgkFb8cCA/edit?usp=sharing"",""นครราชสีมา!J529"")"),0)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IFERROR(__xludf.DUMMYFUNCTION("IMPORTRANGE(""https://docs.google.com/spreadsheets/d/1XL5vhW3sbDhbH9Cz0tuDiY8C3ctxq1tqvaCgkFb8cCA/edit?usp=sharing"",""นครราชสีมา!I530"")"),125)</f>
        <v>125</v>
      </c>
      <c r="J635" s="462">
        <f ca="1">IFERROR(__xludf.DUMMYFUNCTION("IMPORTRANGE(""https://docs.google.com/spreadsheets/d/1XL5vhW3sbDhbH9Cz0tuDiY8C3ctxq1tqvaCgkFb8cCA/edit?usp=sharing"",""นครราชสีมา!J530"")"),0)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zoomScale="70" zoomScaleNormal="70" workbookViewId="0">
      <pane ySplit="6" topLeftCell="A454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55000000000000004">
      <c r="A2" s="509" t="s">
        <v>242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55000000000000004">
      <c r="A3" s="509" t="s">
        <v>258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5500000000000000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7657455</v>
      </c>
      <c r="M8" s="25">
        <f t="shared" ca="1" si="0"/>
        <v>1924420</v>
      </c>
      <c r="N8" s="25">
        <f t="shared" ca="1" si="0"/>
        <v>1774088</v>
      </c>
      <c r="O8" s="24">
        <f t="shared" ref="O8:O16" ca="1" si="1">IF(L8&gt;0,N8*100/L8,0)</f>
        <v>23.16811525500313</v>
      </c>
      <c r="P8" s="24">
        <f t="shared" ref="P8:P16" ca="1" si="2">IF(M8&gt;0,N8*100/M8,0)</f>
        <v>92.18819176687002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7657455</v>
      </c>
      <c r="M10" s="32">
        <f t="shared" ca="1" si="4"/>
        <v>1924420</v>
      </c>
      <c r="N10" s="32">
        <f t="shared" ca="1" si="4"/>
        <v>1774088</v>
      </c>
      <c r="O10" s="31">
        <f t="shared" ca="1" si="1"/>
        <v>23.16811525500313</v>
      </c>
      <c r="P10" s="31">
        <f t="shared" ca="1" si="2"/>
        <v>92.18819176687002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6391655</v>
      </c>
      <c r="M12" s="40">
        <f t="shared" ca="1" si="6"/>
        <v>1924420</v>
      </c>
      <c r="N12" s="40">
        <f t="shared" ca="1" si="6"/>
        <v>1110588</v>
      </c>
      <c r="O12" s="40">
        <f t="shared" ca="1" si="1"/>
        <v>17.375593645151373</v>
      </c>
      <c r="P12" s="40">
        <f t="shared" ca="1" si="2"/>
        <v>57.710271146631193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2301400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4090255</v>
      </c>
      <c r="M14" s="40">
        <f t="shared" si="8"/>
        <v>0</v>
      </c>
      <c r="N14" s="40">
        <f t="shared" ca="1" si="8"/>
        <v>165540</v>
      </c>
      <c r="O14" s="43">
        <f t="shared" ca="1" si="1"/>
        <v>4.0471804325158214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1265800</v>
      </c>
      <c r="M16" s="40">
        <f t="shared" si="10"/>
        <v>0</v>
      </c>
      <c r="N16" s="40">
        <f t="shared" ca="1" si="10"/>
        <v>663500</v>
      </c>
      <c r="O16" s="52">
        <f t="shared" ca="1" si="1"/>
        <v>52.417443513983251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4874010</v>
      </c>
      <c r="M18" s="25">
        <f t="shared" ca="1" si="11"/>
        <v>1924420</v>
      </c>
      <c r="N18" s="25">
        <f t="shared" ca="1" si="11"/>
        <v>1608548</v>
      </c>
      <c r="O18" s="24">
        <f t="shared" ref="O18:O20" ca="1" si="12">IF(L18&gt;0,N18*100/L18,0)</f>
        <v>33.002558468283816</v>
      </c>
      <c r="P18" s="24">
        <f t="shared" ref="P18:P26" ca="1" si="13">IF(M18&gt;0,N18*100/M18,0)</f>
        <v>83.5861194541732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4874010</v>
      </c>
      <c r="M20" s="32">
        <f t="shared" ca="1" si="15"/>
        <v>1924420</v>
      </c>
      <c r="N20" s="32">
        <f t="shared" ca="1" si="15"/>
        <v>1608548</v>
      </c>
      <c r="O20" s="31">
        <f t="shared" ca="1" si="12"/>
        <v>33.002558468283816</v>
      </c>
      <c r="P20" s="31">
        <f t="shared" ca="1" si="13"/>
        <v>83.5861194541732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3608210</v>
      </c>
      <c r="M22" s="44">
        <f t="shared" ca="1" si="18"/>
        <v>1924420</v>
      </c>
      <c r="N22" s="43">
        <f t="shared" ca="1" si="18"/>
        <v>945048</v>
      </c>
      <c r="O22" s="43">
        <f t="shared" ca="1" si="17"/>
        <v>26.191601930042875</v>
      </c>
      <c r="P22" s="43">
        <f t="shared" ca="1" si="13"/>
        <v>49.108198833934381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2301400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1306810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1265800</v>
      </c>
      <c r="M26" s="52">
        <f t="shared" si="22"/>
        <v>0</v>
      </c>
      <c r="N26" s="52">
        <f t="shared" ca="1" si="22"/>
        <v>663500</v>
      </c>
      <c r="O26" s="52">
        <f t="shared" ca="1" si="17"/>
        <v>52.417443513983251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2783445</v>
      </c>
      <c r="M28" s="25">
        <f t="shared" si="23"/>
        <v>0</v>
      </c>
      <c r="N28" s="25">
        <f t="shared" ca="1" si="23"/>
        <v>165540</v>
      </c>
      <c r="O28" s="24">
        <f t="shared" ref="O28:O30" ca="1" si="24">IF(L28&gt;0,N28*100/L28,0)</f>
        <v>5.9473063056751618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2783445</v>
      </c>
      <c r="M30" s="32">
        <f t="shared" si="27"/>
        <v>0</v>
      </c>
      <c r="N30" s="32">
        <f t="shared" ca="1" si="27"/>
        <v>165540</v>
      </c>
      <c r="O30" s="31">
        <f t="shared" ca="1" si="24"/>
        <v>5.9473063056751618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2783445</v>
      </c>
      <c r="M32" s="43">
        <f t="shared" si="30"/>
        <v>0</v>
      </c>
      <c r="N32" s="43">
        <f t="shared" ca="1" si="30"/>
        <v>165540</v>
      </c>
      <c r="O32" s="43">
        <f t="shared" ca="1" si="29"/>
        <v>5.9473063056751618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2783445</v>
      </c>
      <c r="M34" s="43">
        <f t="shared" si="32"/>
        <v>0</v>
      </c>
      <c r="N34" s="43">
        <f t="shared" ca="1" si="32"/>
        <v>165540</v>
      </c>
      <c r="O34" s="43">
        <f t="shared" ca="1" si="29"/>
        <v>5.9473063056751618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4874010</v>
      </c>
      <c r="M37" s="55">
        <f t="shared" ca="1" si="33"/>
        <v>1924420</v>
      </c>
      <c r="N37" s="55">
        <f t="shared" ca="1" si="33"/>
        <v>1608548</v>
      </c>
      <c r="O37" s="56">
        <f t="shared" ca="1" si="29"/>
        <v>33.002558468283816</v>
      </c>
      <c r="P37" s="56">
        <f t="shared" ca="1" si="25"/>
        <v>83.5861194541732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2109900</v>
      </c>
      <c r="M41" s="79">
        <f t="shared" ca="1" si="34"/>
        <v>514500</v>
      </c>
      <c r="N41" s="79">
        <f t="shared" ca="1" si="34"/>
        <v>719646</v>
      </c>
      <c r="O41" s="78">
        <f t="shared" ref="O41:O43" ca="1" si="35">IF(L41&gt;0,N41*100/L41,0)</f>
        <v>34.108061993459408</v>
      </c>
      <c r="P41" s="78">
        <f t="shared" ref="P41:P43" ca="1" si="36">IF(M41&gt;0,N41*100/M41,0)</f>
        <v>139.87288629737608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2109900</v>
      </c>
      <c r="M43" s="79">
        <f t="shared" ca="1" si="38"/>
        <v>514500</v>
      </c>
      <c r="N43" s="79">
        <f t="shared" ca="1" si="38"/>
        <v>719646</v>
      </c>
      <c r="O43" s="78">
        <f t="shared" ca="1" si="35"/>
        <v>34.108061993459408</v>
      </c>
      <c r="P43" s="78">
        <f t="shared" ca="1" si="36"/>
        <v>139.87288629737608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1029100</v>
      </c>
      <c r="M45" s="91">
        <f ca="1">IFERROR(__xludf.DUMMYFUNCTION("IMPORTRANGE(""https://docs.google.com/spreadsheets/d/1Yj_ptqi66GCucihVvJfMjLAmec39IyEx_6qawtMGysU/edit?usp=sharing"",""สบก!Q43"")"),514500)</f>
        <v>514500</v>
      </c>
      <c r="N45" s="91">
        <f ca="1">IFERROR(__xludf.DUMMYFUNCTION("IMPORTRANGE(""https://docs.google.com/spreadsheets/d/1Yj_ptqi66GCucihVvJfMjLAmec39IyEx_6qawtMGysU/edit?usp=sharing"",""สบก!R43"")"),240646)</f>
        <v>240646</v>
      </c>
      <c r="O45" s="92">
        <f ca="1">IF(L45&gt;0,N45*100/L45,0)</f>
        <v>23.384122048391799</v>
      </c>
      <c r="P45" s="92">
        <f ca="1">IF(M45&gt;0,N45*100/M45,0)</f>
        <v>46.772789115646262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IFERROR(__xludf.DUMMYFUNCTION("IMPORTRANGE(""https://docs.google.com/spreadsheets/d/1Yj_ptqi66GCucihVvJfMjLAmec39IyEx_6qawtMGysU/edit?usp=sharing"",""สบก!M43"")"),1029100)</f>
        <v>1029100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IFERROR(__xludf.DUMMYFUNCTION("IMPORTRANGE(""https://docs.google.com/spreadsheets/d/1Yj_ptqi66GCucihVvJfMjLAmec39IyEx_6qawtMGysU/edit?usp=sharing"",""สบก!N43"")"),0)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IFERROR(__xludf.DUMMYFUNCTION("IMPORTRANGE(""https://docs.google.com/spreadsheets/d/1Yj_ptqi66GCucihVvJfMjLAmec39IyEx_6qawtMGysU/edit?usp=sharing"",""สบก!O43"")"),1080800)</f>
        <v>1080800</v>
      </c>
      <c r="M49" s="101"/>
      <c r="N49" s="91">
        <f ca="1">IFERROR(__xludf.DUMMYFUNCTION("IMPORTRANGE(""https://docs.google.com/spreadsheets/d/1Yj_ptqi66GCucihVvJfMjLAmec39IyEx_6qawtMGysU/edit?usp=sharing"",""สบก!S43"")"),479000)</f>
        <v>479000</v>
      </c>
      <c r="O49" s="101">
        <f ca="1">IF(L49&gt;0,N49*100/L49,0)</f>
        <v>44.319022945965948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762000</v>
      </c>
      <c r="M53" s="125">
        <f t="shared" ca="1" si="39"/>
        <v>385830</v>
      </c>
      <c r="N53" s="125">
        <f t="shared" ca="1" si="39"/>
        <v>176415</v>
      </c>
      <c r="O53" s="124">
        <f t="shared" ref="O53:O55" ca="1" si="40">IF(L53&gt;0,N53*100/L53,0)</f>
        <v>23.151574803149607</v>
      </c>
      <c r="P53" s="124">
        <f t="shared" ref="P53:P55" ca="1" si="41">IF(M53&gt;0,N53*100/M53,0)</f>
        <v>45.723505170671018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762000</v>
      </c>
      <c r="M55" s="125">
        <f t="shared" ca="1" si="43"/>
        <v>385830</v>
      </c>
      <c r="N55" s="125">
        <f t="shared" ca="1" si="43"/>
        <v>176415</v>
      </c>
      <c r="O55" s="124">
        <f t="shared" ca="1" si="40"/>
        <v>23.151574803149607</v>
      </c>
      <c r="P55" s="124">
        <f t="shared" ca="1" si="41"/>
        <v>45.723505170671018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762000</v>
      </c>
      <c r="M57" s="91">
        <f ca="1">IFERROR(__xludf.DUMMYFUNCTION("IMPORTRANGE(""https://docs.google.com/spreadsheets/d/1Yj_ptqi66GCucihVvJfMjLAmec39IyEx_6qawtMGysU/edit?usp=sharing"",""สบก!Z43"")"),385830)</f>
        <v>385830</v>
      </c>
      <c r="N57" s="91">
        <f ca="1">IFERROR(__xludf.DUMMYFUNCTION("IMPORTRANGE(""https://docs.google.com/spreadsheets/d/1Yj_ptqi66GCucihVvJfMjLAmec39IyEx_6qawtMGysU/edit?usp=sharing"",""สบก!AA43"")"),176415)</f>
        <v>176415</v>
      </c>
      <c r="O57" s="92">
        <f ca="1">IF(L57&gt;0,N57*100/L57,0)</f>
        <v>23.151574803149607</v>
      </c>
      <c r="P57" s="92">
        <f ca="1">IF(M57&gt;0,N57*100/M57,0)</f>
        <v>45.723505170671018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IFERROR(__xludf.DUMMYFUNCTION("IMPORTRANGE(""https://docs.google.com/spreadsheets/d/1Yj_ptqi66GCucihVvJfMjLAmec39IyEx_6qawtMGysU/edit?usp=sharing"",""สบก!V43"")"),762000)</f>
        <v>762000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IFERROR(__xludf.DUMMYFUNCTION("IMPORTRANGE(""https://docs.google.com/spreadsheets/d/1Yj_ptqi66GCucihVvJfMjLAmec39IyEx_6qawtMGysU/edit?usp=sharing"",""สบก!W43"")"),0)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IFERROR(__xludf.DUMMYFUNCTION("IMPORTRANGE(""https://docs.google.com/spreadsheets/d/1Yj_ptqi66GCucihVvJfMjLAmec39IyEx_6qawtMGysU/edit?usp=sharing"",""สบก!X43"")"),0)</f>
        <v>0</v>
      </c>
      <c r="M61" s="101"/>
      <c r="N61" s="91">
        <f ca="1">IFERROR(__xludf.DUMMYFUNCTION("IMPORTRANGE(""https://docs.google.com/spreadsheets/d/1Yj_ptqi66GCucihVvJfMjLAmec39IyEx_6qawtMGysU/edit?usp=sharing"",""สบก!AB43"")"),0)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IFERROR(__xludf.DUMMYFUNCTION("IMPORTRANGE(""https://docs.google.com/spreadsheets/d/1XL5vhW3sbDhbH9Cz0tuDiY8C3ctxq1tqvaCgkFb8cCA/edit?usp=sharing"",""บึงกาฬ!I9"")"),0)</f>
        <v>0</v>
      </c>
      <c r="J64" s="146">
        <f ca="1">IFERROR(__xludf.DUMMYFUNCTION("IMPORTRANGE(""https://docs.google.com/spreadsheets/d/1XL5vhW3sbDhbH9Cz0tuDiY8C3ctxq1tqvaCgkFb8cCA/edit?usp=sharing"",""บึงกาฬ!J9"")"),0)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IFERROR(__xludf.DUMMYFUNCTION("IMPORTRANGE(""https://docs.google.com/spreadsheets/d/1XL5vhW3sbDhbH9Cz0tuDiY8C3ctxq1tqvaCgkFb8cCA/edit?usp=sharing"",""บึงกาฬ!I10"")"),0)</f>
        <v>0</v>
      </c>
      <c r="J65" s="146">
        <f ca="1">IFERROR(__xludf.DUMMYFUNCTION("IMPORTRANGE(""https://docs.google.com/spreadsheets/d/1XL5vhW3sbDhbH9Cz0tuDiY8C3ctxq1tqvaCgkFb8cCA/edit?usp=sharing"",""บึงกาฬ!J10"")"),0)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0</v>
      </c>
      <c r="M66" s="155">
        <f t="shared" ca="1" si="45"/>
        <v>0</v>
      </c>
      <c r="N66" s="155">
        <f t="shared" ca="1" si="45"/>
        <v>0</v>
      </c>
      <c r="O66" s="154">
        <f t="shared" ref="O66:O68" ca="1" si="46">IF(L66&gt;0,N66*100/L66,0)</f>
        <v>0</v>
      </c>
      <c r="P66" s="154">
        <f t="shared" ref="P66:P68" ca="1" si="47">IF(M66&gt;0,N66*100/M66,0)</f>
        <v>0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0</v>
      </c>
      <c r="M68" s="160">
        <f t="shared" ca="1" si="49"/>
        <v>0</v>
      </c>
      <c r="N68" s="160">
        <f t="shared" ca="1" si="49"/>
        <v>0</v>
      </c>
      <c r="O68" s="159">
        <f t="shared" ca="1" si="46"/>
        <v>0</v>
      </c>
      <c r="P68" s="159">
        <f t="shared" ca="1" si="47"/>
        <v>0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0</v>
      </c>
      <c r="M70" s="172">
        <f ca="1">IFERROR(__xludf.DUMMYFUNCTION("IMPORTRANGE(""https://docs.google.com/spreadsheets/d/1Yj_ptqi66GCucihVvJfMjLAmec39IyEx_6qawtMGysU/edit?usp=sharing"",""สบก!AI43"")"),0)</f>
        <v>0</v>
      </c>
      <c r="N70" s="172">
        <f ca="1">IFERROR(__xludf.DUMMYFUNCTION("IMPORTRANGE(""https://docs.google.com/spreadsheets/d/1Yj_ptqi66GCucihVvJfMjLAmec39IyEx_6qawtMGysU/edit?usp=sharing"",""สบก!AJ43"")"),0)</f>
        <v>0</v>
      </c>
      <c r="O70" s="171">
        <f ca="1">IF(L70&gt;0,N70*100/L70,0)</f>
        <v>0</v>
      </c>
      <c r="P70" s="171">
        <f ca="1">IF(M70&gt;0,N70*100/M70,0)</f>
        <v>0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IFERROR(__xludf.DUMMYFUNCTION("IMPORTRANGE(""https://docs.google.com/spreadsheets/d/1Yj_ptqi66GCucihVvJfMjLAmec39IyEx_6qawtMGysU/edit?usp=sharing"",""สบก!AE43"")"),0)</f>
        <v>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IFERROR(__xludf.DUMMYFUNCTION("IMPORTRANGE(""https://docs.google.com/spreadsheets/d/1Yj_ptqi66GCucihVvJfMjLAmec39IyEx_6qawtMGysU/edit?usp=sharing"",""สบก!AF43"")"),0)</f>
        <v>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IFERROR(__xludf.DUMMYFUNCTION("IMPORTRANGE(""https://docs.google.com/spreadsheets/d/1Yj_ptqi66GCucihVvJfMjLAmec39IyEx_6qawtMGysU/edit?usp=sharing"",""สบก!AG43"")"),0)</f>
        <v>0</v>
      </c>
      <c r="M74" s="101"/>
      <c r="N74" s="91">
        <f ca="1">IFERROR(__xludf.DUMMYFUNCTION("IMPORTRANGE(""https://docs.google.com/spreadsheets/d/1Yj_ptqi66GCucihVvJfMjLAmec39IyEx_6qawtMGysU/edit?usp=sharing"",""สบก!AK43"")"),0)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IFERROR(__xludf.DUMMYFUNCTION("IMPORTRANGE(""https://docs.google.com/spreadsheets/d/1XL5vhW3sbDhbH9Cz0tuDiY8C3ctxq1tqvaCgkFb8cCA/edit?usp=sharing"",""บึงกาฬ!J16"")"),0)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IFERROR(__xludf.DUMMYFUNCTION("IMPORTRANGE(""https://docs.google.com/spreadsheets/d/1XL5vhW3sbDhbH9Cz0tuDiY8C3ctxq1tqvaCgkFb8cCA/edit?usp=sharing"",""บึงกาฬ!J17"")"),0)</f>
        <v>0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IFERROR(__xludf.DUMMYFUNCTION("IMPORTRANGE(""https://docs.google.com/spreadsheets/d/1XL5vhW3sbDhbH9Cz0tuDiY8C3ctxq1tqvaCgkFb8cCA/edit?usp=sharing"",""บึงกาฬ!J18"")"),0)</f>
        <v>0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IFERROR(__xludf.DUMMYFUNCTION("IMPORTRANGE(""https://docs.google.com/spreadsheets/d/1XL5vhW3sbDhbH9Cz0tuDiY8C3ctxq1tqvaCgkFb8cCA/edit?usp=sharing"",""บึงกาฬ!J19"")"),0)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IFERROR(__xludf.DUMMYFUNCTION("IMPORTRANGE(""https://docs.google.com/spreadsheets/d/1XL5vhW3sbDhbH9Cz0tuDiY8C3ctxq1tqvaCgkFb8cCA/edit?usp=sharing"",""บึงกาฬ!I20"")"),0)</f>
        <v>0</v>
      </c>
      <c r="J80" s="203">
        <f ca="1">IFERROR(__xludf.DUMMYFUNCTION("IMPORTRANGE(""https://docs.google.com/spreadsheets/d/1XL5vhW3sbDhbH9Cz0tuDiY8C3ctxq1tqvaCgkFb8cCA/edit?usp=sharing"",""บึงกาฬ!J20"")"),0)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IFERROR(__xludf.DUMMYFUNCTION("IMPORTRANGE(""https://docs.google.com/spreadsheets/d/1XL5vhW3sbDhbH9Cz0tuDiY8C3ctxq1tqvaCgkFb8cCA/edit?usp=sharing"",""บึงกาฬ!I21"")"),0)</f>
        <v>0</v>
      </c>
      <c r="J81" s="203">
        <f ca="1">IFERROR(__xludf.DUMMYFUNCTION("IMPORTRANGE(""https://docs.google.com/spreadsheets/d/1XL5vhW3sbDhbH9Cz0tuDiY8C3ctxq1tqvaCgkFb8cCA/edit?usp=sharing"",""บึงกาฬ!J21"")"),0)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IFERROR(__xludf.DUMMYFUNCTION("IMPORTRANGE(""https://docs.google.com/spreadsheets/d/1XL5vhW3sbDhbH9Cz0tuDiY8C3ctxq1tqvaCgkFb8cCA/edit?usp=sharing"",""บึงกาฬ!I22"")"),0)</f>
        <v>0</v>
      </c>
      <c r="J82" s="191">
        <f ca="1">IFERROR(__xludf.DUMMYFUNCTION("IMPORTRANGE(""https://docs.google.com/spreadsheets/d/1XL5vhW3sbDhbH9Cz0tuDiY8C3ctxq1tqvaCgkFb8cCA/edit?usp=sharing"",""บึงกาฬ!J22"")"),0)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IFERROR(__xludf.DUMMYFUNCTION("IMPORTRANGE(""https://docs.google.com/spreadsheets/d/1XL5vhW3sbDhbH9Cz0tuDiY8C3ctxq1tqvaCgkFb8cCA/edit?usp=sharing"",""บึงกาฬ!I23"")"),0)</f>
        <v>0</v>
      </c>
      <c r="J83" s="191">
        <f ca="1">IFERROR(__xludf.DUMMYFUNCTION("IMPORTRANGE(""https://docs.google.com/spreadsheets/d/1XL5vhW3sbDhbH9Cz0tuDiY8C3ctxq1tqvaCgkFb8cCA/edit?usp=sharing"",""บึงกาฬ!J23"")"),0)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IFERROR(__xludf.DUMMYFUNCTION("IMPORTRANGE(""https://docs.google.com/spreadsheets/d/1XL5vhW3sbDhbH9Cz0tuDiY8C3ctxq1tqvaCgkFb8cCA/edit?usp=sharing"",""บึงกาฬ!I24"")"),0)</f>
        <v>0</v>
      </c>
      <c r="J84" s="192">
        <f ca="1">IFERROR(__xludf.DUMMYFUNCTION("IMPORTRANGE(""https://docs.google.com/spreadsheets/d/1XL5vhW3sbDhbH9Cz0tuDiY8C3ctxq1tqvaCgkFb8cCA/edit?usp=sharing"",""บึงกาฬ!J24"")"),0)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IFERROR(__xludf.DUMMYFUNCTION("IMPORTRANGE(""https://docs.google.com/spreadsheets/d/1XL5vhW3sbDhbH9Cz0tuDiY8C3ctxq1tqvaCgkFb8cCA/edit?usp=sharing"",""บึงกาฬ!I25"")"),0)</f>
        <v>0</v>
      </c>
      <c r="J85" s="192">
        <f ca="1">IFERROR(__xludf.DUMMYFUNCTION("IMPORTRANGE(""https://docs.google.com/spreadsheets/d/1XL5vhW3sbDhbH9Cz0tuDiY8C3ctxq1tqvaCgkFb8cCA/edit?usp=sharing"",""บึงกาฬ!J25"")"),0)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IFERROR(__xludf.DUMMYFUNCTION("IMPORTRANGE(""https://docs.google.com/spreadsheets/d/1XL5vhW3sbDhbH9Cz0tuDiY8C3ctxq1tqvaCgkFb8cCA/edit?usp=sharing"",""บึงกาฬ!I26"")"),0)</f>
        <v>0</v>
      </c>
      <c r="J86" s="191">
        <f ca="1">IFERROR(__xludf.DUMMYFUNCTION("IMPORTRANGE(""https://docs.google.com/spreadsheets/d/1XL5vhW3sbDhbH9Cz0tuDiY8C3ctxq1tqvaCgkFb8cCA/edit?usp=sharing"",""บึงกาฬ!J26"")"),0)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IFERROR(__xludf.DUMMYFUNCTION("IMPORTRANGE(""https://docs.google.com/spreadsheets/d/1XL5vhW3sbDhbH9Cz0tuDiY8C3ctxq1tqvaCgkFb8cCA/edit?usp=sharing"",""บึงกาฬ!I27"")"),0)</f>
        <v>0</v>
      </c>
      <c r="J87" s="191">
        <f ca="1">IFERROR(__xludf.DUMMYFUNCTION("IMPORTRANGE(""https://docs.google.com/spreadsheets/d/1XL5vhW3sbDhbH9Cz0tuDiY8C3ctxq1tqvaCgkFb8cCA/edit?usp=sharing"",""บึงกาฬ!J27"")"),0)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IFERROR(__xludf.DUMMYFUNCTION("IMPORTRANGE(""https://docs.google.com/spreadsheets/d/1XL5vhW3sbDhbH9Cz0tuDiY8C3ctxq1tqvaCgkFb8cCA/edit?usp=sharing"",""บึงกาฬ!I28"")"),0)</f>
        <v>0</v>
      </c>
      <c r="J88" s="191">
        <f ca="1">IFERROR(__xludf.DUMMYFUNCTION("IMPORTRANGE(""https://docs.google.com/spreadsheets/d/1XL5vhW3sbDhbH9Cz0tuDiY8C3ctxq1tqvaCgkFb8cCA/edit?usp=sharing"",""บึงกาฬ!J28"")"),0)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IFERROR(__xludf.DUMMYFUNCTION("IMPORTRANGE(""https://docs.google.com/spreadsheets/d/1XL5vhW3sbDhbH9Cz0tuDiY8C3ctxq1tqvaCgkFb8cCA/edit?usp=sharing"",""บึงกาฬ!J29"")"),0)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IFERROR(__xludf.DUMMYFUNCTION("IMPORTRANGE(""https://docs.google.com/spreadsheets/d/1XL5vhW3sbDhbH9Cz0tuDiY8C3ctxq1tqvaCgkFb8cCA/edit?usp=sharing"",""บึงกาฬ!J30"")"),0)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IFERROR(__xludf.DUMMYFUNCTION("IMPORTRANGE(""https://docs.google.com/spreadsheets/d/1XL5vhW3sbDhbH9Cz0tuDiY8C3ctxq1tqvaCgkFb8cCA/edit?usp=sharing"",""บึงกาฬ!I32"")"),4)</f>
        <v>4</v>
      </c>
      <c r="J92" s="146">
        <f ca="1">IFERROR(__xludf.DUMMYFUNCTION("IMPORTRANGE(""https://docs.google.com/spreadsheets/d/1XL5vhW3sbDhbH9Cz0tuDiY8C3ctxq1tqvaCgkFb8cCA/edit?usp=sharing"",""บึงกาฬ!J32"")"),0)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IFERROR(__xludf.DUMMYFUNCTION("IMPORTRANGE(""https://docs.google.com/spreadsheets/d/1XL5vhW3sbDhbH9Cz0tuDiY8C3ctxq1tqvaCgkFb8cCA/edit?usp=sharing"",""บึงกาฬ!I33"")"),1)</f>
        <v>1</v>
      </c>
      <c r="J93" s="146">
        <f ca="1">IFERROR(__xludf.DUMMYFUNCTION("IMPORTRANGE(""https://docs.google.com/spreadsheets/d/1XL5vhW3sbDhbH9Cz0tuDiY8C3ctxq1tqvaCgkFb8cCA/edit?usp=sharing"",""บึงกาฬ!J33"")"),0)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214500</v>
      </c>
      <c r="M94" s="155">
        <f t="shared" ca="1" si="52"/>
        <v>68730</v>
      </c>
      <c r="N94" s="155">
        <f t="shared" ca="1" si="52"/>
        <v>113400</v>
      </c>
      <c r="O94" s="154">
        <f t="shared" ref="O94:O96" ca="1" si="53">IF(L94&gt;0,N94*100/L94,0)</f>
        <v>52.867132867132867</v>
      </c>
      <c r="P94" s="154">
        <f t="shared" ref="P94:P96" ca="1" si="54">IF(M94&gt;0,N94*100/M94,0)</f>
        <v>164.99345264076823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214500</v>
      </c>
      <c r="M96" s="160">
        <f t="shared" ca="1" si="56"/>
        <v>68730</v>
      </c>
      <c r="N96" s="160">
        <f t="shared" ca="1" si="56"/>
        <v>113400</v>
      </c>
      <c r="O96" s="159">
        <f t="shared" ca="1" si="53"/>
        <v>52.867132867132867</v>
      </c>
      <c r="P96" s="159">
        <f t="shared" ca="1" si="54"/>
        <v>164.99345264076823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122100</v>
      </c>
      <c r="M98" s="172">
        <f ca="1">IFERROR(__xludf.DUMMYFUNCTION("IMPORTRANGE(""https://docs.google.com/spreadsheets/d/1Yj_ptqi66GCucihVvJfMjLAmec39IyEx_6qawtMGysU/edit?usp=sharing"",""สบก!AR43"")"),68730)</f>
        <v>68730</v>
      </c>
      <c r="N98" s="172">
        <f ca="1">IFERROR(__xludf.DUMMYFUNCTION("IMPORTRANGE(""https://docs.google.com/spreadsheets/d/1Yj_ptqi66GCucihVvJfMjLAmec39IyEx_6qawtMGysU/edit?usp=sharing"",""สบก!AS43"")"),21000)</f>
        <v>21000</v>
      </c>
      <c r="O98" s="171">
        <f ca="1">IF(L98&gt;0,N98*100/L98,0)</f>
        <v>17.199017199017199</v>
      </c>
      <c r="P98" s="171">
        <f ca="1">IF(M98&gt;0,N98*100/M98,0)</f>
        <v>30.554343081623745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IFERROR(__xludf.DUMMYFUNCTION("IMPORTRANGE(""https://docs.google.com/spreadsheets/d/1Yj_ptqi66GCucihVvJfMjLAmec39IyEx_6qawtMGysU/edit?usp=sharing"",""สบก!AN43"")"),0)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IFERROR(__xludf.DUMMYFUNCTION("IMPORTRANGE(""https://docs.google.com/spreadsheets/d/1Yj_ptqi66GCucihVvJfMjLAmec39IyEx_6qawtMGysU/edit?usp=sharing"",""สบก!AO43"")"),122100)</f>
        <v>122100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IFERROR(__xludf.DUMMYFUNCTION("IMPORTRANGE(""https://docs.google.com/spreadsheets/d/1Yj_ptqi66GCucihVvJfMjLAmec39IyEx_6qawtMGysU/edit?usp=sharing"",""สบก!AP43"")"),92400)</f>
        <v>92400</v>
      </c>
      <c r="M102" s="101"/>
      <c r="N102" s="91">
        <f ca="1">IFERROR(__xludf.DUMMYFUNCTION("IMPORTRANGE(""https://docs.google.com/spreadsheets/d/1Yj_ptqi66GCucihVvJfMjLAmec39IyEx_6qawtMGysU/edit?usp=sharing"",""สบก!AT43"")"),92400)</f>
        <v>92400</v>
      </c>
      <c r="O102" s="101">
        <f ca="1">IF(L102&gt;0,N102*100/L102,0)</f>
        <v>100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IFERROR(__xludf.DUMMYFUNCTION("IMPORTRANGE(""https://docs.google.com/spreadsheets/d/1XL5vhW3sbDhbH9Cz0tuDiY8C3ctxq1tqvaCgkFb8cCA/edit?usp=sharing"",""บึงกาฬ!J39"")"),0)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IFERROR(__xludf.DUMMYFUNCTION("IMPORTRANGE(""https://docs.google.com/spreadsheets/d/1XL5vhW3sbDhbH9Cz0tuDiY8C3ctxq1tqvaCgkFb8cCA/edit?usp=sharing"",""บึงกาฬ!J40"")"),1)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IFERROR(__xludf.DUMMYFUNCTION("IMPORTRANGE(""https://docs.google.com/spreadsheets/d/1XL5vhW3sbDhbH9Cz0tuDiY8C3ctxq1tqvaCgkFb8cCA/edit?usp=sharing"",""บึงกาฬ!J41"")"),0)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IFERROR(__xludf.DUMMYFUNCTION("IMPORTRANGE(""https://docs.google.com/spreadsheets/d/1XL5vhW3sbDhbH9Cz0tuDiY8C3ctxq1tqvaCgkFb8cCA/edit?usp=sharing"",""บึงกาฬ!J42"")"),0)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IFERROR(__xludf.DUMMYFUNCTION("IMPORTRANGE(""https://docs.google.com/spreadsheets/d/1XL5vhW3sbDhbH9Cz0tuDiY8C3ctxq1tqvaCgkFb8cCA/edit?usp=sharing"",""บึงกาฬ!I43"")"),1)</f>
        <v>1</v>
      </c>
      <c r="J108" s="191">
        <f ca="1">IFERROR(__xludf.DUMMYFUNCTION("IMPORTRANGE(""https://docs.google.com/spreadsheets/d/1XL5vhW3sbDhbH9Cz0tuDiY8C3ctxq1tqvaCgkFb8cCA/edit?usp=sharing"",""บึงกาฬ!J43"")"),0)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IFERROR(__xludf.DUMMYFUNCTION("IMPORTRANGE(""https://docs.google.com/spreadsheets/d/1XL5vhW3sbDhbH9Cz0tuDiY8C3ctxq1tqvaCgkFb8cCA/edit?usp=sharing"",""บึงกาฬ!I44"")"),4)</f>
        <v>4</v>
      </c>
      <c r="J109" s="191">
        <f ca="1">IFERROR(__xludf.DUMMYFUNCTION("IMPORTRANGE(""https://docs.google.com/spreadsheets/d/1XL5vhW3sbDhbH9Cz0tuDiY8C3ctxq1tqvaCgkFb8cCA/edit?usp=sharing"",""บึงกาฬ!J44"")"),0)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IFERROR(__xludf.DUMMYFUNCTION("IMPORTRANGE(""https://docs.google.com/spreadsheets/d/1XL5vhW3sbDhbH9Cz0tuDiY8C3ctxq1tqvaCgkFb8cCA/edit?usp=sharing"",""บึงกาฬ!I45"")"),4)</f>
        <v>4</v>
      </c>
      <c r="J110" s="191">
        <f ca="1">IFERROR(__xludf.DUMMYFUNCTION("IMPORTRANGE(""https://docs.google.com/spreadsheets/d/1XL5vhW3sbDhbH9Cz0tuDiY8C3ctxq1tqvaCgkFb8cCA/edit?usp=sharing"",""บึงกาฬ!J45"")"),4)</f>
        <v>4</v>
      </c>
      <c r="K110" s="222">
        <f t="shared" ca="1" si="57"/>
        <v>100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IFERROR(__xludf.DUMMYFUNCTION("IMPORTRANGE(""https://docs.google.com/spreadsheets/d/1XL5vhW3sbDhbH9Cz0tuDiY8C3ctxq1tqvaCgkFb8cCA/edit?usp=sharing"",""บึงกาฬ!I46"")"),4)</f>
        <v>4</v>
      </c>
      <c r="J111" s="191">
        <f ca="1">IFERROR(__xludf.DUMMYFUNCTION("IMPORTRANGE(""https://docs.google.com/spreadsheets/d/1XL5vhW3sbDhbH9Cz0tuDiY8C3ctxq1tqvaCgkFb8cCA/edit?usp=sharing"",""บึงกาฬ!J46"")"),0)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IFERROR(__xludf.DUMMYFUNCTION("IMPORTRANGE(""https://docs.google.com/spreadsheets/d/1XL5vhW3sbDhbH9Cz0tuDiY8C3ctxq1tqvaCgkFb8cCA/edit?usp=sharing"",""บึงกาฬ!I47"")"),4)</f>
        <v>4</v>
      </c>
      <c r="J112" s="191">
        <f ca="1">IFERROR(__xludf.DUMMYFUNCTION("IMPORTRANGE(""https://docs.google.com/spreadsheets/d/1XL5vhW3sbDhbH9Cz0tuDiY8C3ctxq1tqvaCgkFb8cCA/edit?usp=sharing"",""บึงกาฬ!J47"")"),0)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IFERROR(__xludf.DUMMYFUNCTION("IMPORTRANGE(""https://docs.google.com/spreadsheets/d/1XL5vhW3sbDhbH9Cz0tuDiY8C3ctxq1tqvaCgkFb8cCA/edit?usp=sharing"",""บึงกาฬ!I48"")"),1)</f>
        <v>1</v>
      </c>
      <c r="J113" s="191">
        <f ca="1">IFERROR(__xludf.DUMMYFUNCTION("IMPORTRANGE(""https://docs.google.com/spreadsheets/d/1XL5vhW3sbDhbH9Cz0tuDiY8C3ctxq1tqvaCgkFb8cCA/edit?usp=sharing"",""บึงกาฬ!J48"")"),0)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IFERROR(__xludf.DUMMYFUNCTION("IMPORTRANGE(""https://docs.google.com/spreadsheets/d/1XL5vhW3sbDhbH9Cz0tuDiY8C3ctxq1tqvaCgkFb8cCA/edit?usp=sharing"",""บึงกาฬ!J49"")"),0)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IFERROR(__xludf.DUMMYFUNCTION("IMPORTRANGE(""https://docs.google.com/spreadsheets/d/1XL5vhW3sbDhbH9Cz0tuDiY8C3ctxq1tqvaCgkFb8cCA/edit?usp=sharing"",""บึงกาฬ!J50"")"),0)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IFERROR(__xludf.DUMMYFUNCTION("IMPORTRANGE(""https://docs.google.com/spreadsheets/d/1XL5vhW3sbDhbH9Cz0tuDiY8C3ctxq1tqvaCgkFb8cCA/edit?usp=sharing"",""บึงกาฬ!I52"")"),0)</f>
        <v>0</v>
      </c>
      <c r="J117" s="146">
        <f ca="1">IFERROR(__xludf.DUMMYFUNCTION("IMPORTRANGE(""https://docs.google.com/spreadsheets/d/1XL5vhW3sbDhbH9Cz0tuDiY8C3ctxq1tqvaCgkFb8cCA/edit?usp=sharing"",""บึงกาฬ!J52"")"),0)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IFERROR(__xludf.DUMMYFUNCTION("IMPORTRANGE(""https://docs.google.com/spreadsheets/d/1Yj_ptqi66GCucihVvJfMjLAmec39IyEx_6qawtMGysU/edit?usp=sharing"",""สบก!BA43"")"),0)</f>
        <v>0</v>
      </c>
      <c r="N122" s="172">
        <f ca="1">IFERROR(__xludf.DUMMYFUNCTION("IMPORTRANGE(""https://docs.google.com/spreadsheets/d/1Yj_ptqi66GCucihVvJfMjLAmec39IyEx_6qawtMGysU/edit?usp=sharing"",""สบก!BB43"")"),0)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IFERROR(__xludf.DUMMYFUNCTION("IMPORTRANGE(""https://docs.google.com/spreadsheets/d/1Yj_ptqi66GCucihVvJfMjLAmec39IyEx_6qawtMGysU/edit?usp=sharing"",""สบก!AW43"")"),0)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IFERROR(__xludf.DUMMYFUNCTION("IMPORTRANGE(""https://docs.google.com/spreadsheets/d/1Yj_ptqi66GCucihVvJfMjLAmec39IyEx_6qawtMGysU/edit?usp=sharing"",""สบก!AX43"")"),0)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IFERROR(__xludf.DUMMYFUNCTION("IMPORTRANGE(""https://docs.google.com/spreadsheets/d/1Yj_ptqi66GCucihVvJfMjLAmec39IyEx_6qawtMGysU/edit?usp=sharing"",""สบก!AY43"")"),0)</f>
        <v>0</v>
      </c>
      <c r="M126" s="101"/>
      <c r="N126" s="91">
        <f ca="1">IFERROR(__xludf.DUMMYFUNCTION("IMPORTRANGE(""https://docs.google.com/spreadsheets/d/1Yj_ptqi66GCucihVvJfMjLAmec39IyEx_6qawtMGysU/edit?usp=sharing"",""สบก!BC43"")"),0)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257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IFERROR(__xludf.DUMMYFUNCTION("IMPORTRANGE(""https://docs.google.com/spreadsheets/d/1XL5vhW3sbDhbH9Cz0tuDiY8C3ctxq1tqvaCgkFb8cCA/edit?usp=sharing"",""บึงกาฬ!J58"")"),0)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IFERROR(__xludf.DUMMYFUNCTION("IMPORTRANGE(""https://docs.google.com/spreadsheets/d/1XL5vhW3sbDhbH9Cz0tuDiY8C3ctxq1tqvaCgkFb8cCA/edit?usp=sharing"",""บึงกาฬ!J59"")"),0)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IFERROR(__xludf.DUMMYFUNCTION("IMPORTRANGE(""https://docs.google.com/spreadsheets/d/1XL5vhW3sbDhbH9Cz0tuDiY8C3ctxq1tqvaCgkFb8cCA/edit?usp=sharing"",""บึงกาฬ!J60"")"),0)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IFERROR(__xludf.DUMMYFUNCTION("IMPORTRANGE(""https://docs.google.com/spreadsheets/d/1XL5vhW3sbDhbH9Cz0tuDiY8C3ctxq1tqvaCgkFb8cCA/edit?usp=sharing"",""บึงกาฬ!J61"")"),0)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IFERROR(__xludf.DUMMYFUNCTION("IMPORTRANGE(""https://docs.google.com/spreadsheets/d/1XL5vhW3sbDhbH9Cz0tuDiY8C3ctxq1tqvaCgkFb8cCA/edit?usp=sharing"",""บึงกาฬ!I62"")"),0)</f>
        <v>0</v>
      </c>
      <c r="J132" s="191">
        <f ca="1">IFERROR(__xludf.DUMMYFUNCTION("IMPORTRANGE(""https://docs.google.com/spreadsheets/d/1XL5vhW3sbDhbH9Cz0tuDiY8C3ctxq1tqvaCgkFb8cCA/edit?usp=sharing"",""บึงกาฬ!J62"")"),0)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IFERROR(__xludf.DUMMYFUNCTION("IMPORTRANGE(""https://docs.google.com/spreadsheets/d/1XL5vhW3sbDhbH9Cz0tuDiY8C3ctxq1tqvaCgkFb8cCA/edit?usp=sharing"",""บึงกาฬ!I63"")"),0)</f>
        <v>0</v>
      </c>
      <c r="J133" s="191">
        <f ca="1">IFERROR(__xludf.DUMMYFUNCTION("IMPORTRANGE(""https://docs.google.com/spreadsheets/d/1XL5vhW3sbDhbH9Cz0tuDiY8C3ctxq1tqvaCgkFb8cCA/edit?usp=sharing"",""บึงกาฬ!J63"")"),0)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IFERROR(__xludf.DUMMYFUNCTION("IMPORTRANGE(""https://docs.google.com/spreadsheets/d/1XL5vhW3sbDhbH9Cz0tuDiY8C3ctxq1tqvaCgkFb8cCA/edit?usp=sharing"",""บึงกาฬ!J64"")"),0)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IFERROR(__xludf.DUMMYFUNCTION("IMPORTRANGE(""https://docs.google.com/spreadsheets/d/1XL5vhW3sbDhbH9Cz0tuDiY8C3ctxq1tqvaCgkFb8cCA/edit?usp=sharing"",""บึงกาฬ!J65"")"),0)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IFERROR(__xludf.DUMMYFUNCTION("IMPORTRANGE(""https://docs.google.com/spreadsheets/d/1XL5vhW3sbDhbH9Cz0tuDiY8C3ctxq1tqvaCgkFb8cCA/edit?usp=sharing"",""บึงกาฬ!I68"")"),0)</f>
        <v>0</v>
      </c>
      <c r="J138" s="264">
        <f ca="1">IFERROR(__xludf.DUMMYFUNCTION("IMPORTRANGE(""https://docs.google.com/spreadsheets/d/1XL5vhW3sbDhbH9Cz0tuDiY8C3ctxq1tqvaCgkFb8cCA/edit?usp=sharing"",""บึงกาฬ!J68"")"),0)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176500</v>
      </c>
      <c r="M140" s="155">
        <f t="shared" ca="1" si="64"/>
        <v>133750</v>
      </c>
      <c r="N140" s="155">
        <f t="shared" ca="1" si="64"/>
        <v>63310</v>
      </c>
      <c r="O140" s="154">
        <f t="shared" ref="O140:O142" ca="1" si="65">IF(L140&gt;0,N140*100/L140,0)</f>
        <v>35.869688385269122</v>
      </c>
      <c r="P140" s="154">
        <f t="shared" ref="P140:P142" ca="1" si="66">IF(M140&gt;0,N140*100/M140,0)</f>
        <v>47.334579439252337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176500</v>
      </c>
      <c r="M142" s="160">
        <f t="shared" ca="1" si="68"/>
        <v>133750</v>
      </c>
      <c r="N142" s="160">
        <f t="shared" ca="1" si="68"/>
        <v>63310</v>
      </c>
      <c r="O142" s="159">
        <f t="shared" ca="1" si="65"/>
        <v>35.869688385269122</v>
      </c>
      <c r="P142" s="159">
        <f t="shared" ca="1" si="66"/>
        <v>47.334579439252337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176500</v>
      </c>
      <c r="M144" s="172">
        <f ca="1">IFERROR(__xludf.DUMMYFUNCTION("IMPORTRANGE(""https://docs.google.com/spreadsheets/d/1Yj_ptqi66GCucihVvJfMjLAmec39IyEx_6qawtMGysU/edit?usp=sharing"",""สบก!BJ43"")"),133750)</f>
        <v>133750</v>
      </c>
      <c r="N144" s="172">
        <f ca="1">IFERROR(__xludf.DUMMYFUNCTION("IMPORTRANGE(""https://docs.google.com/spreadsheets/d/1Yj_ptqi66GCucihVvJfMjLAmec39IyEx_6qawtMGysU/edit?usp=sharing"",""สบก!BK43"")"),63310)</f>
        <v>63310</v>
      </c>
      <c r="O144" s="171">
        <f ca="1">IF(L144&gt;0,N144*100/L144,0)</f>
        <v>35.869688385269122</v>
      </c>
      <c r="P144" s="171">
        <f ca="1">IF(M144&gt;0,N144*100/M144,0)</f>
        <v>47.334579439252337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IFERROR(__xludf.DUMMYFUNCTION("IMPORTRANGE(""https://docs.google.com/spreadsheets/d/1Yj_ptqi66GCucihVvJfMjLAmec39IyEx_6qawtMGysU/edit?usp=sharing"",""สบก!BF43"")"),0)</f>
        <v>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IFERROR(__xludf.DUMMYFUNCTION("IMPORTRANGE(""https://docs.google.com/spreadsheets/d/1Yj_ptqi66GCucihVvJfMjLAmec39IyEx_6qawtMGysU/edit?usp=sharing"",""สบก!BG43"")"),176500)</f>
        <v>176500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IFERROR(__xludf.DUMMYFUNCTION("IMPORTRANGE(""https://docs.google.com/spreadsheets/d/1Yj_ptqi66GCucihVvJfMjLAmec39IyEx_6qawtMGysU/edit?usp=sharing"",""สบก!BH43"")"),0)</f>
        <v>0</v>
      </c>
      <c r="M148" s="101"/>
      <c r="N148" s="91">
        <f ca="1">IFERROR(__xludf.DUMMYFUNCTION("IMPORTRANGE(""https://docs.google.com/spreadsheets/d/1Yj_ptqi66GCucihVvJfMjLAmec39IyEx_6qawtMGysU/edit?usp=sharing"",""สบก!BL43"")"),0)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IFERROR(__xludf.DUMMYFUNCTION("IMPORTRANGE(""https://docs.google.com/spreadsheets/d/1XL5vhW3sbDhbH9Cz0tuDiY8C3ctxq1tqvaCgkFb8cCA/edit?usp=sharing"",""บึงกาฬ!I74"")"),4)</f>
        <v>4</v>
      </c>
      <c r="J149" s="272">
        <f ca="1">IFERROR(__xludf.DUMMYFUNCTION("IMPORTRANGE(""https://docs.google.com/spreadsheets/d/1XL5vhW3sbDhbH9Cz0tuDiY8C3ctxq1tqvaCgkFb8cCA/edit?usp=sharing"",""บึงกาฬ!J74"")"),1)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IFERROR(__xludf.DUMMYFUNCTION("IMPORTRANGE(""https://docs.google.com/spreadsheets/d/1XL5vhW3sbDhbH9Cz0tuDiY8C3ctxq1tqvaCgkFb8cCA/edit?usp=sharing"",""บึงกาฬ!J80"")"),1)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IFERROR(__xludf.DUMMYFUNCTION("IMPORTRANGE(""https://docs.google.com/spreadsheets/d/1XL5vhW3sbDhbH9Cz0tuDiY8C3ctxq1tqvaCgkFb8cCA/edit?usp=sharing"",""บึงกาฬ!J81"")"),1)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IFERROR(__xludf.DUMMYFUNCTION("IMPORTRANGE(""https://docs.google.com/spreadsheets/d/1XL5vhW3sbDhbH9Cz0tuDiY8C3ctxq1tqvaCgkFb8cCA/edit?usp=sharing"",""บึงกาฬ!J82"")"),1)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IFERROR(__xludf.DUMMYFUNCTION("IMPORTRANGE(""https://docs.google.com/spreadsheets/d/1XL5vhW3sbDhbH9Cz0tuDiY8C3ctxq1tqvaCgkFb8cCA/edit?usp=sharing"",""บึงกาฬ!I83"")"),4)</f>
        <v>4</v>
      </c>
      <c r="J158" s="192">
        <f ca="1">IFERROR(__xludf.DUMMYFUNCTION("IMPORTRANGE(""https://docs.google.com/spreadsheets/d/1XL5vhW3sbDhbH9Cz0tuDiY8C3ctxq1tqvaCgkFb8cCA/edit?usp=sharing"",""บึงกาฬ!J83"")"),1)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IFERROR(__xludf.DUMMYFUNCTION("IMPORTRANGE(""https://docs.google.com/spreadsheets/d/1XL5vhW3sbDhbH9Cz0tuDiY8C3ctxq1tqvaCgkFb8cCA/edit?usp=sharing"",""บึงกาฬ!J84"")"),22)</f>
        <v>22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IFERROR(__xludf.DUMMYFUNCTION("IMPORTRANGE(""https://docs.google.com/spreadsheets/d/1XL5vhW3sbDhbH9Cz0tuDiY8C3ctxq1tqvaCgkFb8cCA/edit?usp=sharing"",""บึงกาฬ!J85"")"),22)</f>
        <v>22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IFERROR(__xludf.DUMMYFUNCTION("IMPORTRANGE(""https://docs.google.com/spreadsheets/d/1XL5vhW3sbDhbH9Cz0tuDiY8C3ctxq1tqvaCgkFb8cCA/edit?usp=sharing"",""บึงกาฬ!J86"")"),0)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IFERROR(__xludf.DUMMYFUNCTION("IMPORTRANGE(""https://docs.google.com/spreadsheets/d/1XL5vhW3sbDhbH9Cz0tuDiY8C3ctxq1tqvaCgkFb8cCA/edit?usp=sharing"",""บึงกาฬ!J87"")"),0)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IFERROR(__xludf.DUMMYFUNCTION("IMPORTRANGE(""https://docs.google.com/spreadsheets/d/1XL5vhW3sbDhbH9Cz0tuDiY8C3ctxq1tqvaCgkFb8cCA/edit?usp=sharing"",""บึงกาฬ!J88"")"),0)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IFERROR(__xludf.DUMMYFUNCTION("IMPORTRANGE(""https://docs.google.com/spreadsheets/d/1XL5vhW3sbDhbH9Cz0tuDiY8C3ctxq1tqvaCgkFb8cCA/edit?usp=sharing"",""บึงกาฬ!I89"")"),5)</f>
        <v>5</v>
      </c>
      <c r="J164" s="277">
        <f ca="1">IFERROR(__xludf.DUMMYFUNCTION("IMPORTRANGE(""https://docs.google.com/spreadsheets/d/1XL5vhW3sbDhbH9Cz0tuDiY8C3ctxq1tqvaCgkFb8cCA/edit?usp=sharing"",""บึงกาฬ!J89"")"),4)</f>
        <v>4</v>
      </c>
      <c r="K164" s="278">
        <f ca="1">IF(I164&gt;0,J164*100/I164,0)</f>
        <v>80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IFERROR(__xludf.DUMMYFUNCTION("IMPORTRANGE(""https://docs.google.com/spreadsheets/d/1XL5vhW3sbDhbH9Cz0tuDiY8C3ctxq1tqvaCgkFb8cCA/edit?usp=sharing"",""บึงกาฬ!J94"")"),0)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IFERROR(__xludf.DUMMYFUNCTION("IMPORTRANGE(""https://docs.google.com/spreadsheets/d/1XL5vhW3sbDhbH9Cz0tuDiY8C3ctxq1tqvaCgkFb8cCA/edit?usp=sharing"",""บึงกาฬ!J95"")"),1)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IFERROR(__xludf.DUMMYFUNCTION("IMPORTRANGE(""https://docs.google.com/spreadsheets/d/1XL5vhW3sbDhbH9Cz0tuDiY8C3ctxq1tqvaCgkFb8cCA/edit?usp=sharing"",""บึงกาฬ!J96"")"),1)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IFERROR(__xludf.DUMMYFUNCTION("IMPORTRANGE(""https://docs.google.com/spreadsheets/d/1XL5vhW3sbDhbH9Cz0tuDiY8C3ctxq1tqvaCgkFb8cCA/edit?usp=sharing"",""บึงกาฬ!J97"")"),1)</f>
        <v>1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IFERROR(__xludf.DUMMYFUNCTION("IMPORTRANGE(""https://docs.google.com/spreadsheets/d/1XL5vhW3sbDhbH9Cz0tuDiY8C3ctxq1tqvaCgkFb8cCA/edit?usp=sharing"",""บึงกาฬ!I98"")"),5)</f>
        <v>5</v>
      </c>
      <c r="J173" s="192">
        <f ca="1">IFERROR(__xludf.DUMMYFUNCTION("IMPORTRANGE(""https://docs.google.com/spreadsheets/d/1XL5vhW3sbDhbH9Cz0tuDiY8C3ctxq1tqvaCgkFb8cCA/edit?usp=sharing"",""บึงกาฬ!J98"")"),4)</f>
        <v>4</v>
      </c>
      <c r="K173" s="168">
        <f ca="1">IF(I173&gt;0,J173*100/I173,0)</f>
        <v>80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IFERROR(__xludf.DUMMYFUNCTION("IMPORTRANGE(""https://docs.google.com/spreadsheets/d/1XL5vhW3sbDhbH9Cz0tuDiY8C3ctxq1tqvaCgkFb8cCA/edit?usp=sharing"",""บึงกาฬ!J99"")"),0)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IFERROR(__xludf.DUMMYFUNCTION("IMPORTRANGE(""https://docs.google.com/spreadsheets/d/1XL5vhW3sbDhbH9Cz0tuDiY8C3ctxq1tqvaCgkFb8cCA/edit?usp=sharing"",""บึงกาฬ!J100"")"),0)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IFERROR(__xludf.DUMMYFUNCTION("IMPORTRANGE(""https://docs.google.com/spreadsheets/d/1XL5vhW3sbDhbH9Cz0tuDiY8C3ctxq1tqvaCgkFb8cCA/edit?usp=sharing"",""บึงกาฬ!I101"")"),6)</f>
        <v>6</v>
      </c>
      <c r="J176" s="277">
        <f ca="1">IFERROR(__xludf.DUMMYFUNCTION("IMPORTRANGE(""https://docs.google.com/spreadsheets/d/1XL5vhW3sbDhbH9Cz0tuDiY8C3ctxq1tqvaCgkFb8cCA/edit?usp=sharing"",""บึงกาฬ!J101"")"),0)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IFERROR(__xludf.DUMMYFUNCTION("IMPORTRANGE(""https://docs.google.com/spreadsheets/d/1XL5vhW3sbDhbH9Cz0tuDiY8C3ctxq1tqvaCgkFb8cCA/edit?usp=sharing"",""บึงกาฬ!J106"")"),0)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IFERROR(__xludf.DUMMYFUNCTION("IMPORTRANGE(""https://docs.google.com/spreadsheets/d/1XL5vhW3sbDhbH9Cz0tuDiY8C3ctxq1tqvaCgkFb8cCA/edit?usp=sharing"",""บึงกาฬ!J107"")"),1)</f>
        <v>1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IFERROR(__xludf.DUMMYFUNCTION("IMPORTRANGE(""https://docs.google.com/spreadsheets/d/1XL5vhW3sbDhbH9Cz0tuDiY8C3ctxq1tqvaCgkFb8cCA/edit?usp=sharing"",""บึงกาฬ!J108"")"),1)</f>
        <v>1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IFERROR(__xludf.DUMMYFUNCTION("IMPORTRANGE(""https://docs.google.com/spreadsheets/d/1XL5vhW3sbDhbH9Cz0tuDiY8C3ctxq1tqvaCgkFb8cCA/edit?usp=sharing"",""บึงกาฬ!J109"")"),1)</f>
        <v>1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IFERROR(__xludf.DUMMYFUNCTION("IMPORTRANGE(""https://docs.google.com/spreadsheets/d/1XL5vhW3sbDhbH9Cz0tuDiY8C3ctxq1tqvaCgkFb8cCA/edit?usp=sharing"",""บึงกาฬ!I110"")"),6)</f>
        <v>6</v>
      </c>
      <c r="J185" s="191">
        <f ca="1">IFERROR(__xludf.DUMMYFUNCTION("IMPORTRANGE(""https://docs.google.com/spreadsheets/d/1XL5vhW3sbDhbH9Cz0tuDiY8C3ctxq1tqvaCgkFb8cCA/edit?usp=sharing"",""บึงกาฬ!J110"")"),0)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IFERROR(__xludf.DUMMYFUNCTION("IMPORTRANGE(""https://docs.google.com/spreadsheets/d/1XL5vhW3sbDhbH9Cz0tuDiY8C3ctxq1tqvaCgkFb8cCA/edit?usp=sharing"",""บึงกาฬ!I111"")"),6)</f>
        <v>6</v>
      </c>
      <c r="J186" s="191">
        <f ca="1">IFERROR(__xludf.DUMMYFUNCTION("IMPORTRANGE(""https://docs.google.com/spreadsheets/d/1XL5vhW3sbDhbH9Cz0tuDiY8C3ctxq1tqvaCgkFb8cCA/edit?usp=sharing"",""บึงกาฬ!J111"")"),0)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IFERROR(__xludf.DUMMYFUNCTION("IMPORTRANGE(""https://docs.google.com/spreadsheets/d/1XL5vhW3sbDhbH9Cz0tuDiY8C3ctxq1tqvaCgkFb8cCA/edit?usp=sharing"",""บึงกาฬ!J112"")"),0)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IFERROR(__xludf.DUMMYFUNCTION("IMPORTRANGE(""https://docs.google.com/spreadsheets/d/1XL5vhW3sbDhbH9Cz0tuDiY8C3ctxq1tqvaCgkFb8cCA/edit?usp=sharing"",""บึงกาฬ!J113"")"),0)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IFERROR(__xludf.DUMMYFUNCTION("IMPORTRANGE(""https://docs.google.com/spreadsheets/d/1XL5vhW3sbDhbH9Cz0tuDiY8C3ctxq1tqvaCgkFb8cCA/edit?usp=sharing"",""บึงกาฬ!I114"")"),20000)</f>
        <v>20000</v>
      </c>
      <c r="J189" s="277">
        <f ca="1">IFERROR(__xludf.DUMMYFUNCTION("IMPORTRANGE(""https://docs.google.com/spreadsheets/d/1XL5vhW3sbDhbH9Cz0tuDiY8C3ctxq1tqvaCgkFb8cCA/edit?usp=sharing"",""บึงกาฬ!J114"")"),0)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IFERROR(__xludf.DUMMYFUNCTION("IMPORTRANGE(""https://docs.google.com/spreadsheets/d/1XL5vhW3sbDhbH9Cz0tuDiY8C3ctxq1tqvaCgkFb8cCA/edit?usp=sharing"",""บึงกาฬ!J119"")"),0)</f>
        <v>0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IFERROR(__xludf.DUMMYFUNCTION("IMPORTRANGE(""https://docs.google.com/spreadsheets/d/1XL5vhW3sbDhbH9Cz0tuDiY8C3ctxq1tqvaCgkFb8cCA/edit?usp=sharing"",""บึงกาฬ!J120"")"),1)</f>
        <v>1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IFERROR(__xludf.DUMMYFUNCTION("IMPORTRANGE(""https://docs.google.com/spreadsheets/d/1XL5vhW3sbDhbH9Cz0tuDiY8C3ctxq1tqvaCgkFb8cCA/edit?usp=sharing"",""บึงกาฬ!J121"")"),1)</f>
        <v>1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IFERROR(__xludf.DUMMYFUNCTION("IMPORTRANGE(""https://docs.google.com/spreadsheets/d/1XL5vhW3sbDhbH9Cz0tuDiY8C3ctxq1tqvaCgkFb8cCA/edit?usp=sharing"",""บึงกาฬ!J122"")"),1)</f>
        <v>1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IFERROR(__xludf.DUMMYFUNCTION("IMPORTRANGE(""https://docs.google.com/spreadsheets/d/1XL5vhW3sbDhbH9Cz0tuDiY8C3ctxq1tqvaCgkFb8cCA/edit?usp=sharing"",""บึงกาฬ!I124"")"),20000)</f>
        <v>20000</v>
      </c>
      <c r="J199" s="192">
        <f ca="1">IFERROR(__xludf.DUMMYFUNCTION("IMPORTRANGE(""https://docs.google.com/spreadsheets/d/1XL5vhW3sbDhbH9Cz0tuDiY8C3ctxq1tqvaCgkFb8cCA/edit?usp=sharing"",""บึงกาฬ!J124"")"),0)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IFERROR(__xludf.DUMMYFUNCTION("IMPORTRANGE(""https://docs.google.com/spreadsheets/d/1XL5vhW3sbDhbH9Cz0tuDiY8C3ctxq1tqvaCgkFb8cCA/edit?usp=sharing"",""บึงกาฬ!I125"")"),20000)</f>
        <v>20000</v>
      </c>
      <c r="J200" s="192">
        <f ca="1">IFERROR(__xludf.DUMMYFUNCTION("IMPORTRANGE(""https://docs.google.com/spreadsheets/d/1XL5vhW3sbDhbH9Cz0tuDiY8C3ctxq1tqvaCgkFb8cCA/edit?usp=sharing"",""บึงกาฬ!J125"")"),0)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IFERROR(__xludf.DUMMYFUNCTION("IMPORTRANGE(""https://docs.google.com/spreadsheets/d/1XL5vhW3sbDhbH9Cz0tuDiY8C3ctxq1tqvaCgkFb8cCA/edit?usp=sharing"",""บึงกาฬ!I126"")"),0)</f>
        <v>0</v>
      </c>
      <c r="J201" s="192">
        <f ca="1">IFERROR(__xludf.DUMMYFUNCTION("IMPORTRANGE(""https://docs.google.com/spreadsheets/d/1XL5vhW3sbDhbH9Cz0tuDiY8C3ctxq1tqvaCgkFb8cCA/edit?usp=sharing"",""บึงกาฬ!J126"")"),0)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IFERROR(__xludf.DUMMYFUNCTION("IMPORTRANGE(""https://docs.google.com/spreadsheets/d/1XL5vhW3sbDhbH9Cz0tuDiY8C3ctxq1tqvaCgkFb8cCA/edit?usp=sharing"",""บึงกาฬ!J127"")"),0)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IFERROR(__xludf.DUMMYFUNCTION("IMPORTRANGE(""https://docs.google.com/spreadsheets/d/1XL5vhW3sbDhbH9Cz0tuDiY8C3ctxq1tqvaCgkFb8cCA/edit?usp=sharing"",""บึงกาฬ!J128"")"),0)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IFERROR(__xludf.DUMMYFUNCTION("IMPORTRANGE(""https://docs.google.com/spreadsheets/d/1XL5vhW3sbDhbH9Cz0tuDiY8C3ctxq1tqvaCgkFb8cCA/edit?usp=sharing"",""บึงกาฬ!I129"")"),0)</f>
        <v>0</v>
      </c>
      <c r="J204" s="277">
        <f ca="1">IFERROR(__xludf.DUMMYFUNCTION("IMPORTRANGE(""https://docs.google.com/spreadsheets/d/1XL5vhW3sbDhbH9Cz0tuDiY8C3ctxq1tqvaCgkFb8cCA/edit?usp=sharing"",""บึงกาฬ!J129"")"),0)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IFERROR(__xludf.DUMMYFUNCTION("IMPORTRANGE(""https://docs.google.com/spreadsheets/d/1XL5vhW3sbDhbH9Cz0tuDiY8C3ctxq1tqvaCgkFb8cCA/edit?usp=sharing"",""บึงกาฬ!J134"")"),0)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IFERROR(__xludf.DUMMYFUNCTION("IMPORTRANGE(""https://docs.google.com/spreadsheets/d/1XL5vhW3sbDhbH9Cz0tuDiY8C3ctxq1tqvaCgkFb8cCA/edit?usp=sharing"",""บึงกาฬ!J135"")"),0)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IFERROR(__xludf.DUMMYFUNCTION("IMPORTRANGE(""https://docs.google.com/spreadsheets/d/1XL5vhW3sbDhbH9Cz0tuDiY8C3ctxq1tqvaCgkFb8cCA/edit?usp=sharing"",""บึงกาฬ!J136"")"),0)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IFERROR(__xludf.DUMMYFUNCTION("IMPORTRANGE(""https://docs.google.com/spreadsheets/d/1XL5vhW3sbDhbH9Cz0tuDiY8C3ctxq1tqvaCgkFb8cCA/edit?usp=sharing"",""บึงกาฬ!J137"")"),0)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IFERROR(__xludf.DUMMYFUNCTION("IMPORTRANGE(""https://docs.google.com/spreadsheets/d/1XL5vhW3sbDhbH9Cz0tuDiY8C3ctxq1tqvaCgkFb8cCA/edit?usp=sharing"",""บึงกาฬ!I138"")"),0)</f>
        <v>0</v>
      </c>
      <c r="J213" s="191">
        <f ca="1">IFERROR(__xludf.DUMMYFUNCTION("IMPORTRANGE(""https://docs.google.com/spreadsheets/d/1XL5vhW3sbDhbH9Cz0tuDiY8C3ctxq1tqvaCgkFb8cCA/edit?usp=sharing"",""บึงกาฬ!J138"")"),0)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IFERROR(__xludf.DUMMYFUNCTION("IMPORTRANGE(""https://docs.google.com/spreadsheets/d/1XL5vhW3sbDhbH9Cz0tuDiY8C3ctxq1tqvaCgkFb8cCA/edit?usp=sharing"",""บึงกาฬ!I140"")"),0)</f>
        <v>0</v>
      </c>
      <c r="J215" s="191">
        <f ca="1">IFERROR(__xludf.DUMMYFUNCTION("IMPORTRANGE(""https://docs.google.com/spreadsheets/d/1XL5vhW3sbDhbH9Cz0tuDiY8C3ctxq1tqvaCgkFb8cCA/edit?usp=sharing"",""บึงกาฬ!J140"")"),0)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IFERROR(__xludf.DUMMYFUNCTION("IMPORTRANGE(""https://docs.google.com/spreadsheets/d/1XL5vhW3sbDhbH9Cz0tuDiY8C3ctxq1tqvaCgkFb8cCA/edit?usp=sharing"",""บึงกาฬ!I141"")"),0)</f>
        <v>0</v>
      </c>
      <c r="J216" s="191">
        <f ca="1">IFERROR(__xludf.DUMMYFUNCTION("IMPORTRANGE(""https://docs.google.com/spreadsheets/d/1XL5vhW3sbDhbH9Cz0tuDiY8C3ctxq1tqvaCgkFb8cCA/edit?usp=sharing"",""บึงกาฬ!J141"")"),0)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IFERROR(__xludf.DUMMYFUNCTION("IMPORTRANGE(""https://docs.google.com/spreadsheets/d/1XL5vhW3sbDhbH9Cz0tuDiY8C3ctxq1tqvaCgkFb8cCA/edit?usp=sharing"",""บึงกาฬ!J142"")"),0)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IFERROR(__xludf.DUMMYFUNCTION("IMPORTRANGE(""https://docs.google.com/spreadsheets/d/1XL5vhW3sbDhbH9Cz0tuDiY8C3ctxq1tqvaCgkFb8cCA/edit?usp=sharing"",""บึงกาฬ!J143"")"),0)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IFERROR(__xludf.DUMMYFUNCTION("IMPORTRANGE(""https://docs.google.com/spreadsheets/d/1XL5vhW3sbDhbH9Cz0tuDiY8C3ctxq1tqvaCgkFb8cCA/edit?usp=sharing"",""บึงกาฬ!I144"")"),14)</f>
        <v>14</v>
      </c>
      <c r="J219" s="264">
        <f ca="1">IFERROR(__xludf.DUMMYFUNCTION("IMPORTRANGE(""https://docs.google.com/spreadsheets/d/1XL5vhW3sbDhbH9Cz0tuDiY8C3ctxq1tqvaCgkFb8cCA/edit?usp=sharing"",""บึงกาฬ!J144"")"),0)</f>
        <v>0</v>
      </c>
      <c r="K219" s="265">
        <f ca="1">IF(I219&gt;0,J219*100/I219,0)</f>
        <v>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20210</v>
      </c>
      <c r="M220" s="155">
        <f t="shared" ca="1" si="72"/>
        <v>20210</v>
      </c>
      <c r="N220" s="155">
        <f t="shared" ca="1" si="72"/>
        <v>0</v>
      </c>
      <c r="O220" s="154">
        <f t="shared" ref="O220:O222" ca="1" si="73">IF(L220&gt;0,N220*100/L220,0)</f>
        <v>0</v>
      </c>
      <c r="P220" s="154">
        <f t="shared" ref="P220:P222" ca="1" si="74">IF(M220&gt;0,N220*100/M220,0)</f>
        <v>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20210</v>
      </c>
      <c r="M222" s="160">
        <f t="shared" ca="1" si="76"/>
        <v>20210</v>
      </c>
      <c r="N222" s="160">
        <f t="shared" ca="1" si="76"/>
        <v>0</v>
      </c>
      <c r="O222" s="159">
        <f t="shared" ca="1" si="73"/>
        <v>0</v>
      </c>
      <c r="P222" s="159">
        <f t="shared" ca="1" si="74"/>
        <v>0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20210</v>
      </c>
      <c r="M224" s="172">
        <f ca="1">IFERROR(__xludf.DUMMYFUNCTION("IMPORTRANGE(""https://docs.google.com/spreadsheets/d/1Yj_ptqi66GCucihVvJfMjLAmec39IyEx_6qawtMGysU/edit?usp=sharing"",""สบก!BS43"")"),20210)</f>
        <v>20210</v>
      </c>
      <c r="N224" s="172">
        <f ca="1">IFERROR(__xludf.DUMMYFUNCTION("IMPORTRANGE(""https://docs.google.com/spreadsheets/d/1Yj_ptqi66GCucihVvJfMjLAmec39IyEx_6qawtMGysU/edit?usp=sharing"",""สบก!BT43"")"),0)</f>
        <v>0</v>
      </c>
      <c r="O224" s="171">
        <f ca="1">IF(L224&gt;0,N224*100/L224,0)</f>
        <v>0</v>
      </c>
      <c r="P224" s="171">
        <f ca="1">IF(M224&gt;0,N224*100/M224,0)</f>
        <v>0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IFERROR(__xludf.DUMMYFUNCTION("IMPORTRANGE(""https://docs.google.com/spreadsheets/d/1Yj_ptqi66GCucihVvJfMjLAmec39IyEx_6qawtMGysU/edit?usp=sharing"",""สบก!BO43"")"),0)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IFERROR(__xludf.DUMMYFUNCTION("IMPORTRANGE(""https://docs.google.com/spreadsheets/d/1Yj_ptqi66GCucihVvJfMjLAmec39IyEx_6qawtMGysU/edit?usp=sharing"",""สบก!BP43"")"),20210)</f>
        <v>20210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IFERROR(__xludf.DUMMYFUNCTION("IMPORTRANGE(""https://docs.google.com/spreadsheets/d/1Yj_ptqi66GCucihVvJfMjLAmec39IyEx_6qawtMGysU/edit?usp=sharing"",""สบก!BQ43"")"),0)</f>
        <v>0</v>
      </c>
      <c r="M228" s="101"/>
      <c r="N228" s="91">
        <f ca="1">IFERROR(__xludf.DUMMYFUNCTION("IMPORTRANGE(""https://docs.google.com/spreadsheets/d/1Yj_ptqi66GCucihVvJfMjLAmec39IyEx_6qawtMGysU/edit?usp=sharing"",""สบก!BU43"")"),0)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IFERROR(__xludf.DUMMYFUNCTION("IMPORTRANGE(""https://docs.google.com/spreadsheets/d/1XL5vhW3sbDhbH9Cz0tuDiY8C3ctxq1tqvaCgkFb8cCA/edit?usp=sharing"",""บึงกาฬ!I149"")"),14)</f>
        <v>14</v>
      </c>
      <c r="J229" s="264">
        <f ca="1">IFERROR(__xludf.DUMMYFUNCTION("IMPORTRANGE(""https://docs.google.com/spreadsheets/d/1XL5vhW3sbDhbH9Cz0tuDiY8C3ctxq1tqvaCgkFb8cCA/edit?usp=sharing"",""บึงกาฬ!J149"")"),0)</f>
        <v>0</v>
      </c>
      <c r="K229" s="265">
        <f ca="1">IF(I229&gt;0,J229*100/I229,0)</f>
        <v>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IFERROR(__xludf.DUMMYFUNCTION("IMPORTRANGE(""https://docs.google.com/spreadsheets/d/1XL5vhW3sbDhbH9Cz0tuDiY8C3ctxq1tqvaCgkFb8cCA/edit?usp=sharing"",""บึงกาฬ!J151"")"),0)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IFERROR(__xludf.DUMMYFUNCTION("IMPORTRANGE(""https://docs.google.com/spreadsheets/d/1XL5vhW3sbDhbH9Cz0tuDiY8C3ctxq1tqvaCgkFb8cCA/edit?usp=sharing"",""บึงกาฬ!J152"")"),1)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IFERROR(__xludf.DUMMYFUNCTION("IMPORTRANGE(""https://docs.google.com/spreadsheets/d/1XL5vhW3sbDhbH9Cz0tuDiY8C3ctxq1tqvaCgkFb8cCA/edit?usp=sharing"",""บึงกาฬ!J153"")"),1)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IFERROR(__xludf.DUMMYFUNCTION("IMPORTRANGE(""https://docs.google.com/spreadsheets/d/1XL5vhW3sbDhbH9Cz0tuDiY8C3ctxq1tqvaCgkFb8cCA/edit?usp=sharing"",""บึงกาฬ!J154"")"),0)</f>
        <v>0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IFERROR(__xludf.DUMMYFUNCTION("IMPORTRANGE(""https://docs.google.com/spreadsheets/d/1XL5vhW3sbDhbH9Cz0tuDiY8C3ctxq1tqvaCgkFb8cCA/edit?usp=sharing"",""บึงกาฬ!I155"")"),14)</f>
        <v>14</v>
      </c>
      <c r="J235" s="192">
        <f ca="1">IFERROR(__xludf.DUMMYFUNCTION("IMPORTRANGE(""https://docs.google.com/spreadsheets/d/1XL5vhW3sbDhbH9Cz0tuDiY8C3ctxq1tqvaCgkFb8cCA/edit?usp=sharing"",""บึงกาฬ!J155"")"),0)</f>
        <v>0</v>
      </c>
      <c r="K235" s="168">
        <f ca="1">IF(I235&gt;0,J235*100/I235,0)</f>
        <v>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IFERROR(__xludf.DUMMYFUNCTION("IMPORTRANGE(""https://docs.google.com/spreadsheets/d/1XL5vhW3sbDhbH9Cz0tuDiY8C3ctxq1tqvaCgkFb8cCA/edit?usp=sharing"",""บึงกาฬ!J156"")"),0)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IFERROR(__xludf.DUMMYFUNCTION("IMPORTRANGE(""https://docs.google.com/spreadsheets/d/1XL5vhW3sbDhbH9Cz0tuDiY8C3ctxq1tqvaCgkFb8cCA/edit?usp=sharing"",""บึงกาฬ!J157"")"),0)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IFERROR(__xludf.DUMMYFUNCTION("IMPORTRANGE(""https://docs.google.com/spreadsheets/d/1XL5vhW3sbDhbH9Cz0tuDiY8C3ctxq1tqvaCgkFb8cCA/edit?usp=sharing"",""บึงกาฬ!I158"")"),0)</f>
        <v>0</v>
      </c>
      <c r="J238" s="264">
        <f ca="1">IFERROR(__xludf.DUMMYFUNCTION("IMPORTRANGE(""https://docs.google.com/spreadsheets/d/1XL5vhW3sbDhbH9Cz0tuDiY8C3ctxq1tqvaCgkFb8cCA/edit?usp=sharing"",""บึงกาฬ!J158"")"),0)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IFERROR(__xludf.DUMMYFUNCTION("IMPORTRANGE(""https://docs.google.com/spreadsheets/d/1XL5vhW3sbDhbH9Cz0tuDiY8C3ctxq1tqvaCgkFb8cCA/edit?usp=sharing"",""บึงกาฬ!J159"")"),"")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IFERROR(__xludf.DUMMYFUNCTION("IMPORTRANGE(""https://docs.google.com/spreadsheets/d/1XL5vhW3sbDhbH9Cz0tuDiY8C3ctxq1tqvaCgkFb8cCA/edit?usp=sharing"",""บึงกาฬ!J161"")"),0)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IFERROR(__xludf.DUMMYFUNCTION("IMPORTRANGE(""https://docs.google.com/spreadsheets/d/1XL5vhW3sbDhbH9Cz0tuDiY8C3ctxq1tqvaCgkFb8cCA/edit?usp=sharing"",""บึงกาฬ!J162"")"),0)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IFERROR(__xludf.DUMMYFUNCTION("IMPORTRANGE(""https://docs.google.com/spreadsheets/d/1XL5vhW3sbDhbH9Cz0tuDiY8C3ctxq1tqvaCgkFb8cCA/edit?usp=sharing"",""บึงกาฬ!J163"")"),0)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IFERROR(__xludf.DUMMYFUNCTION("IMPORTRANGE(""https://docs.google.com/spreadsheets/d/1XL5vhW3sbDhbH9Cz0tuDiY8C3ctxq1tqvaCgkFb8cCA/edit?usp=sharing"",""บึงกาฬ!I164"")"),0)</f>
        <v>0</v>
      </c>
      <c r="J244" s="191">
        <f ca="1">IFERROR(__xludf.DUMMYFUNCTION("IMPORTRANGE(""https://docs.google.com/spreadsheets/d/1XL5vhW3sbDhbH9Cz0tuDiY8C3ctxq1tqvaCgkFb8cCA/edit?usp=sharing"",""บึงกาฬ!J164"")"),0)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IFERROR(__xludf.DUMMYFUNCTION("IMPORTRANGE(""https://docs.google.com/spreadsheets/d/1XL5vhW3sbDhbH9Cz0tuDiY8C3ctxq1tqvaCgkFb8cCA/edit?usp=sharing"",""บึงกาฬ!J165"")"),0)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IFERROR(__xludf.DUMMYFUNCTION("IMPORTRANGE(""https://docs.google.com/spreadsheets/d/1XL5vhW3sbDhbH9Cz0tuDiY8C3ctxq1tqvaCgkFb8cCA/edit?usp=sharing"",""บึงกาฬ!J166"")"),0)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IFERROR(__xludf.DUMMYFUNCTION("IMPORTRANGE(""https://docs.google.com/spreadsheets/d/1XL5vhW3sbDhbH9Cz0tuDiY8C3ctxq1tqvaCgkFb8cCA/edit?usp=sharing"",""บึงกาฬ!I169"")"),0)</f>
        <v>0</v>
      </c>
      <c r="J249" s="308">
        <f ca="1">IFERROR(__xludf.DUMMYFUNCTION("IMPORTRANGE(""https://docs.google.com/spreadsheets/d/1XL5vhW3sbDhbH9Cz0tuDiY8C3ctxq1tqvaCgkFb8cCA/edit?usp=sharing"",""บึงกาฬ!J169"")"),0)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89000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89000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89000</v>
      </c>
      <c r="M254" s="172">
        <f ca="1">IFERROR(__xludf.DUMMYFUNCTION("IMPORTRANGE(""https://docs.google.com/spreadsheets/d/1Yj_ptqi66GCucihVvJfMjLAmec39IyEx_6qawtMGysU/edit?usp=sharing"",""สบก!CB43"")"),0)</f>
        <v>0</v>
      </c>
      <c r="N254" s="172">
        <f ca="1">IFERROR(__xludf.DUMMYFUNCTION("IMPORTRANGE(""https://docs.google.com/spreadsheets/d/1Yj_ptqi66GCucihVvJfMjLAmec39IyEx_6qawtMGysU/edit?usp=sharing"",""สบก!CC43"")"),0)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IFERROR(__xludf.DUMMYFUNCTION("IMPORTRANGE(""https://docs.google.com/spreadsheets/d/1Yj_ptqi66GCucihVvJfMjLAmec39IyEx_6qawtMGysU/edit?usp=sharing"",""สบก!BX43"")"),0)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IFERROR(__xludf.DUMMYFUNCTION("IMPORTRANGE(""https://docs.google.com/spreadsheets/d/1Yj_ptqi66GCucihVvJfMjLAmec39IyEx_6qawtMGysU/edit?usp=sharing"",""สบก!BY43"")"),89000)</f>
        <v>89000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IFERROR(__xludf.DUMMYFUNCTION("IMPORTRANGE(""https://docs.google.com/spreadsheets/d/1Yj_ptqi66GCucihVvJfMjLAmec39IyEx_6qawtMGysU/edit?usp=sharing"",""สบก!BZ43"")"),0)</f>
        <v>0</v>
      </c>
      <c r="M258" s="101"/>
      <c r="N258" s="91">
        <f ca="1">IFERROR(__xludf.DUMMYFUNCTION("IMPORTRANGE(""https://docs.google.com/spreadsheets/d/1Yj_ptqi66GCucihVvJfMjLAmec39IyEx_6qawtMGysU/edit?usp=sharing"",""สบก!CD43"")"),0)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IFERROR(__xludf.DUMMYFUNCTION("IMPORTRANGE(""https://docs.google.com/spreadsheets/d/1XL5vhW3sbDhbH9Cz0tuDiY8C3ctxq1tqvaCgkFb8cCA/edit?usp=sharing"",""บึงกาฬ!J175"")"),0)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IFERROR(__xludf.DUMMYFUNCTION("IMPORTRANGE(""https://docs.google.com/spreadsheets/d/1XL5vhW3sbDhbH9Cz0tuDiY8C3ctxq1tqvaCgkFb8cCA/edit?usp=sharing"",""บึงกาฬ!J176"")"),0)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IFERROR(__xludf.DUMMYFUNCTION("IMPORTRANGE(""https://docs.google.com/spreadsheets/d/1XL5vhW3sbDhbH9Cz0tuDiY8C3ctxq1tqvaCgkFb8cCA/edit?usp=sharing"",""บึงกาฬ!J177"")"),0)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IFERROR(__xludf.DUMMYFUNCTION("IMPORTRANGE(""https://docs.google.com/spreadsheets/d/1XL5vhW3sbDhbH9Cz0tuDiY8C3ctxq1tqvaCgkFb8cCA/edit?usp=sharing"",""บึงกาฬ!J178"")"),0)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IFERROR(__xludf.DUMMYFUNCTION("IMPORTRANGE(""https://docs.google.com/spreadsheets/d/1XL5vhW3sbDhbH9Cz0tuDiY8C3ctxq1tqvaCgkFb8cCA/edit?usp=sharing"",""บึงกาฬ!I179"")"),0)</f>
        <v>0</v>
      </c>
      <c r="J264" s="192">
        <f ca="1">IFERROR(__xludf.DUMMYFUNCTION("IMPORTRANGE(""https://docs.google.com/spreadsheets/d/1XL5vhW3sbDhbH9Cz0tuDiY8C3ctxq1tqvaCgkFb8cCA/edit?usp=sharing"",""บึงกาฬ!J179"")"),0)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IFERROR(__xludf.DUMMYFUNCTION("IMPORTRANGE(""https://docs.google.com/spreadsheets/d/1XL5vhW3sbDhbH9Cz0tuDiY8C3ctxq1tqvaCgkFb8cCA/edit?usp=sharing"",""บึงกาฬ!I180"")"),0)</f>
        <v>0</v>
      </c>
      <c r="J265" s="192">
        <f ca="1">IFERROR(__xludf.DUMMYFUNCTION("IMPORTRANGE(""https://docs.google.com/spreadsheets/d/1XL5vhW3sbDhbH9Cz0tuDiY8C3ctxq1tqvaCgkFb8cCA/edit?usp=sharing"",""บึงกาฬ!J180"")"),0)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IFERROR(__xludf.DUMMYFUNCTION("IMPORTRANGE(""https://docs.google.com/spreadsheets/d/1XL5vhW3sbDhbH9Cz0tuDiY8C3ctxq1tqvaCgkFb8cCA/edit?usp=sharing"",""บึงกาฬ!I181"")"),0)</f>
        <v>0</v>
      </c>
      <c r="J266" s="192">
        <f ca="1">IFERROR(__xludf.DUMMYFUNCTION("IMPORTRANGE(""https://docs.google.com/spreadsheets/d/1XL5vhW3sbDhbH9Cz0tuDiY8C3ctxq1tqvaCgkFb8cCA/edit?usp=sharing"",""บึงกาฬ!J181"")"),0)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IFERROR(__xludf.DUMMYFUNCTION("IMPORTRANGE(""https://docs.google.com/spreadsheets/d/1XL5vhW3sbDhbH9Cz0tuDiY8C3ctxq1tqvaCgkFb8cCA/edit?usp=sharing"",""บึงกาฬ!I182"")"),0)</f>
        <v>0</v>
      </c>
      <c r="J267" s="192">
        <f ca="1">IFERROR(__xludf.DUMMYFUNCTION("IMPORTRANGE(""https://docs.google.com/spreadsheets/d/1XL5vhW3sbDhbH9Cz0tuDiY8C3ctxq1tqvaCgkFb8cCA/edit?usp=sharing"",""บึงกาฬ!J182"")"),0)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IFERROR(__xludf.DUMMYFUNCTION("IMPORTRANGE(""https://docs.google.com/spreadsheets/d/1XL5vhW3sbDhbH9Cz0tuDiY8C3ctxq1tqvaCgkFb8cCA/edit?usp=sharing"",""บึงกาฬ!J183"")"),0)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IFERROR(__xludf.DUMMYFUNCTION("IMPORTRANGE(""https://docs.google.com/spreadsheets/d/1XL5vhW3sbDhbH9Cz0tuDiY8C3ctxq1tqvaCgkFb8cCA/edit?usp=sharing"",""บึงกาฬ!J184"")"),0)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IFERROR(__xludf.DUMMYFUNCTION("IMPORTRANGE(""https://docs.google.com/spreadsheets/d/1XL5vhW3sbDhbH9Cz0tuDiY8C3ctxq1tqvaCgkFb8cCA/edit?usp=sharing"",""บึงกาฬ!I185"")"),0)</f>
        <v>0</v>
      </c>
      <c r="J270" s="308">
        <f ca="1">IFERROR(__xludf.DUMMYFUNCTION("IMPORTRANGE(""https://docs.google.com/spreadsheets/d/1XL5vhW3sbDhbH9Cz0tuDiY8C3ctxq1tqvaCgkFb8cCA/edit?usp=sharing"",""บึงกาฬ!J185"")"),0)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0</v>
      </c>
      <c r="M271" s="155">
        <f t="shared" ca="1" si="83"/>
        <v>0</v>
      </c>
      <c r="N271" s="155">
        <f t="shared" ca="1" si="83"/>
        <v>0</v>
      </c>
      <c r="O271" s="154">
        <f t="shared" ref="O271:O273" ca="1" si="84">IF(L271&gt;0,N271*100/L271,0)</f>
        <v>0</v>
      </c>
      <c r="P271" s="154">
        <f t="shared" ref="P271:P273" ca="1" si="85">IF(M271&gt;0,N271*100/M271,0)</f>
        <v>0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0</v>
      </c>
      <c r="M273" s="160">
        <f t="shared" ca="1" si="87"/>
        <v>0</v>
      </c>
      <c r="N273" s="160">
        <f t="shared" ca="1" si="87"/>
        <v>0</v>
      </c>
      <c r="O273" s="159">
        <f t="shared" ca="1" si="84"/>
        <v>0</v>
      </c>
      <c r="P273" s="159">
        <f t="shared" ca="1" si="85"/>
        <v>0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0</v>
      </c>
      <c r="M275" s="172">
        <f ca="1">IFERROR(__xludf.DUMMYFUNCTION("IMPORTRANGE(""https://docs.google.com/spreadsheets/d/1Yj_ptqi66GCucihVvJfMjLAmec39IyEx_6qawtMGysU/edit?usp=sharing"",""สบก!CK43"")"),0)</f>
        <v>0</v>
      </c>
      <c r="N275" s="172">
        <f ca="1">IFERROR(__xludf.DUMMYFUNCTION("IMPORTRANGE(""https://docs.google.com/spreadsheets/d/1Yj_ptqi66GCucihVvJfMjLAmec39IyEx_6qawtMGysU/edit?usp=sharing"",""สบก!CL43"")"),0)</f>
        <v>0</v>
      </c>
      <c r="O275" s="171">
        <f ca="1">IF(L275&gt;0,N275*100/L275,0)</f>
        <v>0</v>
      </c>
      <c r="P275" s="171">
        <f ca="1">IF(M275&gt;0,N275*100/M275,0)</f>
        <v>0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IFERROR(__xludf.DUMMYFUNCTION("IMPORTRANGE(""https://docs.google.com/spreadsheets/d/1Yj_ptqi66GCucihVvJfMjLAmec39IyEx_6qawtMGysU/edit?usp=sharing"",""สบก!CG43"")"),0)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IFERROR(__xludf.DUMMYFUNCTION("IMPORTRANGE(""https://docs.google.com/spreadsheets/d/1Yj_ptqi66GCucihVvJfMjLAmec39IyEx_6qawtMGysU/edit?usp=sharing"",""สบก!CH43"")"),0)</f>
        <v>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IFERROR(__xludf.DUMMYFUNCTION("IMPORTRANGE(""https://docs.google.com/spreadsheets/d/1Yj_ptqi66GCucihVvJfMjLAmec39IyEx_6qawtMGysU/edit?usp=sharing"",""สบก!CI43"")"),0)</f>
        <v>0</v>
      </c>
      <c r="M279" s="101"/>
      <c r="N279" s="91">
        <f ca="1">IFERROR(__xludf.DUMMYFUNCTION("IMPORTRANGE(""https://docs.google.com/spreadsheets/d/1Yj_ptqi66GCucihVvJfMjLAmec39IyEx_6qawtMGysU/edit?usp=sharing"",""สบก!CM43"")"),0)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IFERROR(__xludf.DUMMYFUNCTION("IMPORTRANGE(""https://docs.google.com/spreadsheets/d/1XL5vhW3sbDhbH9Cz0tuDiY8C3ctxq1tqvaCgkFb8cCA/edit?usp=sharing"",""บึงกาฬ!J191"")"),0)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IFERROR(__xludf.DUMMYFUNCTION("IMPORTRANGE(""https://docs.google.com/spreadsheets/d/1XL5vhW3sbDhbH9Cz0tuDiY8C3ctxq1tqvaCgkFb8cCA/edit?usp=sharing"",""บึงกาฬ!J192"")"),0)</f>
        <v>0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IFERROR(__xludf.DUMMYFUNCTION("IMPORTRANGE(""https://docs.google.com/spreadsheets/d/1XL5vhW3sbDhbH9Cz0tuDiY8C3ctxq1tqvaCgkFb8cCA/edit?usp=sharing"",""บึงกาฬ!J193"")"),0)</f>
        <v>0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IFERROR(__xludf.DUMMYFUNCTION("IMPORTRANGE(""https://docs.google.com/spreadsheets/d/1XL5vhW3sbDhbH9Cz0tuDiY8C3ctxq1tqvaCgkFb8cCA/edit?usp=sharing"",""บึงกาฬ!J194"")"),0)</f>
        <v>0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IFERROR(__xludf.DUMMYFUNCTION("IMPORTRANGE(""https://docs.google.com/spreadsheets/d/1XL5vhW3sbDhbH9Cz0tuDiY8C3ctxq1tqvaCgkFb8cCA/edit?usp=sharing"",""บึงกาฬ!I195"")"),0)</f>
        <v>0</v>
      </c>
      <c r="J285" s="192">
        <f ca="1">IFERROR(__xludf.DUMMYFUNCTION("IMPORTRANGE(""https://docs.google.com/spreadsheets/d/1XL5vhW3sbDhbH9Cz0tuDiY8C3ctxq1tqvaCgkFb8cCA/edit?usp=sharing"",""บึงกาฬ!J195"")"),0)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IFERROR(__xludf.DUMMYFUNCTION("IMPORTRANGE(""https://docs.google.com/spreadsheets/d/1XL5vhW3sbDhbH9Cz0tuDiY8C3ctxq1tqvaCgkFb8cCA/edit?usp=sharing"",""บึงกาฬ!J196"")"),0)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IFERROR(__xludf.DUMMYFUNCTION("IMPORTRANGE(""https://docs.google.com/spreadsheets/d/1XL5vhW3sbDhbH9Cz0tuDiY8C3ctxq1tqvaCgkFb8cCA/edit?usp=sharing"",""บึงกาฬ!J197"")"),0)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IFERROR(__xludf.DUMMYFUNCTION("IMPORTRANGE(""https://docs.google.com/spreadsheets/d/1XL5vhW3sbDhbH9Cz0tuDiY8C3ctxq1tqvaCgkFb8cCA/edit?usp=sharing"",""บึงกาฬ!I199"")"),0)</f>
        <v>0</v>
      </c>
      <c r="J289" s="308">
        <f ca="1">IFERROR(__xludf.DUMMYFUNCTION("IMPORTRANGE(""https://docs.google.com/spreadsheets/d/1XL5vhW3sbDhbH9Cz0tuDiY8C3ctxq1tqvaCgkFb8cCA/edit?usp=sharing"",""บึงกาฬ!J199"")"),0)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IFERROR(__xludf.DUMMYFUNCTION("IMPORTRANGE(""https://docs.google.com/spreadsheets/d/1Yj_ptqi66GCucihVvJfMjLAmec39IyEx_6qawtMGysU/edit?usp=sharing"",""สบก!CT43"")"),0)</f>
        <v>0</v>
      </c>
      <c r="N294" s="172">
        <f ca="1">IFERROR(__xludf.DUMMYFUNCTION("IMPORTRANGE(""https://docs.google.com/spreadsheets/d/1Yj_ptqi66GCucihVvJfMjLAmec39IyEx_6qawtMGysU/edit?usp=sharing"",""สบก!CU43"")"),0)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IFERROR(__xludf.DUMMYFUNCTION("IMPORTRANGE(""https://docs.google.com/spreadsheets/d/1Yj_ptqi66GCucihVvJfMjLAmec39IyEx_6qawtMGysU/edit?usp=sharing"",""สบก!CP43"")"),0)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IFERROR(__xludf.DUMMYFUNCTION("IMPORTRANGE(""https://docs.google.com/spreadsheets/d/1Yj_ptqi66GCucihVvJfMjLAmec39IyEx_6qawtMGysU/edit?usp=sharing"",""สบก!CQ43"")"),0)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IFERROR(__xludf.DUMMYFUNCTION("IMPORTRANGE(""https://docs.google.com/spreadsheets/d/1Yj_ptqi66GCucihVvJfMjLAmec39IyEx_6qawtMGysU/edit?usp=sharing"",""สบก!CR43"")"),0)</f>
        <v>0</v>
      </c>
      <c r="M298" s="101"/>
      <c r="N298" s="91">
        <f ca="1">IFERROR(__xludf.DUMMYFUNCTION("IMPORTRANGE(""https://docs.google.com/spreadsheets/d/1Yj_ptqi66GCucihVvJfMjLAmec39IyEx_6qawtMGysU/edit?usp=sharing"",""สบก!CV43"")"),0)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IFERROR(__xludf.DUMMYFUNCTION("IMPORTRANGE(""https://docs.google.com/spreadsheets/d/1XL5vhW3sbDhbH9Cz0tuDiY8C3ctxq1tqvaCgkFb8cCA/edit?usp=sharing"",""บึงกาฬ!J205"")"),0)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IFERROR(__xludf.DUMMYFUNCTION("IMPORTRANGE(""https://docs.google.com/spreadsheets/d/1XL5vhW3sbDhbH9Cz0tuDiY8C3ctxq1tqvaCgkFb8cCA/edit?usp=sharing"",""บึงกาฬ!J206"")"),0)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IFERROR(__xludf.DUMMYFUNCTION("IMPORTRANGE(""https://docs.google.com/spreadsheets/d/1XL5vhW3sbDhbH9Cz0tuDiY8C3ctxq1tqvaCgkFb8cCA/edit?usp=sharing"",""บึงกาฬ!J207"")"),0)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IFERROR(__xludf.DUMMYFUNCTION("IMPORTRANGE(""https://docs.google.com/spreadsheets/d/1XL5vhW3sbDhbH9Cz0tuDiY8C3ctxq1tqvaCgkFb8cCA/edit?usp=sharing"",""บึงกาฬ!J208"")"),0)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IFERROR(__xludf.DUMMYFUNCTION("IMPORTRANGE(""https://docs.google.com/spreadsheets/d/1XL5vhW3sbDhbH9Cz0tuDiY8C3ctxq1tqvaCgkFb8cCA/edit?usp=sharing"",""บึงกาฬ!I209"")"),0)</f>
        <v>0</v>
      </c>
      <c r="J304" s="191">
        <f ca="1">IFERROR(__xludf.DUMMYFUNCTION("IMPORTRANGE(""https://docs.google.com/spreadsheets/d/1XL5vhW3sbDhbH9Cz0tuDiY8C3ctxq1tqvaCgkFb8cCA/edit?usp=sharing"",""บึงกาฬ!J209"")"),0)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IFERROR(__xludf.DUMMYFUNCTION("IMPORTRANGE(""https://docs.google.com/spreadsheets/d/1XL5vhW3sbDhbH9Cz0tuDiY8C3ctxq1tqvaCgkFb8cCA/edit?usp=sharing"",""บึงกาฬ!I211"")"),0)</f>
        <v>0</v>
      </c>
      <c r="J306" s="191">
        <f ca="1">IFERROR(__xludf.DUMMYFUNCTION("IMPORTRANGE(""https://docs.google.com/spreadsheets/d/1XL5vhW3sbDhbH9Cz0tuDiY8C3ctxq1tqvaCgkFb8cCA/edit?usp=sharing"",""บึงกาฬ!J211"")"),0)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IFERROR(__xludf.DUMMYFUNCTION("IMPORTRANGE(""https://docs.google.com/spreadsheets/d/1XL5vhW3sbDhbH9Cz0tuDiY8C3ctxq1tqvaCgkFb8cCA/edit?usp=sharing"",""บึงกาฬ!J212"")"),0)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IFERROR(__xludf.DUMMYFUNCTION("IMPORTRANGE(""https://docs.google.com/spreadsheets/d/1XL5vhW3sbDhbH9Cz0tuDiY8C3ctxq1tqvaCgkFb8cCA/edit?usp=sharing"",""บึงกาฬ!J213"")"),0)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IFERROR(__xludf.DUMMYFUNCTION("IMPORTRANGE(""https://docs.google.com/spreadsheets/d/1XL5vhW3sbDhbH9Cz0tuDiY8C3ctxq1tqvaCgkFb8cCA/edit?usp=sharing"",""บึงกาฬ!I214"")"),0)</f>
        <v>0</v>
      </c>
      <c r="J309" s="325">
        <f ca="1">IFERROR(__xludf.DUMMYFUNCTION("IMPORTRANGE(""https://docs.google.com/spreadsheets/d/1XL5vhW3sbDhbH9Cz0tuDiY8C3ctxq1tqvaCgkFb8cCA/edit?usp=sharing"",""บึงกาฬ!J214"")"),0)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IFERROR(__xludf.DUMMYFUNCTION("IMPORTRANGE(""https://docs.google.com/spreadsheets/d/1Yj_ptqi66GCucihVvJfMjLAmec39IyEx_6qawtMGysU/edit?usp=sharing"",""สบก!DC43"")"),0)</f>
        <v>0</v>
      </c>
      <c r="N314" s="172">
        <f ca="1">IFERROR(__xludf.DUMMYFUNCTION("IMPORTRANGE(""https://docs.google.com/spreadsheets/d/1Yj_ptqi66GCucihVvJfMjLAmec39IyEx_6qawtMGysU/edit?usp=sharing"",""สบก!DD43"")"),0)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IFERROR(__xludf.DUMMYFUNCTION("IMPORTRANGE(""https://docs.google.com/spreadsheets/d/1Yj_ptqi66GCucihVvJfMjLAmec39IyEx_6qawtMGysU/edit?usp=sharing"",""สบก!CY43"")"),0)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IFERROR(__xludf.DUMMYFUNCTION("IMPORTRANGE(""https://docs.google.com/spreadsheets/d/1Yj_ptqi66GCucihVvJfMjLAmec39IyEx_6qawtMGysU/edit?usp=sharing"",""สบก!CZ43"")"),0)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IFERROR(__xludf.DUMMYFUNCTION("IMPORTRANGE(""https://docs.google.com/spreadsheets/d/1Yj_ptqi66GCucihVvJfMjLAmec39IyEx_6qawtMGysU/edit?usp=sharing"",""สบก!DA43"")"),0)</f>
        <v>0</v>
      </c>
      <c r="M318" s="101"/>
      <c r="N318" s="91">
        <f ca="1">IFERROR(__xludf.DUMMYFUNCTION("IMPORTRANGE(""https://docs.google.com/spreadsheets/d/1Yj_ptqi66GCucihVvJfMjLAmec39IyEx_6qawtMGysU/edit?usp=sharing"",""สบก!DE43"")"),0)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IFERROR(__xludf.DUMMYFUNCTION("IMPORTRANGE(""https://docs.google.com/spreadsheets/d/1XL5vhW3sbDhbH9Cz0tuDiY8C3ctxq1tqvaCgkFb8cCA/edit?usp=sharing"",""บึงกาฬ!J220"")"),0)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IFERROR(__xludf.DUMMYFUNCTION("IMPORTRANGE(""https://docs.google.com/spreadsheets/d/1XL5vhW3sbDhbH9Cz0tuDiY8C3ctxq1tqvaCgkFb8cCA/edit?usp=sharing"",""บึงกาฬ!J221"")"),0)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IFERROR(__xludf.DUMMYFUNCTION("IMPORTRANGE(""https://docs.google.com/spreadsheets/d/1XL5vhW3sbDhbH9Cz0tuDiY8C3ctxq1tqvaCgkFb8cCA/edit?usp=sharing"",""บึงกาฬ!J222"")"),0)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IFERROR(__xludf.DUMMYFUNCTION("IMPORTRANGE(""https://docs.google.com/spreadsheets/d/1XL5vhW3sbDhbH9Cz0tuDiY8C3ctxq1tqvaCgkFb8cCA/edit?usp=sharing"",""บึงกาฬ!J223"")"),0)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IFERROR(__xludf.DUMMYFUNCTION("IMPORTRANGE(""https://docs.google.com/spreadsheets/d/1XL5vhW3sbDhbH9Cz0tuDiY8C3ctxq1tqvaCgkFb8cCA/edit?usp=sharing"",""บึงกาฬ!I224"")"),0)</f>
        <v>0</v>
      </c>
      <c r="J324" s="191">
        <f ca="1">IFERROR(__xludf.DUMMYFUNCTION("IMPORTRANGE(""https://docs.google.com/spreadsheets/d/1XL5vhW3sbDhbH9Cz0tuDiY8C3ctxq1tqvaCgkFb8cCA/edit?usp=sharing"",""บึงกาฬ!J224"")"),0)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IFERROR(__xludf.DUMMYFUNCTION("IMPORTRANGE(""https://docs.google.com/spreadsheets/d/1XL5vhW3sbDhbH9Cz0tuDiY8C3ctxq1tqvaCgkFb8cCA/edit?usp=sharing"",""บึงกาฬ!J225"")"),0)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IFERROR(__xludf.DUMMYFUNCTION("IMPORTRANGE(""https://docs.google.com/spreadsheets/d/1XL5vhW3sbDhbH9Cz0tuDiY8C3ctxq1tqvaCgkFb8cCA/edit?usp=sharing"",""บึงกาฬ!J226"")"),0)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IFERROR(__xludf.DUMMYFUNCTION("IMPORTRANGE(""https://docs.google.com/spreadsheets/d/1XL5vhW3sbDhbH9Cz0tuDiY8C3ctxq1tqvaCgkFb8cCA/edit?usp=sharing"",""บึงกาฬ!I228"")"),640)</f>
        <v>640</v>
      </c>
      <c r="J328" s="330">
        <f ca="1">IFERROR(__xludf.DUMMYFUNCTION("IMPORTRANGE(""https://docs.google.com/spreadsheets/d/1XL5vhW3sbDhbH9Cz0tuDiY8C3ctxq1tqvaCgkFb8cCA/edit?usp=sharing"",""บึงกาฬ!J228"")"),0)</f>
        <v>0</v>
      </c>
      <c r="K328" s="309">
        <f ca="1">IF(I328&gt;0,J328*100/I328,0)</f>
        <v>0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1501900</v>
      </c>
      <c r="M329" s="155">
        <f t="shared" ca="1" si="98"/>
        <v>801400</v>
      </c>
      <c r="N329" s="155">
        <f t="shared" ca="1" si="98"/>
        <v>535777</v>
      </c>
      <c r="O329" s="154">
        <f t="shared" ref="O329:O331" ca="1" si="99">IF(L329&gt;0,N329*100/L329,0)</f>
        <v>35.673280511352289</v>
      </c>
      <c r="P329" s="154">
        <f t="shared" ref="P329:P331" ca="1" si="100">IF(M329&gt;0,N329*100/M329,0)</f>
        <v>66.855128525081113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1501900</v>
      </c>
      <c r="M331" s="160">
        <f t="shared" ca="1" si="102"/>
        <v>801400</v>
      </c>
      <c r="N331" s="160">
        <f t="shared" ca="1" si="102"/>
        <v>535777</v>
      </c>
      <c r="O331" s="159">
        <f t="shared" ca="1" si="99"/>
        <v>35.673280511352289</v>
      </c>
      <c r="P331" s="159">
        <f t="shared" ca="1" si="100"/>
        <v>66.855128525081113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1409300</v>
      </c>
      <c r="M333" s="172">
        <f ca="1">IFERROR(__xludf.DUMMYFUNCTION("IMPORTRANGE(""https://docs.google.com/spreadsheets/d/1Yj_ptqi66GCucihVvJfMjLAmec39IyEx_6qawtMGysU/edit?usp=sharing"",""สบก!DL43"")"),801400)</f>
        <v>801400</v>
      </c>
      <c r="N333" s="172">
        <f ca="1">IFERROR(__xludf.DUMMYFUNCTION("IMPORTRANGE(""https://docs.google.com/spreadsheets/d/1Yj_ptqi66GCucihVvJfMjLAmec39IyEx_6qawtMGysU/edit?usp=sharing"",""สบก!DM43"")"),443677)</f>
        <v>443677</v>
      </c>
      <c r="O333" s="171">
        <f ca="1">IF(L333&gt;0,N333*100/L333,0)</f>
        <v>31.482083303767826</v>
      </c>
      <c r="P333" s="171">
        <f ca="1">IF(M333&gt;0,N333*100/M333,0)</f>
        <v>55.362740204641874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IFERROR(__xludf.DUMMYFUNCTION("IMPORTRANGE(""https://docs.google.com/spreadsheets/d/1Yj_ptqi66GCucihVvJfMjLAmec39IyEx_6qawtMGysU/edit?usp=sharing"",""สบก!DH43"")"),510300)</f>
        <v>510300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IFERROR(__xludf.DUMMYFUNCTION("IMPORTRANGE(""https://docs.google.com/spreadsheets/d/1Yj_ptqi66GCucihVvJfMjLAmec39IyEx_6qawtMGysU/edit?usp=sharing"",""สบก!DI43"")"),899000)</f>
        <v>899000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IFERROR(__xludf.DUMMYFUNCTION("IMPORTRANGE(""https://docs.google.com/spreadsheets/d/1Yj_ptqi66GCucihVvJfMjLAmec39IyEx_6qawtMGysU/edit?usp=sharing"",""สบก!DJ43"")"),92600)</f>
        <v>92600</v>
      </c>
      <c r="M337" s="101"/>
      <c r="N337" s="91">
        <f ca="1">IFERROR(__xludf.DUMMYFUNCTION("IMPORTRANGE(""https://docs.google.com/spreadsheets/d/1Yj_ptqi66GCucihVvJfMjLAmec39IyEx_6qawtMGysU/edit?usp=sharing"",""สบก!DN43"")"),92100)</f>
        <v>92100</v>
      </c>
      <c r="O337" s="101">
        <f ca="1">IF(L337&gt;0,N337*100/L337,0)</f>
        <v>99.460043196544277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IFERROR(__xludf.DUMMYFUNCTION("IMPORTRANGE(""https://docs.google.com/spreadsheets/d/1XL5vhW3sbDhbH9Cz0tuDiY8C3ctxq1tqvaCgkFb8cCA/edit?usp=sharing"",""บึงกาฬ!I234"")"),0)</f>
        <v>0</v>
      </c>
      <c r="J339" s="191">
        <f ca="1">IFERROR(__xludf.DUMMYFUNCTION("IMPORTRANGE(""https://docs.google.com/spreadsheets/d/1XL5vhW3sbDhbH9Cz0tuDiY8C3ctxq1tqvaCgkFb8cCA/edit?usp=sharing"",""บึงกาฬ!J234"")"),143)</f>
        <v>143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IFERROR(__xludf.DUMMYFUNCTION("IMPORTRANGE(""https://docs.google.com/spreadsheets/d/1XL5vhW3sbDhbH9Cz0tuDiY8C3ctxq1tqvaCgkFb8cCA/edit?usp=sharing"",""บึงกาฬ!I235"")"),6000)</f>
        <v>6000</v>
      </c>
      <c r="J340" s="191">
        <f ca="1">IFERROR(__xludf.DUMMYFUNCTION("IMPORTRANGE(""https://docs.google.com/spreadsheets/d/1XL5vhW3sbDhbH9Cz0tuDiY8C3ctxq1tqvaCgkFb8cCA/edit?usp=sharing"",""บึงกาฬ!J235"")"),1591.99)</f>
        <v>1591.99</v>
      </c>
      <c r="K340" s="333">
        <f t="shared" ca="1" si="103"/>
        <v>26.533166666666666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IFERROR(__xludf.DUMMYFUNCTION("IMPORTRANGE(""https://docs.google.com/spreadsheets/d/1XL5vhW3sbDhbH9Cz0tuDiY8C3ctxq1tqvaCgkFb8cCA/edit?usp=sharing"",""บึงกาฬ!I236"")"),640)</f>
        <v>640</v>
      </c>
      <c r="J341" s="191">
        <f ca="1">IFERROR(__xludf.DUMMYFUNCTION("IMPORTRANGE(""https://docs.google.com/spreadsheets/d/1XL5vhW3sbDhbH9Cz0tuDiY8C3ctxq1tqvaCgkFb8cCA/edit?usp=sharing"",""บึงกาฬ!J236"")"),11)</f>
        <v>11</v>
      </c>
      <c r="K341" s="333">
        <f t="shared" ca="1" si="103"/>
        <v>1.71875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IFERROR(__xludf.DUMMYFUNCTION("IMPORTRANGE(""https://docs.google.com/spreadsheets/d/1XL5vhW3sbDhbH9Cz0tuDiY8C3ctxq1tqvaCgkFb8cCA/edit?usp=sharing"",""บึงกาฬ!I237"")"),0)</f>
        <v>0</v>
      </c>
      <c r="J342" s="191">
        <f ca="1">IFERROR(__xludf.DUMMYFUNCTION("IMPORTRANGE(""https://docs.google.com/spreadsheets/d/1XL5vhW3sbDhbH9Cz0tuDiY8C3ctxq1tqvaCgkFb8cCA/edit?usp=sharing"",""บึงกาฬ!J237"")"),71.82)</f>
        <v>71.819999999999993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IFERROR(__xludf.DUMMYFUNCTION("IMPORTRANGE(""https://docs.google.com/spreadsheets/d/1XL5vhW3sbDhbH9Cz0tuDiY8C3ctxq1tqvaCgkFb8cCA/edit?usp=sharing"",""บึงกาฬ!I238"")"),640)</f>
        <v>640</v>
      </c>
      <c r="J343" s="191">
        <f ca="1">IFERROR(__xludf.DUMMYFUNCTION("IMPORTRANGE(""https://docs.google.com/spreadsheets/d/1XL5vhW3sbDhbH9Cz0tuDiY8C3ctxq1tqvaCgkFb8cCA/edit?usp=sharing"",""บึงกาฬ!J238"")"),0)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IFERROR(__xludf.DUMMYFUNCTION("IMPORTRANGE(""https://docs.google.com/spreadsheets/d/1XL5vhW3sbDhbH9Cz0tuDiY8C3ctxq1tqvaCgkFb8cCA/edit?usp=sharing"",""บึงกาฬ!I239"")"),0)</f>
        <v>0</v>
      </c>
      <c r="J344" s="191">
        <f ca="1">IFERROR(__xludf.DUMMYFUNCTION("IMPORTRANGE(""https://docs.google.com/spreadsheets/d/1XL5vhW3sbDhbH9Cz0tuDiY8C3ctxq1tqvaCgkFb8cCA/edit?usp=sharing"",""บึงกาฬ!J239"")"),0)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IFERROR(__xludf.DUMMYFUNCTION("IMPORTRANGE(""https://docs.google.com/spreadsheets/d/1XL5vhW3sbDhbH9Cz0tuDiY8C3ctxq1tqvaCgkFb8cCA/edit?usp=sharing"",""บึงกาฬ!I240"")"),640)</f>
        <v>640</v>
      </c>
      <c r="J345" s="191">
        <f ca="1">IFERROR(__xludf.DUMMYFUNCTION("IMPORTRANGE(""https://docs.google.com/spreadsheets/d/1XL5vhW3sbDhbH9Cz0tuDiY8C3ctxq1tqvaCgkFb8cCA/edit?usp=sharing"",""บึงกาฬ!J240"")"),0)</f>
        <v>0</v>
      </c>
      <c r="K345" s="333">
        <f t="shared" ca="1" si="103"/>
        <v>0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IFERROR(__xludf.DUMMYFUNCTION("IMPORTRANGE(""https://docs.google.com/spreadsheets/d/1XL5vhW3sbDhbH9Cz0tuDiY8C3ctxq1tqvaCgkFb8cCA/edit?usp=sharing"",""บึงกาฬ!I241"")"),0)</f>
        <v>0</v>
      </c>
      <c r="J346" s="191">
        <f ca="1">IFERROR(__xludf.DUMMYFUNCTION("IMPORTRANGE(""https://docs.google.com/spreadsheets/d/1XL5vhW3sbDhbH9Cz0tuDiY8C3ctxq1tqvaCgkFb8cCA/edit?usp=sharing"",""บึงกาฬ!J241"")"),0)</f>
        <v>0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IFERROR(__xludf.DUMMYFUNCTION("IMPORTRANGE(""https://docs.google.com/spreadsheets/d/1XL5vhW3sbDhbH9Cz0tuDiY8C3ctxq1tqvaCgkFb8cCA/edit?usp=sharing"",""บึงกาฬ!L242"")"),2783445)</f>
        <v>2783445</v>
      </c>
      <c r="M347" s="347"/>
      <c r="N347" s="347">
        <f ca="1">IFERROR(__xludf.DUMMYFUNCTION("IMPORTRANGE(""https://docs.google.com/spreadsheets/d/1XL5vhW3sbDhbH9Cz0tuDiY8C3ctxq1tqvaCgkFb8cCA/edit?usp=sharing"",""บึงกาฬ!M242"")"),165540)</f>
        <v>165540</v>
      </c>
      <c r="O347" s="347">
        <f ca="1">+IF(L347&gt;0,N347*100/L347,0)</f>
        <v>5.9473063056751618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IFERROR(__xludf.DUMMYFUNCTION("IMPORTRANGE(""https://docs.google.com/spreadsheets/d/1XL5vhW3sbDhbH9Cz0tuDiY8C3ctxq1tqvaCgkFb8cCA/edit?usp=sharing"",""บึงกาฬ!I244"")"),150)</f>
        <v>150</v>
      </c>
      <c r="J349" s="360">
        <f ca="1">IFERROR(__xludf.DUMMYFUNCTION("IMPORTRANGE(""https://docs.google.com/spreadsheets/d/1XL5vhW3sbDhbH9Cz0tuDiY8C3ctxq1tqvaCgkFb8cCA/edit?usp=sharing"",""บึงกาฬ!J244"")"),0)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IFERROR(__xludf.DUMMYFUNCTION("IMPORTRANGE(""https://docs.google.com/spreadsheets/d/1XL5vhW3sbDhbH9Cz0tuDiY8C3ctxq1tqvaCgkFb8cCA/edit?usp=sharing"",""บึงกาฬ!L244"")"),452180)</f>
        <v>452180</v>
      </c>
      <c r="M349" s="362"/>
      <c r="N349" s="362">
        <f ca="1">IFERROR(__xludf.DUMMYFUNCTION("IMPORTRANGE(""https://docs.google.com/spreadsheets/d/1XL5vhW3sbDhbH9Cz0tuDiY8C3ctxq1tqvaCgkFb8cCA/edit?usp=sharing"",""บึงกาฬ!M244"")"),23200)</f>
        <v>23200</v>
      </c>
      <c r="O349" s="362">
        <f ca="1">+IF(L349&gt;0,N349*100/L349,0)</f>
        <v>5.1307001636516434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IFERROR(__xludf.DUMMYFUNCTION("IMPORTRANGE(""https://docs.google.com/spreadsheets/d/1XL5vhW3sbDhbH9Cz0tuDiY8C3ctxq1tqvaCgkFb8cCA/edit?usp=sharing"",""บึงกาฬ!I245"")"),90)</f>
        <v>90</v>
      </c>
      <c r="J350" s="360">
        <f ca="1">IFERROR(__xludf.DUMMYFUNCTION("IMPORTRANGE(""https://docs.google.com/spreadsheets/d/1XL5vhW3sbDhbH9Cz0tuDiY8C3ctxq1tqvaCgkFb8cCA/edit?usp=sharing"",""บึงกาฬ!J245"")"),0)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IFERROR(__xludf.DUMMYFUNCTION("IMPORTRANGE(""https://docs.google.com/spreadsheets/d/1XL5vhW3sbDhbH9Cz0tuDiY8C3ctxq1tqvaCgkFb8cCA/edit?usp=sharing"",""บึงกาฬ!L246"")"),0)</f>
        <v>0</v>
      </c>
      <c r="M351" s="169"/>
      <c r="N351" s="169">
        <f ca="1">IFERROR(__xludf.DUMMYFUNCTION("IMPORTRANGE(""https://docs.google.com/spreadsheets/d/1XL5vhW3sbDhbH9Cz0tuDiY8C3ctxq1tqvaCgkFb8cCA/edit?usp=sharing"",""บึงกาฬ!M246"")"),0)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IFERROR(__xludf.DUMMYFUNCTION("IMPORTRANGE(""https://docs.google.com/spreadsheets/d/1XL5vhW3sbDhbH9Cz0tuDiY8C3ctxq1tqvaCgkFb8cCA/edit?usp=sharing"",""บึงกาฬ!L247"")"),452180)</f>
        <v>452180</v>
      </c>
      <c r="M352" s="169"/>
      <c r="N352" s="169">
        <f ca="1">IFERROR(__xludf.DUMMYFUNCTION("IMPORTRANGE(""https://docs.google.com/spreadsheets/d/1XL5vhW3sbDhbH9Cz0tuDiY8C3ctxq1tqvaCgkFb8cCA/edit?usp=sharing"",""บึงกาฬ!M247"")"),23200)</f>
        <v>23200</v>
      </c>
      <c r="O352" s="169">
        <f t="shared" ca="1" si="105"/>
        <v>5.1307001636516434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IFERROR(__xludf.DUMMYFUNCTION("IMPORTRANGE(""https://docs.google.com/spreadsheets/d/1XL5vhW3sbDhbH9Cz0tuDiY8C3ctxq1tqvaCgkFb8cCA/edit?usp=sharing"",""บึงกาฬ!L248"")"),0)</f>
        <v>0</v>
      </c>
      <c r="M353" s="171"/>
      <c r="N353" s="171">
        <f ca="1">IFERROR(__xludf.DUMMYFUNCTION("IMPORTRANGE(""https://docs.google.com/spreadsheets/d/1XL5vhW3sbDhbH9Cz0tuDiY8C3ctxq1tqvaCgkFb8cCA/edit?usp=sharing"",""บึงกาฬ!M248"")"),0)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IFERROR(__xludf.DUMMYFUNCTION("IMPORTRANGE(""https://docs.google.com/spreadsheets/d/1XL5vhW3sbDhbH9Cz0tuDiY8C3ctxq1tqvaCgkFb8cCA/edit?usp=sharing"",""บึงกาฬ!L249"")"),452180)</f>
        <v>452180</v>
      </c>
      <c r="M354" s="171"/>
      <c r="N354" s="171">
        <f ca="1">IFERROR(__xludf.DUMMYFUNCTION("IMPORTRANGE(""https://docs.google.com/spreadsheets/d/1XL5vhW3sbDhbH9Cz0tuDiY8C3ctxq1tqvaCgkFb8cCA/edit?usp=sharing"",""บึงกาฬ!M249"")"),23200)</f>
        <v>23200</v>
      </c>
      <c r="O354" s="171">
        <f t="shared" ca="1" si="105"/>
        <v>5.1307001636516434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IFERROR(__xludf.DUMMYFUNCTION("IMPORTRANGE(""https://docs.google.com/spreadsheets/d/1XL5vhW3sbDhbH9Cz0tuDiY8C3ctxq1tqvaCgkFb8cCA/edit?usp=sharing"",""บึงกาฬ!M250"")"),0)</f>
        <v>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IFERROR(__xludf.DUMMYFUNCTION("IMPORTRANGE(""https://docs.google.com/spreadsheets/d/1XL5vhW3sbDhbH9Cz0tuDiY8C3ctxq1tqvaCgkFb8cCA/edit?usp=sharing"",""บึงกาฬ!M251"")"),0)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IFERROR(__xludf.DUMMYFUNCTION("IMPORTRANGE(""https://docs.google.com/spreadsheets/d/1XL5vhW3sbDhbH9Cz0tuDiY8C3ctxq1tqvaCgkFb8cCA/edit?usp=sharing"",""บึงกาฬ!M252"")"),23200)</f>
        <v>23200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IFERROR(__xludf.DUMMYFUNCTION("IMPORTRANGE(""https://docs.google.com/spreadsheets/d/1XL5vhW3sbDhbH9Cz0tuDiY8C3ctxq1tqvaCgkFb8cCA/edit?usp=sharing"",""บึงกาฬ!M253"")"),0)</f>
        <v>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IFERROR(__xludf.DUMMYFUNCTION("IMPORTRANGE(""https://docs.google.com/spreadsheets/d/1XL5vhW3sbDhbH9Cz0tuDiY8C3ctxq1tqvaCgkFb8cCA/edit?usp=sharing"",""บึงกาฬ!J255"")"),0)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IFERROR(__xludf.DUMMYFUNCTION("IMPORTRANGE(""https://docs.google.com/spreadsheets/d/1XL5vhW3sbDhbH9Cz0tuDiY8C3ctxq1tqvaCgkFb8cCA/edit?usp=sharing"",""บึงกาฬ!J256"")"),1)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IFERROR(__xludf.DUMMYFUNCTION("IMPORTRANGE(""https://docs.google.com/spreadsheets/d/1XL5vhW3sbDhbH9Cz0tuDiY8C3ctxq1tqvaCgkFb8cCA/edit?usp=sharing"",""บึงกาฬ!J257"")"),1)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IFERROR(__xludf.DUMMYFUNCTION("IMPORTRANGE(""https://docs.google.com/spreadsheets/d/1XL5vhW3sbDhbH9Cz0tuDiY8C3ctxq1tqvaCgkFb8cCA/edit?usp=sharing"",""บึงกาฬ!J258"")"),0)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IFERROR(__xludf.DUMMYFUNCTION("IMPORTRANGE(""https://docs.google.com/spreadsheets/d/1XL5vhW3sbDhbH9Cz0tuDiY8C3ctxq1tqvaCgkFb8cCA/edit?usp=sharing"",""บึงกาฬ!J166"")"),0)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IFERROR(__xludf.DUMMYFUNCTION("IMPORTRANGE(""https://docs.google.com/spreadsheets/d/1XL5vhW3sbDhbH9Cz0tuDiY8C3ctxq1tqvaCgkFb8cCA/edit?usp=sharing"",""บึงกาฬ!J166"")"),0)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IFERROR(__xludf.DUMMYFUNCTION("IMPORTRANGE(""https://docs.google.com/spreadsheets/d/1XL5vhW3sbDhbH9Cz0tuDiY8C3ctxq1tqvaCgkFb8cCA/edit?usp=sharing"",""บึงกาฬ!J166"")"),0)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IFERROR(__xludf.DUMMYFUNCTION("IMPORTRANGE(""https://docs.google.com/spreadsheets/d/1XL5vhW3sbDhbH9Cz0tuDiY8C3ctxq1tqvaCgkFb8cCA/edit?usp=sharing"",""บึงกาฬ!J166"")"),0)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IFERROR(__xludf.DUMMYFUNCTION("IMPORTRANGE(""https://docs.google.com/spreadsheets/d/1XL5vhW3sbDhbH9Cz0tuDiY8C3ctxq1tqvaCgkFb8cCA/edit?usp=sharing"",""บึงกาฬ!I263"")"),90)</f>
        <v>90</v>
      </c>
      <c r="J368" s="191">
        <f ca="1">IFERROR(__xludf.DUMMYFUNCTION("IMPORTRANGE(""https://docs.google.com/spreadsheets/d/1XL5vhW3sbDhbH9Cz0tuDiY8C3ctxq1tqvaCgkFb8cCA/edit?usp=sharing"",""บึงกาฬ!J263"")"),0)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IFERROR(__xludf.DUMMYFUNCTION("IMPORTRANGE(""https://docs.google.com/spreadsheets/d/1XL5vhW3sbDhbH9Cz0tuDiY8C3ctxq1tqvaCgkFb8cCA/edit?usp=sharing"",""บึงกาฬ!I164"")"),0)</f>
        <v>0</v>
      </c>
      <c r="J369" s="191">
        <f ca="1">IFERROR(__xludf.DUMMYFUNCTION("IMPORTRANGE(""https://docs.google.com/spreadsheets/d/1XL5vhW3sbDhbH9Cz0tuDiY8C3ctxq1tqvaCgkFb8cCA/edit?usp=sharing"",""บึงกาฬ!J164"")"),0)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IFERROR(__xludf.DUMMYFUNCTION("IMPORTRANGE(""https://docs.google.com/spreadsheets/d/1XL5vhW3sbDhbH9Cz0tuDiY8C3ctxq1tqvaCgkFb8cCA/edit?usp=sharing"",""บึงกาฬ!I265"")"),90)</f>
        <v>90</v>
      </c>
      <c r="J370" s="191">
        <f ca="1">IFERROR(__xludf.DUMMYFUNCTION("IMPORTRANGE(""https://docs.google.com/spreadsheets/d/1XL5vhW3sbDhbH9Cz0tuDiY8C3ctxq1tqvaCgkFb8cCA/edit?usp=sharing"",""บึงกาฬ!J265"")"),0)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IFERROR(__xludf.DUMMYFUNCTION("IMPORTRANGE(""https://docs.google.com/spreadsheets/d/1XL5vhW3sbDhbH9Cz0tuDiY8C3ctxq1tqvaCgkFb8cCA/edit?usp=sharing"",""บึงกาฬ!I164"")"),0)</f>
        <v>0</v>
      </c>
      <c r="J371" s="192">
        <f ca="1">IFERROR(__xludf.DUMMYFUNCTION("IMPORTRANGE(""https://docs.google.com/spreadsheets/d/1XL5vhW3sbDhbH9Cz0tuDiY8C3ctxq1tqvaCgkFb8cCA/edit?usp=sharing"",""บึงกาฬ!J164"")"),0)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IFERROR(__xludf.DUMMYFUNCTION("IMPORTRANGE(""https://docs.google.com/spreadsheets/d/1XL5vhW3sbDhbH9Cz0tuDiY8C3ctxq1tqvaCgkFb8cCA/edit?usp=sharing"",""บึงกาฬ!I267"")"),90)</f>
        <v>90</v>
      </c>
      <c r="J372" s="192">
        <f ca="1">IFERROR(__xludf.DUMMYFUNCTION("IMPORTRANGE(""https://docs.google.com/spreadsheets/d/1XL5vhW3sbDhbH9Cz0tuDiY8C3ctxq1tqvaCgkFb8cCA/edit?usp=sharing"",""บึงกาฬ!J267"")"),0)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IFERROR(__xludf.DUMMYFUNCTION("IMPORTRANGE(""https://docs.google.com/spreadsheets/d/1XL5vhW3sbDhbH9Cz0tuDiY8C3ctxq1tqvaCgkFb8cCA/edit?usp=sharing"",""บึงกาฬ!I164"")"),0)</f>
        <v>0</v>
      </c>
      <c r="J373" s="191">
        <f ca="1">IFERROR(__xludf.DUMMYFUNCTION("IMPORTRANGE(""https://docs.google.com/spreadsheets/d/1XL5vhW3sbDhbH9Cz0tuDiY8C3ctxq1tqvaCgkFb8cCA/edit?usp=sharing"",""บึงกาฬ!J164"")"),0)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IFERROR(__xludf.DUMMYFUNCTION("IMPORTRANGE(""https://docs.google.com/spreadsheets/d/1XL5vhW3sbDhbH9Cz0tuDiY8C3ctxq1tqvaCgkFb8cCA/edit?usp=sharing"",""บึงกาฬ!I164"")"),0)</f>
        <v>0</v>
      </c>
      <c r="J374" s="191">
        <f ca="1">IFERROR(__xludf.DUMMYFUNCTION("IMPORTRANGE(""https://docs.google.com/spreadsheets/d/1XL5vhW3sbDhbH9Cz0tuDiY8C3ctxq1tqvaCgkFb8cCA/edit?usp=sharing"",""บึงกาฬ!J164"")"),0)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IFERROR(__xludf.DUMMYFUNCTION("IMPORTRANGE(""https://docs.google.com/spreadsheets/d/1XL5vhW3sbDhbH9Cz0tuDiY8C3ctxq1tqvaCgkFb8cCA/edit?usp=sharing"",""บึงกาฬ!I270"")"),150)</f>
        <v>150</v>
      </c>
      <c r="J375" s="191">
        <f ca="1">IFERROR(__xludf.DUMMYFUNCTION("IMPORTRANGE(""https://docs.google.com/spreadsheets/d/1XL5vhW3sbDhbH9Cz0tuDiY8C3ctxq1tqvaCgkFb8cCA/edit?usp=sharing"",""บึงกาฬ!J270"")"),0)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IFERROR(__xludf.DUMMYFUNCTION("IMPORTRANGE(""https://docs.google.com/spreadsheets/d/1XL5vhW3sbDhbH9Cz0tuDiY8C3ctxq1tqvaCgkFb8cCA/edit?usp=sharing"",""บึงกาฬ!I271"")"),90)</f>
        <v>90</v>
      </c>
      <c r="J376" s="192">
        <f ca="1">IFERROR(__xludf.DUMMYFUNCTION("IMPORTRANGE(""https://docs.google.com/spreadsheets/d/1XL5vhW3sbDhbH9Cz0tuDiY8C3ctxq1tqvaCgkFb8cCA/edit?usp=sharing"",""บึงกาฬ!J271"")"),0)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IFERROR(__xludf.DUMMYFUNCTION("IMPORTRANGE(""https://docs.google.com/spreadsheets/d/1XL5vhW3sbDhbH9Cz0tuDiY8C3ctxq1tqvaCgkFb8cCA/edit?usp=sharing"",""บึงกาฬ!I272"")"),60)</f>
        <v>60</v>
      </c>
      <c r="J377" s="191">
        <f ca="1">IFERROR(__xludf.DUMMYFUNCTION("IMPORTRANGE(""https://docs.google.com/spreadsheets/d/1XL5vhW3sbDhbH9Cz0tuDiY8C3ctxq1tqvaCgkFb8cCA/edit?usp=sharing"",""บึงกาฬ!J272"")"),0)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IFERROR(__xludf.DUMMYFUNCTION("IMPORTRANGE(""https://docs.google.com/spreadsheets/d/1XL5vhW3sbDhbH9Cz0tuDiY8C3ctxq1tqvaCgkFb8cCA/edit?usp=sharing"",""บึงกาฬ!J273"")"),0)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IFERROR(__xludf.DUMMYFUNCTION("IMPORTRANGE(""https://docs.google.com/spreadsheets/d/1XL5vhW3sbDhbH9Cz0tuDiY8C3ctxq1tqvaCgkFb8cCA/edit?usp=sharing"",""บึงกาฬ!J274"")"),0)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IFERROR(__xludf.DUMMYFUNCTION("IMPORTRANGE(""https://docs.google.com/spreadsheets/d/1XL5vhW3sbDhbH9Cz0tuDiY8C3ctxq1tqvaCgkFb8cCA/edit?usp=sharing"",""บึงกาฬ!I275"")"),1000)</f>
        <v>1000</v>
      </c>
      <c r="J380" s="360">
        <f ca="1">IFERROR(__xludf.DUMMYFUNCTION("IMPORTRANGE(""https://docs.google.com/spreadsheets/d/1XL5vhW3sbDhbH9Cz0tuDiY8C3ctxq1tqvaCgkFb8cCA/edit?usp=sharing"",""บึงกาฬ!J275"")"),0)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IFERROR(__xludf.DUMMYFUNCTION("IMPORTRANGE(""https://docs.google.com/spreadsheets/d/1XL5vhW3sbDhbH9Cz0tuDiY8C3ctxq1tqvaCgkFb8cCA/edit?usp=sharing"",""บึงกาฬ!L275"")"),1028520)</f>
        <v>1028520</v>
      </c>
      <c r="M380" s="362"/>
      <c r="N380" s="362">
        <f ca="1">IFERROR(__xludf.DUMMYFUNCTION("IMPORTRANGE(""https://docs.google.com/spreadsheets/d/1XL5vhW3sbDhbH9Cz0tuDiY8C3ctxq1tqvaCgkFb8cCA/edit?usp=sharing"",""บึงกาฬ!M275"")"),67560)</f>
        <v>67560</v>
      </c>
      <c r="O380" s="362">
        <f ca="1">+IF(L380&gt;0,N380*100/L380,0)</f>
        <v>6.5686617664216547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IFERROR(__xludf.DUMMYFUNCTION("IMPORTRANGE(""https://docs.google.com/spreadsheets/d/1XL5vhW3sbDhbH9Cz0tuDiY8C3ctxq1tqvaCgkFb8cCA/edit?usp=sharing"",""บึงกาฬ!I276"")"),100)</f>
        <v>100</v>
      </c>
      <c r="J381" s="360">
        <f ca="1">IFERROR(__xludf.DUMMYFUNCTION("IMPORTRANGE(""https://docs.google.com/spreadsheets/d/1XL5vhW3sbDhbH9Cz0tuDiY8C3ctxq1tqvaCgkFb8cCA/edit?usp=sharing"",""บึงกาฬ!J276"")"),100)</f>
        <v>100</v>
      </c>
      <c r="K381" s="361">
        <f t="shared" ca="1" si="108"/>
        <v>100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IFERROR(__xludf.DUMMYFUNCTION("IMPORTRANGE(""https://docs.google.com/spreadsheets/d/1XL5vhW3sbDhbH9Cz0tuDiY8C3ctxq1tqvaCgkFb8cCA/edit?usp=sharing"",""บึงกาฬ!L277"")"),0)</f>
        <v>0</v>
      </c>
      <c r="M382" s="169"/>
      <c r="N382" s="169">
        <f ca="1">IFERROR(__xludf.DUMMYFUNCTION("IMPORTRANGE(""https://docs.google.com/spreadsheets/d/1XL5vhW3sbDhbH9Cz0tuDiY8C3ctxq1tqvaCgkFb8cCA/edit?usp=sharing"",""บึงกาฬ!M277"")"),0)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IFERROR(__xludf.DUMMYFUNCTION("IMPORTRANGE(""https://docs.google.com/spreadsheets/d/1XL5vhW3sbDhbH9Cz0tuDiY8C3ctxq1tqvaCgkFb8cCA/edit?usp=sharing"",""บึงกาฬ!L278"")"),1028520)</f>
        <v>1028520</v>
      </c>
      <c r="M383" s="169"/>
      <c r="N383" s="169">
        <f ca="1">IFERROR(__xludf.DUMMYFUNCTION("IMPORTRANGE(""https://docs.google.com/spreadsheets/d/1XL5vhW3sbDhbH9Cz0tuDiY8C3ctxq1tqvaCgkFb8cCA/edit?usp=sharing"",""บึงกาฬ!M278"")"),67560)</f>
        <v>67560</v>
      </c>
      <c r="O383" s="169">
        <f t="shared" ca="1" si="109"/>
        <v>6.5686617664216547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IFERROR(__xludf.DUMMYFUNCTION("IMPORTRANGE(""https://docs.google.com/spreadsheets/d/1XL5vhW3sbDhbH9Cz0tuDiY8C3ctxq1tqvaCgkFb8cCA/edit?usp=sharing"",""บึงกาฬ!L279"")"),0)</f>
        <v>0</v>
      </c>
      <c r="M384" s="171"/>
      <c r="N384" s="171">
        <f ca="1">IFERROR(__xludf.DUMMYFUNCTION("IMPORTRANGE(""https://docs.google.com/spreadsheets/d/1XL5vhW3sbDhbH9Cz0tuDiY8C3ctxq1tqvaCgkFb8cCA/edit?usp=sharing"",""บึงกาฬ!M279"")"),0)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IFERROR(__xludf.DUMMYFUNCTION("IMPORTRANGE(""https://docs.google.com/spreadsheets/d/1XL5vhW3sbDhbH9Cz0tuDiY8C3ctxq1tqvaCgkFb8cCA/edit?usp=sharing"",""บึงกาฬ!L280"")"),1028520)</f>
        <v>1028520</v>
      </c>
      <c r="M385" s="171"/>
      <c r="N385" s="171">
        <f ca="1">IFERROR(__xludf.DUMMYFUNCTION("IMPORTRANGE(""https://docs.google.com/spreadsheets/d/1XL5vhW3sbDhbH9Cz0tuDiY8C3ctxq1tqvaCgkFb8cCA/edit?usp=sharing"",""บึงกาฬ!M280"")"),67560)</f>
        <v>67560</v>
      </c>
      <c r="O385" s="171">
        <f t="shared" ca="1" si="109"/>
        <v>6.5686617664216547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IFERROR(__xludf.DUMMYFUNCTION("IMPORTRANGE(""https://docs.google.com/spreadsheets/d/1XL5vhW3sbDhbH9Cz0tuDiY8C3ctxq1tqvaCgkFb8cCA/edit?usp=sharing"",""บึงกาฬ!M281"")"),40200)</f>
        <v>40200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IFERROR(__xludf.DUMMYFUNCTION("IMPORTRANGE(""https://docs.google.com/spreadsheets/d/1XL5vhW3sbDhbH9Cz0tuDiY8C3ctxq1tqvaCgkFb8cCA/edit?usp=sharing"",""บึงกาฬ!M282"")"),0)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IFERROR(__xludf.DUMMYFUNCTION("IMPORTRANGE(""https://docs.google.com/spreadsheets/d/1XL5vhW3sbDhbH9Cz0tuDiY8C3ctxq1tqvaCgkFb8cCA/edit?usp=sharing"",""บึงกาฬ!M283"")"),26000)</f>
        <v>26000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IFERROR(__xludf.DUMMYFUNCTION("IMPORTRANGE(""https://docs.google.com/spreadsheets/d/1XL5vhW3sbDhbH9Cz0tuDiY8C3ctxq1tqvaCgkFb8cCA/edit?usp=sharing"",""บึงกาฬ!M284"")"),1360)</f>
        <v>1360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IFERROR(__xludf.DUMMYFUNCTION("IMPORTRANGE(""https://docs.google.com/spreadsheets/d/1XL5vhW3sbDhbH9Cz0tuDiY8C3ctxq1tqvaCgkFb8cCA/edit?usp=sharing"",""บึงกาฬ!J286"")"),0)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IFERROR(__xludf.DUMMYFUNCTION("IMPORTRANGE(""https://docs.google.com/spreadsheets/d/1XL5vhW3sbDhbH9Cz0tuDiY8C3ctxq1tqvaCgkFb8cCA/edit?usp=sharing"",""บึงกาฬ!J287"")"),1)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IFERROR(__xludf.DUMMYFUNCTION("IMPORTRANGE(""https://docs.google.com/spreadsheets/d/1XL5vhW3sbDhbH9Cz0tuDiY8C3ctxq1tqvaCgkFb8cCA/edit?usp=sharing"",""บึงกาฬ!J288"")"),0)</f>
        <v>0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IFERROR(__xludf.DUMMYFUNCTION("IMPORTRANGE(""https://docs.google.com/spreadsheets/d/1XL5vhW3sbDhbH9Cz0tuDiY8C3ctxq1tqvaCgkFb8cCA/edit?usp=sharing"",""บึงกาฬ!J289"")"),0)</f>
        <v>0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IFERROR(__xludf.DUMMYFUNCTION("IMPORTRANGE(""https://docs.google.com/spreadsheets/d/1XL5vhW3sbDhbH9Cz0tuDiY8C3ctxq1tqvaCgkFb8cCA/edit?usp=sharing"",""บึงกาฬ!I291"")"),100)</f>
        <v>100</v>
      </c>
      <c r="J396" s="192">
        <f ca="1">IFERROR(__xludf.DUMMYFUNCTION("IMPORTRANGE(""https://docs.google.com/spreadsheets/d/1XL5vhW3sbDhbH9Cz0tuDiY8C3ctxq1tqvaCgkFb8cCA/edit?usp=sharing"",""บึงกาฬ!J291"")"),100)</f>
        <v>100</v>
      </c>
      <c r="K396" s="168">
        <f t="shared" ref="K396:K398" ca="1" si="110">IF(I396&gt;0,J396*100/I396,0)</f>
        <v>100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IFERROR(__xludf.DUMMYFUNCTION("IMPORTRANGE(""https://docs.google.com/spreadsheets/d/1XL5vhW3sbDhbH9Cz0tuDiY8C3ctxq1tqvaCgkFb8cCA/edit?usp=sharing"",""บึงกาฬ!I292"")"),1000)</f>
        <v>1000</v>
      </c>
      <c r="J397" s="192">
        <f ca="1">IFERROR(__xludf.DUMMYFUNCTION("IMPORTRANGE(""https://docs.google.com/spreadsheets/d/1XL5vhW3sbDhbH9Cz0tuDiY8C3ctxq1tqvaCgkFb8cCA/edit?usp=sharing"",""บึงกาฬ!J292"")"),0)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IFERROR(__xludf.DUMMYFUNCTION("IMPORTRANGE(""https://docs.google.com/spreadsheets/d/1XL5vhW3sbDhbH9Cz0tuDiY8C3ctxq1tqvaCgkFb8cCA/edit?usp=sharing"",""บึงกาฬ!I293"")"),100)</f>
        <v>100</v>
      </c>
      <c r="J398" s="192">
        <f ca="1">IFERROR(__xludf.DUMMYFUNCTION("IMPORTRANGE(""https://docs.google.com/spreadsheets/d/1XL5vhW3sbDhbH9Cz0tuDiY8C3ctxq1tqvaCgkFb8cCA/edit?usp=sharing"",""บึงกาฬ!J293"")"),0)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IFERROR(__xludf.DUMMYFUNCTION("IMPORTRANGE(""https://docs.google.com/spreadsheets/d/1XL5vhW3sbDhbH9Cz0tuDiY8C3ctxq1tqvaCgkFb8cCA/edit?usp=sharing"",""บึงกาฬ!J294"")"),0)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IFERROR(__xludf.DUMMYFUNCTION("IMPORTRANGE(""https://docs.google.com/spreadsheets/d/1XL5vhW3sbDhbH9Cz0tuDiY8C3ctxq1tqvaCgkFb8cCA/edit?usp=sharing"",""บึงกาฬ!J295"")"),0)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IFERROR(__xludf.DUMMYFUNCTION("IMPORTRANGE(""https://docs.google.com/spreadsheets/d/1XL5vhW3sbDhbH9Cz0tuDiY8C3ctxq1tqvaCgkFb8cCA/edit?usp=sharing"",""บึงกาฬ!I296"")"),120)</f>
        <v>120</v>
      </c>
      <c r="J401" s="360">
        <f ca="1">IFERROR(__xludf.DUMMYFUNCTION("IMPORTRANGE(""https://docs.google.com/spreadsheets/d/1XL5vhW3sbDhbH9Cz0tuDiY8C3ctxq1tqvaCgkFb8cCA/edit?usp=sharing"",""บึงกาฬ!J296"")"),0)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IFERROR(__xludf.DUMMYFUNCTION("IMPORTRANGE(""https://docs.google.com/spreadsheets/d/1XL5vhW3sbDhbH9Cz0tuDiY8C3ctxq1tqvaCgkFb8cCA/edit?usp=sharing"",""บึงกาฬ!L296"")"),144560)</f>
        <v>144560</v>
      </c>
      <c r="M401" s="362"/>
      <c r="N401" s="362">
        <f ca="1">IFERROR(__xludf.DUMMYFUNCTION("IMPORTRANGE(""https://docs.google.com/spreadsheets/d/1XL5vhW3sbDhbH9Cz0tuDiY8C3ctxq1tqvaCgkFb8cCA/edit?usp=sharing"",""บึงกาฬ!M296"")"),0)</f>
        <v>0</v>
      </c>
      <c r="O401" s="362">
        <f ca="1">+IF(L401&gt;0,N401*100/L401,0)</f>
        <v>0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IFERROR(__xludf.DUMMYFUNCTION("IMPORTRANGE(""https://docs.google.com/spreadsheets/d/1XL5vhW3sbDhbH9Cz0tuDiY8C3ctxq1tqvaCgkFb8cCA/edit?usp=sharing"",""บึงกาฬ!I297"")"),40)</f>
        <v>40</v>
      </c>
      <c r="J402" s="360">
        <f ca="1">IFERROR(__xludf.DUMMYFUNCTION("IMPORTRANGE(""https://docs.google.com/spreadsheets/d/1XL5vhW3sbDhbH9Cz0tuDiY8C3ctxq1tqvaCgkFb8cCA/edit?usp=sharing"",""บึงกาฬ!J297"")"),0)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IFERROR(__xludf.DUMMYFUNCTION("IMPORTRANGE(""https://docs.google.com/spreadsheets/d/1XL5vhW3sbDhbH9Cz0tuDiY8C3ctxq1tqvaCgkFb8cCA/edit?usp=sharing"",""บึงกาฬ!L298"")"),0)</f>
        <v>0</v>
      </c>
      <c r="M403" s="169"/>
      <c r="N403" s="171">
        <f ca="1">IFERROR(__xludf.DUMMYFUNCTION("IMPORTRANGE(""https://docs.google.com/spreadsheets/d/1XL5vhW3sbDhbH9Cz0tuDiY8C3ctxq1tqvaCgkFb8cCA/edit?usp=sharing"",""บึงกาฬ!M298"")"),0)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IFERROR(__xludf.DUMMYFUNCTION("IMPORTRANGE(""https://docs.google.com/spreadsheets/d/1XL5vhW3sbDhbH9Cz0tuDiY8C3ctxq1tqvaCgkFb8cCA/edit?usp=sharing"",""บึงกาฬ!L299"")"),144560)</f>
        <v>144560</v>
      </c>
      <c r="M404" s="169"/>
      <c r="N404" s="171">
        <f ca="1">IFERROR(__xludf.DUMMYFUNCTION("IMPORTRANGE(""https://docs.google.com/spreadsheets/d/1XL5vhW3sbDhbH9Cz0tuDiY8C3ctxq1tqvaCgkFb8cCA/edit?usp=sharing"",""บึงกาฬ!M299"")"),0)</f>
        <v>0</v>
      </c>
      <c r="O404" s="171">
        <f t="shared" ca="1" si="112"/>
        <v>0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IFERROR(__xludf.DUMMYFUNCTION("IMPORTRANGE(""https://docs.google.com/spreadsheets/d/1XL5vhW3sbDhbH9Cz0tuDiY8C3ctxq1tqvaCgkFb8cCA/edit?usp=sharing"",""บึงกาฬ!L300"")"),0)</f>
        <v>0</v>
      </c>
      <c r="M405" s="171"/>
      <c r="N405" s="171">
        <f ca="1">IFERROR(__xludf.DUMMYFUNCTION("IMPORTRANGE(""https://docs.google.com/spreadsheets/d/1XL5vhW3sbDhbH9Cz0tuDiY8C3ctxq1tqvaCgkFb8cCA/edit?usp=sharing"",""บึงกาฬ!M300"")"),0)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IFERROR(__xludf.DUMMYFUNCTION("IMPORTRANGE(""https://docs.google.com/spreadsheets/d/1XL5vhW3sbDhbH9Cz0tuDiY8C3ctxq1tqvaCgkFb8cCA/edit?usp=sharing"",""บึงกาฬ!L301"")"),144560)</f>
        <v>144560</v>
      </c>
      <c r="M406" s="171"/>
      <c r="N406" s="171">
        <f ca="1">IFERROR(__xludf.DUMMYFUNCTION("IMPORTRANGE(""https://docs.google.com/spreadsheets/d/1XL5vhW3sbDhbH9Cz0tuDiY8C3ctxq1tqvaCgkFb8cCA/edit?usp=sharing"",""บึงกาฬ!M301"")"),0)</f>
        <v>0</v>
      </c>
      <c r="O406" s="171">
        <f t="shared" ca="1" si="112"/>
        <v>0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IFERROR(__xludf.DUMMYFUNCTION("IMPORTRANGE(""https://docs.google.com/spreadsheets/d/1XL5vhW3sbDhbH9Cz0tuDiY8C3ctxq1tqvaCgkFb8cCA/edit?usp=sharing"",""บึงกาฬ!M302"")"),0)</f>
        <v>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IFERROR(__xludf.DUMMYFUNCTION("IMPORTRANGE(""https://docs.google.com/spreadsheets/d/1XL5vhW3sbDhbH9Cz0tuDiY8C3ctxq1tqvaCgkFb8cCA/edit?usp=sharing"",""บึงกาฬ!M303"")"),0)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IFERROR(__xludf.DUMMYFUNCTION("IMPORTRANGE(""https://docs.google.com/spreadsheets/d/1XL5vhW3sbDhbH9Cz0tuDiY8C3ctxq1tqvaCgkFb8cCA/edit?usp=sharing"",""บึงกาฬ!M304"")"),0)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IFERROR(__xludf.DUMMYFUNCTION("IMPORTRANGE(""https://docs.google.com/spreadsheets/d/1XL5vhW3sbDhbH9Cz0tuDiY8C3ctxq1tqvaCgkFb8cCA/edit?usp=sharing"",""บึงกาฬ!M305"")"),0)</f>
        <v>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IFERROR(__xludf.DUMMYFUNCTION("IMPORTRANGE(""https://docs.google.com/spreadsheets/d/1XL5vhW3sbDhbH9Cz0tuDiY8C3ctxq1tqvaCgkFb8cCA/edit?usp=sharing"",""บึงกาฬ!J307"")"),0)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IFERROR(__xludf.DUMMYFUNCTION("IMPORTRANGE(""https://docs.google.com/spreadsheets/d/1XL5vhW3sbDhbH9Cz0tuDiY8C3ctxq1tqvaCgkFb8cCA/edit?usp=sharing"",""บึงกาฬ!J308"")"),1)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IFERROR(__xludf.DUMMYFUNCTION("IMPORTRANGE(""https://docs.google.com/spreadsheets/d/1XL5vhW3sbDhbH9Cz0tuDiY8C3ctxq1tqvaCgkFb8cCA/edit?usp=sharing"",""บึงกาฬ!J309"")"),1)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IFERROR(__xludf.DUMMYFUNCTION("IMPORTRANGE(""https://docs.google.com/spreadsheets/d/1XL5vhW3sbDhbH9Cz0tuDiY8C3ctxq1tqvaCgkFb8cCA/edit?usp=sharing"",""บึงกาฬ!J310"")"),0)</f>
        <v>0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IFERROR(__xludf.DUMMYFUNCTION("IMPORTRANGE(""https://docs.google.com/spreadsheets/d/1XL5vhW3sbDhbH9Cz0tuDiY8C3ctxq1tqvaCgkFb8cCA/edit?usp=sharing"",""บึงกาฬ!I311"")"),40)</f>
        <v>40</v>
      </c>
      <c r="J416" s="203">
        <f ca="1">IFERROR(__xludf.DUMMYFUNCTION("IMPORTRANGE(""https://docs.google.com/spreadsheets/d/1XL5vhW3sbDhbH9Cz0tuDiY8C3ctxq1tqvaCgkFb8cCA/edit?usp=sharing"",""บึงกาฬ!J311"")"),0)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IFERROR(__xludf.DUMMYFUNCTION("IMPORTRANGE(""https://docs.google.com/spreadsheets/d/1XL5vhW3sbDhbH9Cz0tuDiY8C3ctxq1tqvaCgkFb8cCA/edit?usp=sharing"",""บึงกาฬ!I312"")"),10)</f>
        <v>10</v>
      </c>
      <c r="J417" s="379">
        <f ca="1">IFERROR(__xludf.DUMMYFUNCTION("IMPORTRANGE(""https://docs.google.com/spreadsheets/d/1XL5vhW3sbDhbH9Cz0tuDiY8C3ctxq1tqvaCgkFb8cCA/edit?usp=sharing"",""บึงกาฬ!J312"")"),0)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IFERROR(__xludf.DUMMYFUNCTION("IMPORTRANGE(""https://docs.google.com/spreadsheets/d/1XL5vhW3sbDhbH9Cz0tuDiY8C3ctxq1tqvaCgkFb8cCA/edit?usp=sharing"",""บึงกาฬ!I313"")"),30)</f>
        <v>30</v>
      </c>
      <c r="J418" s="380">
        <f ca="1">IFERROR(__xludf.DUMMYFUNCTION("IMPORTRANGE(""https://docs.google.com/spreadsheets/d/1XL5vhW3sbDhbH9Cz0tuDiY8C3ctxq1tqvaCgkFb8cCA/edit?usp=sharing"",""บึงกาฬ!J313"")"),0)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IFERROR(__xludf.DUMMYFUNCTION("IMPORTRANGE(""https://docs.google.com/spreadsheets/d/1XL5vhW3sbDhbH9Cz0tuDiY8C3ctxq1tqvaCgkFb8cCA/edit?usp=sharing"",""บึงกาฬ!I314"")"),10)</f>
        <v>10</v>
      </c>
      <c r="J419" s="275">
        <f ca="1">IFERROR(__xludf.DUMMYFUNCTION("IMPORTRANGE(""https://docs.google.com/spreadsheets/d/1XL5vhW3sbDhbH9Cz0tuDiY8C3ctxq1tqvaCgkFb8cCA/edit?usp=sharing"",""บึงกาฬ!J314"")"),0)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IFERROR(__xludf.DUMMYFUNCTION("IMPORTRANGE(""https://docs.google.com/spreadsheets/d/1XL5vhW3sbDhbH9Cz0tuDiY8C3ctxq1tqvaCgkFb8cCA/edit?usp=sharing"",""บึงกาฬ!I315"")"),10)</f>
        <v>10</v>
      </c>
      <c r="J420" s="275">
        <f ca="1">IFERROR(__xludf.DUMMYFUNCTION("IMPORTRANGE(""https://docs.google.com/spreadsheets/d/1XL5vhW3sbDhbH9Cz0tuDiY8C3ctxq1tqvaCgkFb8cCA/edit?usp=sharing"",""บึงกาฬ!J315"")"),0)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IFERROR(__xludf.DUMMYFUNCTION("IMPORTRANGE(""https://docs.google.com/spreadsheets/d/1XL5vhW3sbDhbH9Cz0tuDiY8C3ctxq1tqvaCgkFb8cCA/edit?usp=sharing"",""บึงกาฬ!I316"")"),20)</f>
        <v>20</v>
      </c>
      <c r="J421" s="379">
        <f ca="1">IFERROR(__xludf.DUMMYFUNCTION("IMPORTRANGE(""https://docs.google.com/spreadsheets/d/1XL5vhW3sbDhbH9Cz0tuDiY8C3ctxq1tqvaCgkFb8cCA/edit?usp=sharing"",""บึงกาฬ!J316"")"),0)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IFERROR(__xludf.DUMMYFUNCTION("IMPORTRANGE(""https://docs.google.com/spreadsheets/d/1XL5vhW3sbDhbH9Cz0tuDiY8C3ctxq1tqvaCgkFb8cCA/edit?usp=sharing"",""บึงกาฬ!I317"")"),60)</f>
        <v>60</v>
      </c>
      <c r="J422" s="380">
        <f ca="1">IFERROR(__xludf.DUMMYFUNCTION("IMPORTRANGE(""https://docs.google.com/spreadsheets/d/1XL5vhW3sbDhbH9Cz0tuDiY8C3ctxq1tqvaCgkFb8cCA/edit?usp=sharing"",""บึงกาฬ!J317"")"),0)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IFERROR(__xludf.DUMMYFUNCTION("IMPORTRANGE(""https://docs.google.com/spreadsheets/d/1XL5vhW3sbDhbH9Cz0tuDiY8C3ctxq1tqvaCgkFb8cCA/edit?usp=sharing"",""บึงกาฬ!I318"")"),20)</f>
        <v>20</v>
      </c>
      <c r="J423" s="275">
        <f ca="1">IFERROR(__xludf.DUMMYFUNCTION("IMPORTRANGE(""https://docs.google.com/spreadsheets/d/1XL5vhW3sbDhbH9Cz0tuDiY8C3ctxq1tqvaCgkFb8cCA/edit?usp=sharing"",""บึงกาฬ!J318"")"),0)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IFERROR(__xludf.DUMMYFUNCTION("IMPORTRANGE(""https://docs.google.com/spreadsheets/d/1XL5vhW3sbDhbH9Cz0tuDiY8C3ctxq1tqvaCgkFb8cCA/edit?usp=sharing"",""บึงกาฬ!I319"")"),20)</f>
        <v>20</v>
      </c>
      <c r="J424" s="275">
        <f ca="1">IFERROR(__xludf.DUMMYFUNCTION("IMPORTRANGE(""https://docs.google.com/spreadsheets/d/1XL5vhW3sbDhbH9Cz0tuDiY8C3ctxq1tqvaCgkFb8cCA/edit?usp=sharing"",""บึงกาฬ!J319"")"),0)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IFERROR(__xludf.DUMMYFUNCTION("IMPORTRANGE(""https://docs.google.com/spreadsheets/d/1XL5vhW3sbDhbH9Cz0tuDiY8C3ctxq1tqvaCgkFb8cCA/edit?usp=sharing"",""บึงกาฬ!I320"")"),20)</f>
        <v>20</v>
      </c>
      <c r="J425" s="275">
        <f ca="1">IFERROR(__xludf.DUMMYFUNCTION("IMPORTRANGE(""https://docs.google.com/spreadsheets/d/1XL5vhW3sbDhbH9Cz0tuDiY8C3ctxq1tqvaCgkFb8cCA/edit?usp=sharing"",""บึงกาฬ!J320"")"),0)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IFERROR(__xludf.DUMMYFUNCTION("IMPORTRANGE(""https://docs.google.com/spreadsheets/d/1XL5vhW3sbDhbH9Cz0tuDiY8C3ctxq1tqvaCgkFb8cCA/edit?usp=sharing"",""บึงกาฬ!I321"")"),10)</f>
        <v>10</v>
      </c>
      <c r="J426" s="379">
        <f ca="1">IFERROR(__xludf.DUMMYFUNCTION("IMPORTRANGE(""https://docs.google.com/spreadsheets/d/1XL5vhW3sbDhbH9Cz0tuDiY8C3ctxq1tqvaCgkFb8cCA/edit?usp=sharing"",""บึงกาฬ!J321"")"),0)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IFERROR(__xludf.DUMMYFUNCTION("IMPORTRANGE(""https://docs.google.com/spreadsheets/d/1XL5vhW3sbDhbH9Cz0tuDiY8C3ctxq1tqvaCgkFb8cCA/edit?usp=sharing"",""บึงกาฬ!I322"")"),30)</f>
        <v>30</v>
      </c>
      <c r="J427" s="380">
        <f ca="1">IFERROR(__xludf.DUMMYFUNCTION("IMPORTRANGE(""https://docs.google.com/spreadsheets/d/1XL5vhW3sbDhbH9Cz0tuDiY8C3ctxq1tqvaCgkFb8cCA/edit?usp=sharing"",""บึงกาฬ!J322"")"),0)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IFERROR(__xludf.DUMMYFUNCTION("IMPORTRANGE(""https://docs.google.com/spreadsheets/d/1XL5vhW3sbDhbH9Cz0tuDiY8C3ctxq1tqvaCgkFb8cCA/edit?usp=sharing"",""บึงกาฬ!I323"")"),10)</f>
        <v>10</v>
      </c>
      <c r="J428" s="275">
        <f ca="1">IFERROR(__xludf.DUMMYFUNCTION("IMPORTRANGE(""https://docs.google.com/spreadsheets/d/1XL5vhW3sbDhbH9Cz0tuDiY8C3ctxq1tqvaCgkFb8cCA/edit?usp=sharing"",""บึงกาฬ!J323"")"),0)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IFERROR(__xludf.DUMMYFUNCTION("IMPORTRANGE(""https://docs.google.com/spreadsheets/d/1XL5vhW3sbDhbH9Cz0tuDiY8C3ctxq1tqvaCgkFb8cCA/edit?usp=sharing"",""บึงกาฬ!I324"")"),10)</f>
        <v>10</v>
      </c>
      <c r="J429" s="275">
        <f ca="1">IFERROR(__xludf.DUMMYFUNCTION("IMPORTRANGE(""https://docs.google.com/spreadsheets/d/1XL5vhW3sbDhbH9Cz0tuDiY8C3ctxq1tqvaCgkFb8cCA/edit?usp=sharing"",""บึงกาฬ!J324"")"),0)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IFERROR(__xludf.DUMMYFUNCTION("IMPORTRANGE(""https://docs.google.com/spreadsheets/d/1XL5vhW3sbDhbH9Cz0tuDiY8C3ctxq1tqvaCgkFb8cCA/edit?usp=sharing"",""บึงกาฬ!I325"")"),30)</f>
        <v>30</v>
      </c>
      <c r="J430" s="379">
        <f ca="1">IFERROR(__xludf.DUMMYFUNCTION("IMPORTRANGE(""https://docs.google.com/spreadsheets/d/1XL5vhW3sbDhbH9Cz0tuDiY8C3ctxq1tqvaCgkFb8cCA/edit?usp=sharing"",""บึงกาฬ!J325"")"),0)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IFERROR(__xludf.DUMMYFUNCTION("IMPORTRANGE(""https://docs.google.com/spreadsheets/d/1XL5vhW3sbDhbH9Cz0tuDiY8C3ctxq1tqvaCgkFb8cCA/edit?usp=sharing"",""บึงกาฬ!I326"")"),10)</f>
        <v>10</v>
      </c>
      <c r="J431" s="275">
        <f ca="1">IFERROR(__xludf.DUMMYFUNCTION("IMPORTRANGE(""https://docs.google.com/spreadsheets/d/1XL5vhW3sbDhbH9Cz0tuDiY8C3ctxq1tqvaCgkFb8cCA/edit?usp=sharing"",""บึงกาฬ!J326"")"),0)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IFERROR(__xludf.DUMMYFUNCTION("IMPORTRANGE(""https://docs.google.com/spreadsheets/d/1XL5vhW3sbDhbH9Cz0tuDiY8C3ctxq1tqvaCgkFb8cCA/edit?usp=sharing"",""บึงกาฬ!I327"")"),20)</f>
        <v>20</v>
      </c>
      <c r="J432" s="275">
        <f ca="1">IFERROR(__xludf.DUMMYFUNCTION("IMPORTRANGE(""https://docs.google.com/spreadsheets/d/1XL5vhW3sbDhbH9Cz0tuDiY8C3ctxq1tqvaCgkFb8cCA/edit?usp=sharing"",""บึงกาฬ!J327"")"),0)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IFERROR(__xludf.DUMMYFUNCTION("IMPORTRANGE(""https://docs.google.com/spreadsheets/d/1XL5vhW3sbDhbH9Cz0tuDiY8C3ctxq1tqvaCgkFb8cCA/edit?usp=sharing"",""บึงกาฬ!J328"")"),0)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IFERROR(__xludf.DUMMYFUNCTION("IMPORTRANGE(""https://docs.google.com/spreadsheets/d/1XL5vhW3sbDhbH9Cz0tuDiY8C3ctxq1tqvaCgkFb8cCA/edit?usp=sharing"",""บึงกาฬ!J329"")"),0)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IFERROR(__xludf.DUMMYFUNCTION("IMPORTRANGE(""https://docs.google.com/spreadsheets/d/1XL5vhW3sbDhbH9Cz0tuDiY8C3ctxq1tqvaCgkFb8cCA/edit?usp=sharing"",""บึงกาฬ!I330"")"),25)</f>
        <v>25</v>
      </c>
      <c r="J435" s="393">
        <f ca="1">IFERROR(__xludf.DUMMYFUNCTION("IMPORTRANGE(""https://docs.google.com/spreadsheets/d/1XL5vhW3sbDhbH9Cz0tuDiY8C3ctxq1tqvaCgkFb8cCA/edit?usp=sharing"",""บึงกาฬ!J330"")"),0)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IFERROR(__xludf.DUMMYFUNCTION("IMPORTRANGE(""https://docs.google.com/spreadsheets/d/1XL5vhW3sbDhbH9Cz0tuDiY8C3ctxq1tqvaCgkFb8cCA/edit?usp=sharing"",""บึงกาฬ!L330"")"),105500)</f>
        <v>105500</v>
      </c>
      <c r="M435" s="395"/>
      <c r="N435" s="395">
        <f ca="1">IFERROR(__xludf.DUMMYFUNCTION("IMPORTRANGE(""https://docs.google.com/spreadsheets/d/1XL5vhW3sbDhbH9Cz0tuDiY8C3ctxq1tqvaCgkFb8cCA/edit?usp=sharing"",""บึงกาฬ!M330"")"),0)</f>
        <v>0</v>
      </c>
      <c r="O435" s="395">
        <f t="shared" ref="O435:O439" ca="1" si="114">+IF(L435&gt;0,N435*100/L435,0)</f>
        <v>0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IFERROR(__xludf.DUMMYFUNCTION("IMPORTRANGE(""https://docs.google.com/spreadsheets/d/1XL5vhW3sbDhbH9Cz0tuDiY8C3ctxq1tqvaCgkFb8cCA/edit?usp=sharing"",""บึงกาฬ!L331"")"),0)</f>
        <v>0</v>
      </c>
      <c r="M436" s="169"/>
      <c r="N436" s="171">
        <f ca="1">IFERROR(__xludf.DUMMYFUNCTION("IMPORTRANGE(""https://docs.google.com/spreadsheets/d/1XL5vhW3sbDhbH9Cz0tuDiY8C3ctxq1tqvaCgkFb8cCA/edit?usp=sharing"",""บึงกาฬ!M331"")"),0)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IFERROR(__xludf.DUMMYFUNCTION("IMPORTRANGE(""https://docs.google.com/spreadsheets/d/1XL5vhW3sbDhbH9Cz0tuDiY8C3ctxq1tqvaCgkFb8cCA/edit?usp=sharing"",""บึงกาฬ!L332"")"),105500)</f>
        <v>105500</v>
      </c>
      <c r="M437" s="169"/>
      <c r="N437" s="171">
        <f ca="1">IFERROR(__xludf.DUMMYFUNCTION("IMPORTRANGE(""https://docs.google.com/spreadsheets/d/1XL5vhW3sbDhbH9Cz0tuDiY8C3ctxq1tqvaCgkFb8cCA/edit?usp=sharing"",""บึงกาฬ!M332"")"),0)</f>
        <v>0</v>
      </c>
      <c r="O437" s="171">
        <f t="shared" ca="1" si="114"/>
        <v>0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IFERROR(__xludf.DUMMYFUNCTION("IMPORTRANGE(""https://docs.google.com/spreadsheets/d/1XL5vhW3sbDhbH9Cz0tuDiY8C3ctxq1tqvaCgkFb8cCA/edit?usp=sharing"",""บึงกาฬ!L333"")"),0)</f>
        <v>0</v>
      </c>
      <c r="M438" s="171"/>
      <c r="N438" s="171">
        <f ca="1">IFERROR(__xludf.DUMMYFUNCTION("IMPORTRANGE(""https://docs.google.com/spreadsheets/d/1XL5vhW3sbDhbH9Cz0tuDiY8C3ctxq1tqvaCgkFb8cCA/edit?usp=sharing"",""บึงกาฬ!M333"")"),0)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IFERROR(__xludf.DUMMYFUNCTION("IMPORTRANGE(""https://docs.google.com/spreadsheets/d/1XL5vhW3sbDhbH9Cz0tuDiY8C3ctxq1tqvaCgkFb8cCA/edit?usp=sharing"",""บึงกาฬ!L334"")"),105500)</f>
        <v>105500</v>
      </c>
      <c r="M439" s="171"/>
      <c r="N439" s="171">
        <f ca="1">IFERROR(__xludf.DUMMYFUNCTION("IMPORTRANGE(""https://docs.google.com/spreadsheets/d/1XL5vhW3sbDhbH9Cz0tuDiY8C3ctxq1tqvaCgkFb8cCA/edit?usp=sharing"",""บึงกาฬ!M334"")"),0)</f>
        <v>0</v>
      </c>
      <c r="O439" s="171">
        <f t="shared" ca="1" si="114"/>
        <v>0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IFERROR(__xludf.DUMMYFUNCTION("IMPORTRANGE(""https://docs.google.com/spreadsheets/d/1XL5vhW3sbDhbH9Cz0tuDiY8C3ctxq1tqvaCgkFb8cCA/edit?usp=sharing"",""บึงกาฬ!M335"")"),0)</f>
        <v>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IFERROR(__xludf.DUMMYFUNCTION("IMPORTRANGE(""https://docs.google.com/spreadsheets/d/1XL5vhW3sbDhbH9Cz0tuDiY8C3ctxq1tqvaCgkFb8cCA/edit?usp=sharing"",""บึงกาฬ!M336"")"),0)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IFERROR(__xludf.DUMMYFUNCTION("IMPORTRANGE(""https://docs.google.com/spreadsheets/d/1XL5vhW3sbDhbH9Cz0tuDiY8C3ctxq1tqvaCgkFb8cCA/edit?usp=sharing"",""บึงกาฬ!M337"")"),0)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IFERROR(__xludf.DUMMYFUNCTION("IMPORTRANGE(""https://docs.google.com/spreadsheets/d/1XL5vhW3sbDhbH9Cz0tuDiY8C3ctxq1tqvaCgkFb8cCA/edit?usp=sharing"",""บึงกาฬ!M338"")"),0)</f>
        <v>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IFERROR(__xludf.DUMMYFUNCTION("IMPORTRANGE(""https://docs.google.com/spreadsheets/d/1XL5vhW3sbDhbH9Cz0tuDiY8C3ctxq1tqvaCgkFb8cCA/edit?usp=sharing"",""บึงกาฬ!J340"")"),0)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IFERROR(__xludf.DUMMYFUNCTION("IMPORTRANGE(""https://docs.google.com/spreadsheets/d/1XL5vhW3sbDhbH9Cz0tuDiY8C3ctxq1tqvaCgkFb8cCA/edit?usp=sharing"",""บึงกาฬ!J341"")"),1)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IFERROR(__xludf.DUMMYFUNCTION("IMPORTRANGE(""https://docs.google.com/spreadsheets/d/1XL5vhW3sbDhbH9Cz0tuDiY8C3ctxq1tqvaCgkFb8cCA/edit?usp=sharing"",""บึงกาฬ!J342"")"),0)</f>
        <v>0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IFERROR(__xludf.DUMMYFUNCTION("IMPORTRANGE(""https://docs.google.com/spreadsheets/d/1XL5vhW3sbDhbH9Cz0tuDiY8C3ctxq1tqvaCgkFb8cCA/edit?usp=sharing"",""บึงกาฬ!J343"")"),0)</f>
        <v>0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IFERROR(__xludf.DUMMYFUNCTION("IMPORTRANGE(""https://docs.google.com/spreadsheets/d/1XL5vhW3sbDhbH9Cz0tuDiY8C3ctxq1tqvaCgkFb8cCA/edit?usp=sharing"",""บึงกาฬ!I344"")"),25)</f>
        <v>25</v>
      </c>
      <c r="J449" s="203">
        <f ca="1">IFERROR(__xludf.DUMMYFUNCTION("IMPORTRANGE(""https://docs.google.com/spreadsheets/d/1XL5vhW3sbDhbH9Cz0tuDiY8C3ctxq1tqvaCgkFb8cCA/edit?usp=sharing"",""บึงกาฬ!J344"")"),0)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IFERROR(__xludf.DUMMYFUNCTION("IMPORTRANGE(""https://docs.google.com/spreadsheets/d/1XL5vhW3sbDhbH9Cz0tuDiY8C3ctxq1tqvaCgkFb8cCA/edit?usp=sharing"",""บึงกาฬ!I345"")"),25)</f>
        <v>25</v>
      </c>
      <c r="J450" s="192">
        <f ca="1">IFERROR(__xludf.DUMMYFUNCTION("IMPORTRANGE(""https://docs.google.com/spreadsheets/d/1XL5vhW3sbDhbH9Cz0tuDiY8C3ctxq1tqvaCgkFb8cCA/edit?usp=sharing"",""บึงกาฬ!J345"")"),0)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IFERROR(__xludf.DUMMYFUNCTION("IMPORTRANGE(""https://docs.google.com/spreadsheets/d/1XL5vhW3sbDhbH9Cz0tuDiY8C3ctxq1tqvaCgkFb8cCA/edit?usp=sharing"",""บึงกาฬ!I346"")"),0)</f>
        <v>0</v>
      </c>
      <c r="J451" s="191">
        <f ca="1">IFERROR(__xludf.DUMMYFUNCTION("IMPORTRANGE(""https://docs.google.com/spreadsheets/d/1XL5vhW3sbDhbH9Cz0tuDiY8C3ctxq1tqvaCgkFb8cCA/edit?usp=sharing"",""บึงกาฬ!J346"")"),0)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IFERROR(__xludf.DUMMYFUNCTION("IMPORTRANGE(""https://docs.google.com/spreadsheets/d/1XL5vhW3sbDhbH9Cz0tuDiY8C3ctxq1tqvaCgkFb8cCA/edit?usp=sharing"",""บึงกาฬ!I347"")"),0)</f>
        <v>0</v>
      </c>
      <c r="J452" s="191">
        <f ca="1">IFERROR(__xludf.DUMMYFUNCTION("IMPORTRANGE(""https://docs.google.com/spreadsheets/d/1XL5vhW3sbDhbH9Cz0tuDiY8C3ctxq1tqvaCgkFb8cCA/edit?usp=sharing"",""บึงกาฬ!J347"")"),0)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IFERROR(__xludf.DUMMYFUNCTION("IMPORTRANGE(""https://docs.google.com/spreadsheets/d/1XL5vhW3sbDhbH9Cz0tuDiY8C3ctxq1tqvaCgkFb8cCA/edit?usp=sharing"",""บึงกาฬ!J348"")"),0)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IFERROR(__xludf.DUMMYFUNCTION("IMPORTRANGE(""https://docs.google.com/spreadsheets/d/1XL5vhW3sbDhbH9Cz0tuDiY8C3ctxq1tqvaCgkFb8cCA/edit?usp=sharing"",""บึงกาฬ!J349"")"),0)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IFERROR(__xludf.DUMMYFUNCTION("IMPORTRANGE(""https://docs.google.com/spreadsheets/d/1XL5vhW3sbDhbH9Cz0tuDiY8C3ctxq1tqvaCgkFb8cCA/edit?usp=sharing"",""บึงกาฬ!I350"")"),37568)</f>
        <v>37568</v>
      </c>
      <c r="J455" s="360">
        <f ca="1">IFERROR(__xludf.DUMMYFUNCTION("IMPORTRANGE(""https://docs.google.com/spreadsheets/d/1XL5vhW3sbDhbH9Cz0tuDiY8C3ctxq1tqvaCgkFb8cCA/edit?usp=sharing"",""บึงกาฬ!J350"")"),0)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IFERROR(__xludf.DUMMYFUNCTION("IMPORTRANGE(""https://docs.google.com/spreadsheets/d/1XL5vhW3sbDhbH9Cz0tuDiY8C3ctxq1tqvaCgkFb8cCA/edit?usp=sharing"",""บึงกาฬ!L350"")"),381845)</f>
        <v>381845</v>
      </c>
      <c r="M455" s="362"/>
      <c r="N455" s="362">
        <f ca="1">IFERROR(__xludf.DUMMYFUNCTION("IMPORTRANGE(""https://docs.google.com/spreadsheets/d/1XL5vhW3sbDhbH9Cz0tuDiY8C3ctxq1tqvaCgkFb8cCA/edit?usp=sharing"",""บึงกาฬ!M350"")"),720)</f>
        <v>720</v>
      </c>
      <c r="O455" s="362">
        <f t="shared" ref="O455:O459" ca="1" si="116">+IF(L455&gt;0,N455*100/L455,0)</f>
        <v>0.18855818460370044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IFERROR(__xludf.DUMMYFUNCTION("IMPORTRANGE(""https://docs.google.com/spreadsheets/d/1XL5vhW3sbDhbH9Cz0tuDiY8C3ctxq1tqvaCgkFb8cCA/edit?usp=sharing"",""บึงกาฬ!L351"")"),0)</f>
        <v>0</v>
      </c>
      <c r="M456" s="169"/>
      <c r="N456" s="171">
        <f ca="1">IFERROR(__xludf.DUMMYFUNCTION("IMPORTRANGE(""https://docs.google.com/spreadsheets/d/1XL5vhW3sbDhbH9Cz0tuDiY8C3ctxq1tqvaCgkFb8cCA/edit?usp=sharing"",""บึงกาฬ!M351"")"),0)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IFERROR(__xludf.DUMMYFUNCTION("IMPORTRANGE(""https://docs.google.com/spreadsheets/d/1XL5vhW3sbDhbH9Cz0tuDiY8C3ctxq1tqvaCgkFb8cCA/edit?usp=sharing"",""บึงกาฬ!L352"")"),381845)</f>
        <v>381845</v>
      </c>
      <c r="M457" s="169"/>
      <c r="N457" s="171">
        <f ca="1">IFERROR(__xludf.DUMMYFUNCTION("IMPORTRANGE(""https://docs.google.com/spreadsheets/d/1XL5vhW3sbDhbH9Cz0tuDiY8C3ctxq1tqvaCgkFb8cCA/edit?usp=sharing"",""บึงกาฬ!M352"")"),720)</f>
        <v>720</v>
      </c>
      <c r="O457" s="171">
        <f t="shared" ca="1" si="116"/>
        <v>0.18855818460370044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IFERROR(__xludf.DUMMYFUNCTION("IMPORTRANGE(""https://docs.google.com/spreadsheets/d/1XL5vhW3sbDhbH9Cz0tuDiY8C3ctxq1tqvaCgkFb8cCA/edit?usp=sharing"",""บึงกาฬ!L353"")"),0)</f>
        <v>0</v>
      </c>
      <c r="M458" s="171"/>
      <c r="N458" s="171">
        <f ca="1">IFERROR(__xludf.DUMMYFUNCTION("IMPORTRANGE(""https://docs.google.com/spreadsheets/d/1XL5vhW3sbDhbH9Cz0tuDiY8C3ctxq1tqvaCgkFb8cCA/edit?usp=sharing"",""บึงกาฬ!M353"")"),0)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IFERROR(__xludf.DUMMYFUNCTION("IMPORTRANGE(""https://docs.google.com/spreadsheets/d/1XL5vhW3sbDhbH9Cz0tuDiY8C3ctxq1tqvaCgkFb8cCA/edit?usp=sharing"",""บึงกาฬ!L354"")"),381845)</f>
        <v>381845</v>
      </c>
      <c r="M459" s="171"/>
      <c r="N459" s="171">
        <f ca="1">IFERROR(__xludf.DUMMYFUNCTION("IMPORTRANGE(""https://docs.google.com/spreadsheets/d/1XL5vhW3sbDhbH9Cz0tuDiY8C3ctxq1tqvaCgkFb8cCA/edit?usp=sharing"",""บึงกาฬ!M354"")"),720)</f>
        <v>720</v>
      </c>
      <c r="O459" s="171">
        <f t="shared" ca="1" si="116"/>
        <v>0.18855818460370044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IFERROR(__xludf.DUMMYFUNCTION("IMPORTRANGE(""https://docs.google.com/spreadsheets/d/1XL5vhW3sbDhbH9Cz0tuDiY8C3ctxq1tqvaCgkFb8cCA/edit?usp=sharing"",""บึงกาฬ!M355"")"),0)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IFERROR(__xludf.DUMMYFUNCTION("IMPORTRANGE(""https://docs.google.com/spreadsheets/d/1XL5vhW3sbDhbH9Cz0tuDiY8C3ctxq1tqvaCgkFb8cCA/edit?usp=sharing"",""บึงกาฬ!M356"")"),0)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IFERROR(__xludf.DUMMYFUNCTION("IMPORTRANGE(""https://docs.google.com/spreadsheets/d/1XL5vhW3sbDhbH9Cz0tuDiY8C3ctxq1tqvaCgkFb8cCA/edit?usp=sharing"",""บึงกาฬ!M357"")"),0)</f>
        <v>0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IFERROR(__xludf.DUMMYFUNCTION("IMPORTRANGE(""https://docs.google.com/spreadsheets/d/1XL5vhW3sbDhbH9Cz0tuDiY8C3ctxq1tqvaCgkFb8cCA/edit?usp=sharing"",""บึงกาฬ!M358"")"),720)</f>
        <v>720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IFERROR(__xludf.DUMMYFUNCTION("IMPORTRANGE(""https://docs.google.com/spreadsheets/d/1XL5vhW3sbDhbH9Cz0tuDiY8C3ctxq1tqvaCgkFb8cCA/edit?usp=sharing"",""บึงกาฬ!I359"")"),37568)</f>
        <v>37568</v>
      </c>
      <c r="J464" s="264">
        <f ca="1">IFERROR(__xludf.DUMMYFUNCTION("IMPORTRANGE(""https://docs.google.com/spreadsheets/d/1XL5vhW3sbDhbH9Cz0tuDiY8C3ctxq1tqvaCgkFb8cCA/edit?usp=sharing"",""บึงกาฬ!J359"")"),0)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IFERROR(__xludf.DUMMYFUNCTION("IMPORTRANGE(""https://docs.google.com/spreadsheets/d/1XL5vhW3sbDhbH9Cz0tuDiY8C3ctxq1tqvaCgkFb8cCA/edit?usp=sharing"",""บึงกาฬ!I360"")"),37568)</f>
        <v>37568</v>
      </c>
      <c r="J465" s="401">
        <f ca="1">IFERROR(__xludf.DUMMYFUNCTION("IMPORTRANGE(""https://docs.google.com/spreadsheets/d/1XL5vhW3sbDhbH9Cz0tuDiY8C3ctxq1tqvaCgkFb8cCA/edit?usp=sharing"",""บึงกาฬ!J360"")"),0)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IFERROR(__xludf.DUMMYFUNCTION("IMPORTRANGE(""https://docs.google.com/spreadsheets/d/1XL5vhW3sbDhbH9Cz0tuDiY8C3ctxq1tqvaCgkFb8cCA/edit?usp=sharing"",""บึงกาฬ!I361"")"),2619)</f>
        <v>2619</v>
      </c>
      <c r="J466" s="401">
        <f ca="1">IFERROR(__xludf.DUMMYFUNCTION("IMPORTRANGE(""https://docs.google.com/spreadsheets/d/1XL5vhW3sbDhbH9Cz0tuDiY8C3ctxq1tqvaCgkFb8cCA/edit?usp=sharing"",""บึงกาฬ!J361"")"),0)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IFERROR(__xludf.DUMMYFUNCTION("IMPORTRANGE(""https://docs.google.com/spreadsheets/d/1XL5vhW3sbDhbH9Cz0tuDiY8C3ctxq1tqvaCgkFb8cCA/edit?usp=sharing"",""บึงกาฬ!I362"")"),0)</f>
        <v>0</v>
      </c>
      <c r="J467" s="192">
        <f ca="1">IFERROR(__xludf.DUMMYFUNCTION("IMPORTRANGE(""https://docs.google.com/spreadsheets/d/1XL5vhW3sbDhbH9Cz0tuDiY8C3ctxq1tqvaCgkFb8cCA/edit?usp=sharing"",""บึงกาฬ!J362"")"),0)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IFERROR(__xludf.DUMMYFUNCTION("IMPORTRANGE(""https://docs.google.com/spreadsheets/d/1XL5vhW3sbDhbH9Cz0tuDiY8C3ctxq1tqvaCgkFb8cCA/edit?usp=sharing"",""บึงกาฬ!I363"")"),0)</f>
        <v>0</v>
      </c>
      <c r="J468" s="192">
        <f ca="1">IFERROR(__xludf.DUMMYFUNCTION("IMPORTRANGE(""https://docs.google.com/spreadsheets/d/1XL5vhW3sbDhbH9Cz0tuDiY8C3ctxq1tqvaCgkFb8cCA/edit?usp=sharing"",""บึงกาฬ!J363"")"),0)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IFERROR(__xludf.DUMMYFUNCTION("IMPORTRANGE(""https://docs.google.com/spreadsheets/d/1XL5vhW3sbDhbH9Cz0tuDiY8C3ctxq1tqvaCgkFb8cCA/edit?usp=sharing"",""บึงกาฬ!I364"")"),0)</f>
        <v>0</v>
      </c>
      <c r="J469" s="192">
        <f ca="1">IFERROR(__xludf.DUMMYFUNCTION("IMPORTRANGE(""https://docs.google.com/spreadsheets/d/1XL5vhW3sbDhbH9Cz0tuDiY8C3ctxq1tqvaCgkFb8cCA/edit?usp=sharing"",""บึงกาฬ!J364"")"),0)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IFERROR(__xludf.DUMMYFUNCTION("IMPORTRANGE(""https://docs.google.com/spreadsheets/d/1XL5vhW3sbDhbH9Cz0tuDiY8C3ctxq1tqvaCgkFb8cCA/edit?usp=sharing"",""บึงกาฬ!I365"")"),0)</f>
        <v>0</v>
      </c>
      <c r="J470" s="192">
        <f ca="1">IFERROR(__xludf.DUMMYFUNCTION("IMPORTRANGE(""https://docs.google.com/spreadsheets/d/1XL5vhW3sbDhbH9Cz0tuDiY8C3ctxq1tqvaCgkFb8cCA/edit?usp=sharing"",""บึงกาฬ!J365"")"),0)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IFERROR(__xludf.DUMMYFUNCTION("IMPORTRANGE(""https://docs.google.com/spreadsheets/d/1XL5vhW3sbDhbH9Cz0tuDiY8C3ctxq1tqvaCgkFb8cCA/edit?usp=sharing"",""บึงกาฬ!I366"")"),0)</f>
        <v>0</v>
      </c>
      <c r="J471" s="192">
        <f ca="1">IFERROR(__xludf.DUMMYFUNCTION("IMPORTRANGE(""https://docs.google.com/spreadsheets/d/1XL5vhW3sbDhbH9Cz0tuDiY8C3ctxq1tqvaCgkFb8cCA/edit?usp=sharing"",""บึงกาฬ!J366"")"),0)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IFERROR(__xludf.DUMMYFUNCTION("IMPORTRANGE(""https://docs.google.com/spreadsheets/d/1XL5vhW3sbDhbH9Cz0tuDiY8C3ctxq1tqvaCgkFb8cCA/edit?usp=sharing"",""บึงกาฬ!I367"")"),0)</f>
        <v>0</v>
      </c>
      <c r="J472" s="192">
        <f ca="1">IFERROR(__xludf.DUMMYFUNCTION("IMPORTRANGE(""https://docs.google.com/spreadsheets/d/1XL5vhW3sbDhbH9Cz0tuDiY8C3ctxq1tqvaCgkFb8cCA/edit?usp=sharing"",""บึงกาฬ!J367"")"),0)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IFERROR(__xludf.DUMMYFUNCTION("IMPORTRANGE(""https://docs.google.com/spreadsheets/d/1XL5vhW3sbDhbH9Cz0tuDiY8C3ctxq1tqvaCgkFb8cCA/edit?usp=sharing"",""บึงกาฬ!I368"")"),37568)</f>
        <v>37568</v>
      </c>
      <c r="J473" s="401">
        <f ca="1">IFERROR(__xludf.DUMMYFUNCTION("IMPORTRANGE(""https://docs.google.com/spreadsheets/d/1XL5vhW3sbDhbH9Cz0tuDiY8C3ctxq1tqvaCgkFb8cCA/edit?usp=sharing"",""บึงกาฬ!J368"")"),0)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IFERROR(__xludf.DUMMYFUNCTION("IMPORTRANGE(""https://docs.google.com/spreadsheets/d/1XL5vhW3sbDhbH9Cz0tuDiY8C3ctxq1tqvaCgkFb8cCA/edit?usp=sharing"",""บึงกาฬ!I369"")"),2619)</f>
        <v>2619</v>
      </c>
      <c r="J474" s="401">
        <f ca="1">IFERROR(__xludf.DUMMYFUNCTION("IMPORTRANGE(""https://docs.google.com/spreadsheets/d/1XL5vhW3sbDhbH9Cz0tuDiY8C3ctxq1tqvaCgkFb8cCA/edit?usp=sharing"",""บึงกาฬ!J369"")"),0)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IFERROR(__xludf.DUMMYFUNCTION("IMPORTRANGE(""https://docs.google.com/spreadsheets/d/1XL5vhW3sbDhbH9Cz0tuDiY8C3ctxq1tqvaCgkFb8cCA/edit?usp=sharing"",""บึงกาฬ!I370"")"),0)</f>
        <v>0</v>
      </c>
      <c r="J475" s="192">
        <f ca="1">IFERROR(__xludf.DUMMYFUNCTION("IMPORTRANGE(""https://docs.google.com/spreadsheets/d/1XL5vhW3sbDhbH9Cz0tuDiY8C3ctxq1tqvaCgkFb8cCA/edit?usp=sharing"",""บึงกาฬ!J370"")"),0)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IFERROR(__xludf.DUMMYFUNCTION("IMPORTRANGE(""https://docs.google.com/spreadsheets/d/1XL5vhW3sbDhbH9Cz0tuDiY8C3ctxq1tqvaCgkFb8cCA/edit?usp=sharing"",""บึงกาฬ!I371"")"),0)</f>
        <v>0</v>
      </c>
      <c r="J476" s="192">
        <f ca="1">IFERROR(__xludf.DUMMYFUNCTION("IMPORTRANGE(""https://docs.google.com/spreadsheets/d/1XL5vhW3sbDhbH9Cz0tuDiY8C3ctxq1tqvaCgkFb8cCA/edit?usp=sharing"",""บึงกาฬ!J371"")"),0)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IFERROR(__xludf.DUMMYFUNCTION("IMPORTRANGE(""https://docs.google.com/spreadsheets/d/1XL5vhW3sbDhbH9Cz0tuDiY8C3ctxq1tqvaCgkFb8cCA/edit?usp=sharing"",""บึงกาฬ!I372"")"),0)</f>
        <v>0</v>
      </c>
      <c r="J477" s="192">
        <f ca="1">IFERROR(__xludf.DUMMYFUNCTION("IMPORTRANGE(""https://docs.google.com/spreadsheets/d/1XL5vhW3sbDhbH9Cz0tuDiY8C3ctxq1tqvaCgkFb8cCA/edit?usp=sharing"",""บึงกาฬ!J372"")"),0)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IFERROR(__xludf.DUMMYFUNCTION("IMPORTRANGE(""https://docs.google.com/spreadsheets/d/1XL5vhW3sbDhbH9Cz0tuDiY8C3ctxq1tqvaCgkFb8cCA/edit?usp=sharing"",""บึงกาฬ!I373"")"),0)</f>
        <v>0</v>
      </c>
      <c r="J478" s="192">
        <f ca="1">IFERROR(__xludf.DUMMYFUNCTION("IMPORTRANGE(""https://docs.google.com/spreadsheets/d/1XL5vhW3sbDhbH9Cz0tuDiY8C3ctxq1tqvaCgkFb8cCA/edit?usp=sharing"",""บึงกาฬ!J373"")"),0)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IFERROR(__xludf.DUMMYFUNCTION("IMPORTRANGE(""https://docs.google.com/spreadsheets/d/1XL5vhW3sbDhbH9Cz0tuDiY8C3ctxq1tqvaCgkFb8cCA/edit?usp=sharing"",""บึงกาฬ!I374"")"),0)</f>
        <v>0</v>
      </c>
      <c r="J479" s="192">
        <f ca="1">IFERROR(__xludf.DUMMYFUNCTION("IMPORTRANGE(""https://docs.google.com/spreadsheets/d/1XL5vhW3sbDhbH9Cz0tuDiY8C3ctxq1tqvaCgkFb8cCA/edit?usp=sharing"",""บึงกาฬ!J374"")"),0)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IFERROR(__xludf.DUMMYFUNCTION("IMPORTRANGE(""https://docs.google.com/spreadsheets/d/1XL5vhW3sbDhbH9Cz0tuDiY8C3ctxq1tqvaCgkFb8cCA/edit?usp=sharing"",""บึงกาฬ!I375"")"),0)</f>
        <v>0</v>
      </c>
      <c r="J480" s="192">
        <f ca="1">IFERROR(__xludf.DUMMYFUNCTION("IMPORTRANGE(""https://docs.google.com/spreadsheets/d/1XL5vhW3sbDhbH9Cz0tuDiY8C3ctxq1tqvaCgkFb8cCA/edit?usp=sharing"",""บึงกาฬ!J375"")"),0)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IFERROR(__xludf.DUMMYFUNCTION("IMPORTRANGE(""https://docs.google.com/spreadsheets/d/1XL5vhW3sbDhbH9Cz0tuDiY8C3ctxq1tqvaCgkFb8cCA/edit?usp=sharing"",""บึงกาฬ!I376"")"),37568)</f>
        <v>37568</v>
      </c>
      <c r="J481" s="401">
        <f ca="1">IFERROR(__xludf.DUMMYFUNCTION("IMPORTRANGE(""https://docs.google.com/spreadsheets/d/1XL5vhW3sbDhbH9Cz0tuDiY8C3ctxq1tqvaCgkFb8cCA/edit?usp=sharing"",""บึงกาฬ!J376"")"),0)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IFERROR(__xludf.DUMMYFUNCTION("IMPORTRANGE(""https://docs.google.com/spreadsheets/d/1XL5vhW3sbDhbH9Cz0tuDiY8C3ctxq1tqvaCgkFb8cCA/edit?usp=sharing"",""บึงกาฬ!I377"")"),2619)</f>
        <v>2619</v>
      </c>
      <c r="J482" s="401">
        <f ca="1">IFERROR(__xludf.DUMMYFUNCTION("IMPORTRANGE(""https://docs.google.com/spreadsheets/d/1XL5vhW3sbDhbH9Cz0tuDiY8C3ctxq1tqvaCgkFb8cCA/edit?usp=sharing"",""บึงกาฬ!J377"")"),0)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IFERROR(__xludf.DUMMYFUNCTION("IMPORTRANGE(""https://docs.google.com/spreadsheets/d/1XL5vhW3sbDhbH9Cz0tuDiY8C3ctxq1tqvaCgkFb8cCA/edit?usp=sharing"",""บึงกาฬ!I378"")"),0)</f>
        <v>0</v>
      </c>
      <c r="J483" s="192">
        <f ca="1">IFERROR(__xludf.DUMMYFUNCTION("IMPORTRANGE(""https://docs.google.com/spreadsheets/d/1XL5vhW3sbDhbH9Cz0tuDiY8C3ctxq1tqvaCgkFb8cCA/edit?usp=sharing"",""บึงกาฬ!J378"")"),0)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IFERROR(__xludf.DUMMYFUNCTION("IMPORTRANGE(""https://docs.google.com/spreadsheets/d/1XL5vhW3sbDhbH9Cz0tuDiY8C3ctxq1tqvaCgkFb8cCA/edit?usp=sharing"",""บึงกาฬ!I379"")"),0)</f>
        <v>0</v>
      </c>
      <c r="J484" s="192">
        <f ca="1">IFERROR(__xludf.DUMMYFUNCTION("IMPORTRANGE(""https://docs.google.com/spreadsheets/d/1XL5vhW3sbDhbH9Cz0tuDiY8C3ctxq1tqvaCgkFb8cCA/edit?usp=sharing"",""บึงกาฬ!J379"")"),0)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IFERROR(__xludf.DUMMYFUNCTION("IMPORTRANGE(""https://docs.google.com/spreadsheets/d/1XL5vhW3sbDhbH9Cz0tuDiY8C3ctxq1tqvaCgkFb8cCA/edit?usp=sharing"",""บึงกาฬ!I380"")"),0)</f>
        <v>0</v>
      </c>
      <c r="J485" s="192">
        <f ca="1">IFERROR(__xludf.DUMMYFUNCTION("IMPORTRANGE(""https://docs.google.com/spreadsheets/d/1XL5vhW3sbDhbH9Cz0tuDiY8C3ctxq1tqvaCgkFb8cCA/edit?usp=sharing"",""บึงกาฬ!J380"")"),0)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IFERROR(__xludf.DUMMYFUNCTION("IMPORTRANGE(""https://docs.google.com/spreadsheets/d/1XL5vhW3sbDhbH9Cz0tuDiY8C3ctxq1tqvaCgkFb8cCA/edit?usp=sharing"",""บึงกาฬ!I381"")"),0)</f>
        <v>0</v>
      </c>
      <c r="J486" s="192">
        <f ca="1">IFERROR(__xludf.DUMMYFUNCTION("IMPORTRANGE(""https://docs.google.com/spreadsheets/d/1XL5vhW3sbDhbH9Cz0tuDiY8C3ctxq1tqvaCgkFb8cCA/edit?usp=sharing"",""บึงกาฬ!J381"")"),0)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IFERROR(__xludf.DUMMYFUNCTION("IMPORTRANGE(""https://docs.google.com/spreadsheets/d/1XL5vhW3sbDhbH9Cz0tuDiY8C3ctxq1tqvaCgkFb8cCA/edit?usp=sharing"",""บึงกาฬ!I382"")"),0)</f>
        <v>0</v>
      </c>
      <c r="J487" s="401">
        <f ca="1">IFERROR(__xludf.DUMMYFUNCTION("IMPORTRANGE(""https://docs.google.com/spreadsheets/d/1XL5vhW3sbDhbH9Cz0tuDiY8C3ctxq1tqvaCgkFb8cCA/edit?usp=sharing"",""บึงกาฬ!J382"")"),0)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IFERROR(__xludf.DUMMYFUNCTION("IMPORTRANGE(""https://docs.google.com/spreadsheets/d/1XL5vhW3sbDhbH9Cz0tuDiY8C3ctxq1tqvaCgkFb8cCA/edit?usp=sharing"",""บึงกาฬ!I383"")"),0)</f>
        <v>0</v>
      </c>
      <c r="J488" s="401">
        <f ca="1">IFERROR(__xludf.DUMMYFUNCTION("IMPORTRANGE(""https://docs.google.com/spreadsheets/d/1XL5vhW3sbDhbH9Cz0tuDiY8C3ctxq1tqvaCgkFb8cCA/edit?usp=sharing"",""บึงกาฬ!J383"")"),0)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IFERROR(__xludf.DUMMYFUNCTION("IMPORTRANGE(""https://docs.google.com/spreadsheets/d/1XL5vhW3sbDhbH9Cz0tuDiY8C3ctxq1tqvaCgkFb8cCA/edit?usp=sharing"",""บึงกาฬ!I384"")"),0)</f>
        <v>0</v>
      </c>
      <c r="J489" s="192">
        <f ca="1">IFERROR(__xludf.DUMMYFUNCTION("IMPORTRANGE(""https://docs.google.com/spreadsheets/d/1XL5vhW3sbDhbH9Cz0tuDiY8C3ctxq1tqvaCgkFb8cCA/edit?usp=sharing"",""บึงกาฬ!J384"")"),0)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IFERROR(__xludf.DUMMYFUNCTION("IMPORTRANGE(""https://docs.google.com/spreadsheets/d/1XL5vhW3sbDhbH9Cz0tuDiY8C3ctxq1tqvaCgkFb8cCA/edit?usp=sharing"",""บึงกาฬ!I385"")"),0)</f>
        <v>0</v>
      </c>
      <c r="J490" s="192">
        <f ca="1">IFERROR(__xludf.DUMMYFUNCTION("IMPORTRANGE(""https://docs.google.com/spreadsheets/d/1XL5vhW3sbDhbH9Cz0tuDiY8C3ctxq1tqvaCgkFb8cCA/edit?usp=sharing"",""บึงกาฬ!J385"")"),0)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IFERROR(__xludf.DUMMYFUNCTION("IMPORTRANGE(""https://docs.google.com/spreadsheets/d/1XL5vhW3sbDhbH9Cz0tuDiY8C3ctxq1tqvaCgkFb8cCA/edit?usp=sharing"",""บึงกาฬ!I386"")"),0)</f>
        <v>0</v>
      </c>
      <c r="J491" s="192">
        <f ca="1">IFERROR(__xludf.DUMMYFUNCTION("IMPORTRANGE(""https://docs.google.com/spreadsheets/d/1XL5vhW3sbDhbH9Cz0tuDiY8C3ctxq1tqvaCgkFb8cCA/edit?usp=sharing"",""บึงกาฬ!J386"")"),0)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IFERROR(__xludf.DUMMYFUNCTION("IMPORTRANGE(""https://docs.google.com/spreadsheets/d/1XL5vhW3sbDhbH9Cz0tuDiY8C3ctxq1tqvaCgkFb8cCA/edit?usp=sharing"",""บึงกาฬ!I387"")"),0)</f>
        <v>0</v>
      </c>
      <c r="J492" s="192">
        <f ca="1">IFERROR(__xludf.DUMMYFUNCTION("IMPORTRANGE(""https://docs.google.com/spreadsheets/d/1XL5vhW3sbDhbH9Cz0tuDiY8C3ctxq1tqvaCgkFb8cCA/edit?usp=sharing"",""บึงกาฬ!J387"")"),0)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IFERROR(__xludf.DUMMYFUNCTION("IMPORTRANGE(""https://docs.google.com/spreadsheets/d/1XL5vhW3sbDhbH9Cz0tuDiY8C3ctxq1tqvaCgkFb8cCA/edit?usp=sharing"",""บึงกาฬ!I388"")"),0)</f>
        <v>0</v>
      </c>
      <c r="J493" s="192">
        <f ca="1">IFERROR(__xludf.DUMMYFUNCTION("IMPORTRANGE(""https://docs.google.com/spreadsheets/d/1XL5vhW3sbDhbH9Cz0tuDiY8C3ctxq1tqvaCgkFb8cCA/edit?usp=sharing"",""บึงกาฬ!J388"")"),0)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IFERROR(__xludf.DUMMYFUNCTION("IMPORTRANGE(""https://docs.google.com/spreadsheets/d/1XL5vhW3sbDhbH9Cz0tuDiY8C3ctxq1tqvaCgkFb8cCA/edit?usp=sharing"",""บึงกาฬ!I389"")"),0)</f>
        <v>0</v>
      </c>
      <c r="J494" s="417">
        <f ca="1">IFERROR(__xludf.DUMMYFUNCTION("IMPORTRANGE(""https://docs.google.com/spreadsheets/d/1XL5vhW3sbDhbH9Cz0tuDiY8C3ctxq1tqvaCgkFb8cCA/edit?usp=sharing"",""บึงกาฬ!J389"")"),0)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IFERROR(__xludf.DUMMYFUNCTION("IMPORTRANGE(""https://docs.google.com/spreadsheets/d/1XL5vhW3sbDhbH9Cz0tuDiY8C3ctxq1tqvaCgkFb8cCA/edit?usp=sharing"",""บึงกาฬ!I390"")"),0)</f>
        <v>0</v>
      </c>
      <c r="J495" s="417">
        <f ca="1">IFERROR(__xludf.DUMMYFUNCTION("IMPORTRANGE(""https://docs.google.com/spreadsheets/d/1XL5vhW3sbDhbH9Cz0tuDiY8C3ctxq1tqvaCgkFb8cCA/edit?usp=sharing"",""บึงกาฬ!J390"")"),0)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IFERROR(__xludf.DUMMYFUNCTION("IMPORTRANGE(""https://docs.google.com/spreadsheets/d/1XL5vhW3sbDhbH9Cz0tuDiY8C3ctxq1tqvaCgkFb8cCA/edit?usp=sharing"",""บึงกาฬ!I391"")"),0)</f>
        <v>0</v>
      </c>
      <c r="J496" s="417">
        <f ca="1">IFERROR(__xludf.DUMMYFUNCTION("IMPORTRANGE(""https://docs.google.com/spreadsheets/d/1XL5vhW3sbDhbH9Cz0tuDiY8C3ctxq1tqvaCgkFb8cCA/edit?usp=sharing"",""บึงกาฬ!J391"")"),0)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IFERROR(__xludf.DUMMYFUNCTION("IMPORTRANGE(""https://docs.google.com/spreadsheets/d/1XL5vhW3sbDhbH9Cz0tuDiY8C3ctxq1tqvaCgkFb8cCA/edit?usp=sharing"",""บึงกาฬ!I392"")"),7102)</f>
        <v>7102</v>
      </c>
      <c r="J497" s="424">
        <f ca="1">IFERROR(__xludf.DUMMYFUNCTION("IMPORTRANGE(""https://docs.google.com/spreadsheets/d/1XL5vhW3sbDhbH9Cz0tuDiY8C3ctxq1tqvaCgkFb8cCA/edit?usp=sharing"",""บึงกาฬ!J392"")"),0)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IFERROR(__xludf.DUMMYFUNCTION("IMPORTRANGE(""https://docs.google.com/spreadsheets/d/1XL5vhW3sbDhbH9Cz0tuDiY8C3ctxq1tqvaCgkFb8cCA/edit?usp=sharing"",""บึงกาฬ!I393"")"),7102)</f>
        <v>7102</v>
      </c>
      <c r="J498" s="401">
        <f ca="1">IFERROR(__xludf.DUMMYFUNCTION("IMPORTRANGE(""https://docs.google.com/spreadsheets/d/1XL5vhW3sbDhbH9Cz0tuDiY8C3ctxq1tqvaCgkFb8cCA/edit?usp=sharing"",""บึงกาฬ!J393"")"),0)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IFERROR(__xludf.DUMMYFUNCTION("IMPORTRANGE(""https://docs.google.com/spreadsheets/d/1XL5vhW3sbDhbH9Cz0tuDiY8C3ctxq1tqvaCgkFb8cCA/edit?usp=sharing"",""บึงกาฬ!I394"")"),504)</f>
        <v>504</v>
      </c>
      <c r="J499" s="401">
        <f ca="1">IFERROR(__xludf.DUMMYFUNCTION("IMPORTRANGE(""https://docs.google.com/spreadsheets/d/1XL5vhW3sbDhbH9Cz0tuDiY8C3ctxq1tqvaCgkFb8cCA/edit?usp=sharing"",""บึงกาฬ!J394"")"),0)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IFERROR(__xludf.DUMMYFUNCTION("IMPORTRANGE(""https://docs.google.com/spreadsheets/d/1XL5vhW3sbDhbH9Cz0tuDiY8C3ctxq1tqvaCgkFb8cCA/edit?usp=sharing"",""บึงกาฬ!I395"")"),0)</f>
        <v>0</v>
      </c>
      <c r="J500" s="167">
        <f ca="1">IFERROR(__xludf.DUMMYFUNCTION("IMPORTRANGE(""https://docs.google.com/spreadsheets/d/1XL5vhW3sbDhbH9Cz0tuDiY8C3ctxq1tqvaCgkFb8cCA/edit?usp=sharing"",""บึงกาฬ!J395"")"),0)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IFERROR(__xludf.DUMMYFUNCTION("IMPORTRANGE(""https://docs.google.com/spreadsheets/d/1XL5vhW3sbDhbH9Cz0tuDiY8C3ctxq1tqvaCgkFb8cCA/edit?usp=sharing"",""บึงกาฬ!I396"")"),0)</f>
        <v>0</v>
      </c>
      <c r="J501" s="167">
        <f ca="1">IFERROR(__xludf.DUMMYFUNCTION("IMPORTRANGE(""https://docs.google.com/spreadsheets/d/1XL5vhW3sbDhbH9Cz0tuDiY8C3ctxq1tqvaCgkFb8cCA/edit?usp=sharing"",""บึงกาฬ!J396"")"),0)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IFERROR(__xludf.DUMMYFUNCTION("IMPORTRANGE(""https://docs.google.com/spreadsheets/d/1XL5vhW3sbDhbH9Cz0tuDiY8C3ctxq1tqvaCgkFb8cCA/edit?usp=sharing"",""บึงกาฬ!I397"")"),0)</f>
        <v>0</v>
      </c>
      <c r="J502" s="192">
        <f ca="1">IFERROR(__xludf.DUMMYFUNCTION("IMPORTRANGE(""https://docs.google.com/spreadsheets/d/1XL5vhW3sbDhbH9Cz0tuDiY8C3ctxq1tqvaCgkFb8cCA/edit?usp=sharing"",""บึงกาฬ!J397"")"),0)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IFERROR(__xludf.DUMMYFUNCTION("IMPORTRANGE(""https://docs.google.com/spreadsheets/d/1XL5vhW3sbDhbH9Cz0tuDiY8C3ctxq1tqvaCgkFb8cCA/edit?usp=sharing"",""บึงกาฬ!I398"")"),0)</f>
        <v>0</v>
      </c>
      <c r="J503" s="192">
        <f ca="1">IFERROR(__xludf.DUMMYFUNCTION("IMPORTRANGE(""https://docs.google.com/spreadsheets/d/1XL5vhW3sbDhbH9Cz0tuDiY8C3ctxq1tqvaCgkFb8cCA/edit?usp=sharing"",""บึงกาฬ!J398"")"),0)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IFERROR(__xludf.DUMMYFUNCTION("IMPORTRANGE(""https://docs.google.com/spreadsheets/d/1XL5vhW3sbDhbH9Cz0tuDiY8C3ctxq1tqvaCgkFb8cCA/edit?usp=sharing"",""บึงกาฬ!I399"")"),0)</f>
        <v>0</v>
      </c>
      <c r="J504" s="192">
        <f ca="1">IFERROR(__xludf.DUMMYFUNCTION("IMPORTRANGE(""https://docs.google.com/spreadsheets/d/1XL5vhW3sbDhbH9Cz0tuDiY8C3ctxq1tqvaCgkFb8cCA/edit?usp=sharing"",""บึงกาฬ!J399"")"),0)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IFERROR(__xludf.DUMMYFUNCTION("IMPORTRANGE(""https://docs.google.com/spreadsheets/d/1XL5vhW3sbDhbH9Cz0tuDiY8C3ctxq1tqvaCgkFb8cCA/edit?usp=sharing"",""บึงกาฬ!I400"")"),0)</f>
        <v>0</v>
      </c>
      <c r="J505" s="192">
        <f ca="1">IFERROR(__xludf.DUMMYFUNCTION("IMPORTRANGE(""https://docs.google.com/spreadsheets/d/1XL5vhW3sbDhbH9Cz0tuDiY8C3ctxq1tqvaCgkFb8cCA/edit?usp=sharing"",""บึงกาฬ!J400"")"),0)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IFERROR(__xludf.DUMMYFUNCTION("IMPORTRANGE(""https://docs.google.com/spreadsheets/d/1XL5vhW3sbDhbH9Cz0tuDiY8C3ctxq1tqvaCgkFb8cCA/edit?usp=sharing"",""บึงกาฬ!I401"")"),0)</f>
        <v>0</v>
      </c>
      <c r="J506" s="192">
        <f ca="1">IFERROR(__xludf.DUMMYFUNCTION("IMPORTRANGE(""https://docs.google.com/spreadsheets/d/1XL5vhW3sbDhbH9Cz0tuDiY8C3ctxq1tqvaCgkFb8cCA/edit?usp=sharing"",""บึงกาฬ!J401"")"),0)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IFERROR(__xludf.DUMMYFUNCTION("IMPORTRANGE(""https://docs.google.com/spreadsheets/d/1XL5vhW3sbDhbH9Cz0tuDiY8C3ctxq1tqvaCgkFb8cCA/edit?usp=sharing"",""บึงกาฬ!I402"")"),0)</f>
        <v>0</v>
      </c>
      <c r="J507" s="192">
        <f ca="1">IFERROR(__xludf.DUMMYFUNCTION("IMPORTRANGE(""https://docs.google.com/spreadsheets/d/1XL5vhW3sbDhbH9Cz0tuDiY8C3ctxq1tqvaCgkFb8cCA/edit?usp=sharing"",""บึงกาฬ!J402"")"),0)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IFERROR(__xludf.DUMMYFUNCTION("IMPORTRANGE(""https://docs.google.com/spreadsheets/d/1XL5vhW3sbDhbH9Cz0tuDiY8C3ctxq1tqvaCgkFb8cCA/edit?usp=sharing"",""บึงกาฬ!I403"")"),0)</f>
        <v>0</v>
      </c>
      <c r="J508" s="167">
        <f ca="1">IFERROR(__xludf.DUMMYFUNCTION("IMPORTRANGE(""https://docs.google.com/spreadsheets/d/1XL5vhW3sbDhbH9Cz0tuDiY8C3ctxq1tqvaCgkFb8cCA/edit?usp=sharing"",""บึงกาฬ!J403"")"),0)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IFERROR(__xludf.DUMMYFUNCTION("IMPORTRANGE(""https://docs.google.com/spreadsheets/d/1XL5vhW3sbDhbH9Cz0tuDiY8C3ctxq1tqvaCgkFb8cCA/edit?usp=sharing"",""บึงกาฬ!I404"")"),0)</f>
        <v>0</v>
      </c>
      <c r="J509" s="167">
        <f ca="1">IFERROR(__xludf.DUMMYFUNCTION("IMPORTRANGE(""https://docs.google.com/spreadsheets/d/1XL5vhW3sbDhbH9Cz0tuDiY8C3ctxq1tqvaCgkFb8cCA/edit?usp=sharing"",""บึงกาฬ!J404"")"),0)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IFERROR(__xludf.DUMMYFUNCTION("IMPORTRANGE(""https://docs.google.com/spreadsheets/d/1XL5vhW3sbDhbH9Cz0tuDiY8C3ctxq1tqvaCgkFb8cCA/edit?usp=sharing"",""บึงกาฬ!I405"")"),0)</f>
        <v>0</v>
      </c>
      <c r="J510" s="192">
        <f ca="1">IFERROR(__xludf.DUMMYFUNCTION("IMPORTRANGE(""https://docs.google.com/spreadsheets/d/1XL5vhW3sbDhbH9Cz0tuDiY8C3ctxq1tqvaCgkFb8cCA/edit?usp=sharing"",""บึงกาฬ!J405"")"),0)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IFERROR(__xludf.DUMMYFUNCTION("IMPORTRANGE(""https://docs.google.com/spreadsheets/d/1XL5vhW3sbDhbH9Cz0tuDiY8C3ctxq1tqvaCgkFb8cCA/edit?usp=sharing"",""บึงกาฬ!I406"")"),0)</f>
        <v>0</v>
      </c>
      <c r="J511" s="192">
        <f ca="1">IFERROR(__xludf.DUMMYFUNCTION("IMPORTRANGE(""https://docs.google.com/spreadsheets/d/1XL5vhW3sbDhbH9Cz0tuDiY8C3ctxq1tqvaCgkFb8cCA/edit?usp=sharing"",""บึงกาฬ!J406"")"),0)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IFERROR(__xludf.DUMMYFUNCTION("IMPORTRANGE(""https://docs.google.com/spreadsheets/d/1XL5vhW3sbDhbH9Cz0tuDiY8C3ctxq1tqvaCgkFb8cCA/edit?usp=sharing"",""บึงกาฬ!I407"")"),0)</f>
        <v>0</v>
      </c>
      <c r="J512" s="192">
        <f ca="1">IFERROR(__xludf.DUMMYFUNCTION("IMPORTRANGE(""https://docs.google.com/spreadsheets/d/1XL5vhW3sbDhbH9Cz0tuDiY8C3ctxq1tqvaCgkFb8cCA/edit?usp=sharing"",""บึงกาฬ!J407"")"),0)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IFERROR(__xludf.DUMMYFUNCTION("IMPORTRANGE(""https://docs.google.com/spreadsheets/d/1XL5vhW3sbDhbH9Cz0tuDiY8C3ctxq1tqvaCgkFb8cCA/edit?usp=sharing"",""บึงกาฬ!I408"")"),0)</f>
        <v>0</v>
      </c>
      <c r="J513" s="192">
        <f ca="1">IFERROR(__xludf.DUMMYFUNCTION("IMPORTRANGE(""https://docs.google.com/spreadsheets/d/1XL5vhW3sbDhbH9Cz0tuDiY8C3ctxq1tqvaCgkFb8cCA/edit?usp=sharing"",""บึงกาฬ!J408"")"),0)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IFERROR(__xludf.DUMMYFUNCTION("IMPORTRANGE(""https://docs.google.com/spreadsheets/d/1XL5vhW3sbDhbH9Cz0tuDiY8C3ctxq1tqvaCgkFb8cCA/edit?usp=sharing"",""บึงกาฬ!I409"")"),0)</f>
        <v>0</v>
      </c>
      <c r="J514" s="192">
        <f ca="1">IFERROR(__xludf.DUMMYFUNCTION("IMPORTRANGE(""https://docs.google.com/spreadsheets/d/1XL5vhW3sbDhbH9Cz0tuDiY8C3ctxq1tqvaCgkFb8cCA/edit?usp=sharing"",""บึงกาฬ!J409"")"),0)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IFERROR(__xludf.DUMMYFUNCTION("IMPORTRANGE(""https://docs.google.com/spreadsheets/d/1XL5vhW3sbDhbH9Cz0tuDiY8C3ctxq1tqvaCgkFb8cCA/edit?usp=sharing"",""บึงกาฬ!I410"")"),0)</f>
        <v>0</v>
      </c>
      <c r="J515" s="192">
        <f ca="1">IFERROR(__xludf.DUMMYFUNCTION("IMPORTRANGE(""https://docs.google.com/spreadsheets/d/1XL5vhW3sbDhbH9Cz0tuDiY8C3ctxq1tqvaCgkFb8cCA/edit?usp=sharing"",""บึงกาฬ!J410"")"),0)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IFERROR(__xludf.DUMMYFUNCTION("IMPORTRANGE(""https://docs.google.com/spreadsheets/d/1XL5vhW3sbDhbH9Cz0tuDiY8C3ctxq1tqvaCgkFb8cCA/edit?usp=sharing"",""บึงกาฬ!I411"")"),0)</f>
        <v>0</v>
      </c>
      <c r="J516" s="264">
        <f ca="1">IFERROR(__xludf.DUMMYFUNCTION("IMPORTRANGE(""https://docs.google.com/spreadsheets/d/1XL5vhW3sbDhbH9Cz0tuDiY8C3ctxq1tqvaCgkFb8cCA/edit?usp=sharing"",""บึงกาฬ!J411"")"),0)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IFERROR(__xludf.DUMMYFUNCTION("IMPORTRANGE(""https://docs.google.com/spreadsheets/d/1XL5vhW3sbDhbH9Cz0tuDiY8C3ctxq1tqvaCgkFb8cCA/edit?usp=sharing"",""บึงกาฬ!I412"")"),0)</f>
        <v>0</v>
      </c>
      <c r="J517" s="277">
        <f ca="1">IFERROR(__xludf.DUMMYFUNCTION("IMPORTRANGE(""https://docs.google.com/spreadsheets/d/1XL5vhW3sbDhbH9Cz0tuDiY8C3ctxq1tqvaCgkFb8cCA/edit?usp=sharing"",""บึงกาฬ!J412"")"),0)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IFERROR(__xludf.DUMMYFUNCTION("IMPORTRANGE(""https://docs.google.com/spreadsheets/d/1XL5vhW3sbDhbH9Cz0tuDiY8C3ctxq1tqvaCgkFb8cCA/edit?usp=sharing"",""บึงกาฬ!I413"")"),0)</f>
        <v>0</v>
      </c>
      <c r="J518" s="277">
        <f ca="1">IFERROR(__xludf.DUMMYFUNCTION("IMPORTRANGE(""https://docs.google.com/spreadsheets/d/1XL5vhW3sbDhbH9Cz0tuDiY8C3ctxq1tqvaCgkFb8cCA/edit?usp=sharing"",""บึงกาฬ!J413"")"),0)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IFERROR(__xludf.DUMMYFUNCTION("IMPORTRANGE(""https://docs.google.com/spreadsheets/d/1XL5vhW3sbDhbH9Cz0tuDiY8C3ctxq1tqvaCgkFb8cCA/edit?usp=sharing"",""บึงกาฬ!I414"")"),0)</f>
        <v>0</v>
      </c>
      <c r="J519" s="191">
        <f ca="1">IFERROR(__xludf.DUMMYFUNCTION("IMPORTRANGE(""https://docs.google.com/spreadsheets/d/1XL5vhW3sbDhbH9Cz0tuDiY8C3ctxq1tqvaCgkFb8cCA/edit?usp=sharing"",""บึงกาฬ!J414"")"),0)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IFERROR(__xludf.DUMMYFUNCTION("IMPORTRANGE(""https://docs.google.com/spreadsheets/d/1XL5vhW3sbDhbH9Cz0tuDiY8C3ctxq1tqvaCgkFb8cCA/edit?usp=sharing"",""บึงกาฬ!I415"")"),0)</f>
        <v>0</v>
      </c>
      <c r="J520" s="191">
        <f ca="1">IFERROR(__xludf.DUMMYFUNCTION("IMPORTRANGE(""https://docs.google.com/spreadsheets/d/1XL5vhW3sbDhbH9Cz0tuDiY8C3ctxq1tqvaCgkFb8cCA/edit?usp=sharing"",""บึงกาฬ!J415"")"),0)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IFERROR(__xludf.DUMMYFUNCTION("IMPORTRANGE(""https://docs.google.com/spreadsheets/d/1XL5vhW3sbDhbH9Cz0tuDiY8C3ctxq1tqvaCgkFb8cCA/edit?usp=sharing"",""บึงกาฬ!I416"")"),0)</f>
        <v>0</v>
      </c>
      <c r="J521" s="191">
        <f ca="1">IFERROR(__xludf.DUMMYFUNCTION("IMPORTRANGE(""https://docs.google.com/spreadsheets/d/1XL5vhW3sbDhbH9Cz0tuDiY8C3ctxq1tqvaCgkFb8cCA/edit?usp=sharing"",""บึงกาฬ!J416"")"),0)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IFERROR(__xludf.DUMMYFUNCTION("IMPORTRANGE(""https://docs.google.com/spreadsheets/d/1XL5vhW3sbDhbH9Cz0tuDiY8C3ctxq1tqvaCgkFb8cCA/edit?usp=sharing"",""บึงกาฬ!I417"")"),0)</f>
        <v>0</v>
      </c>
      <c r="J522" s="191">
        <f ca="1">IFERROR(__xludf.DUMMYFUNCTION("IMPORTRANGE(""https://docs.google.com/spreadsheets/d/1XL5vhW3sbDhbH9Cz0tuDiY8C3ctxq1tqvaCgkFb8cCA/edit?usp=sharing"",""บึงกาฬ!J417"")"),0)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IFERROR(__xludf.DUMMYFUNCTION("IMPORTRANGE(""https://docs.google.com/spreadsheets/d/1XL5vhW3sbDhbH9Cz0tuDiY8C3ctxq1tqvaCgkFb8cCA/edit?usp=sharing"",""บึงกาฬ!I418"")"),0)</f>
        <v>0</v>
      </c>
      <c r="J523" s="191">
        <f ca="1">IFERROR(__xludf.DUMMYFUNCTION("IMPORTRANGE(""https://docs.google.com/spreadsheets/d/1XL5vhW3sbDhbH9Cz0tuDiY8C3ctxq1tqvaCgkFb8cCA/edit?usp=sharing"",""บึงกาฬ!J418"")"),0)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IFERROR(__xludf.DUMMYFUNCTION("IMPORTRANGE(""https://docs.google.com/spreadsheets/d/1XL5vhW3sbDhbH9Cz0tuDiY8C3ctxq1tqvaCgkFb8cCA/edit?usp=sharing"",""บึงกาฬ!I419"")"),0)</f>
        <v>0</v>
      </c>
      <c r="J524" s="191">
        <f ca="1">IFERROR(__xludf.DUMMYFUNCTION("IMPORTRANGE(""https://docs.google.com/spreadsheets/d/1XL5vhW3sbDhbH9Cz0tuDiY8C3ctxq1tqvaCgkFb8cCA/edit?usp=sharing"",""บึงกาฬ!J419"")"),0)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IFERROR(__xludf.DUMMYFUNCTION("IMPORTRANGE(""https://docs.google.com/spreadsheets/d/1XL5vhW3sbDhbH9Cz0tuDiY8C3ctxq1tqvaCgkFb8cCA/edit?usp=sharing"",""บึงกาฬ!I420"")"),0)</f>
        <v>0</v>
      </c>
      <c r="J525" s="277">
        <f ca="1">IFERROR(__xludf.DUMMYFUNCTION("IMPORTRANGE(""https://docs.google.com/spreadsheets/d/1XL5vhW3sbDhbH9Cz0tuDiY8C3ctxq1tqvaCgkFb8cCA/edit?usp=sharing"",""บึงกาฬ!J420"")"),0)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IFERROR(__xludf.DUMMYFUNCTION("IMPORTRANGE(""https://docs.google.com/spreadsheets/d/1XL5vhW3sbDhbH9Cz0tuDiY8C3ctxq1tqvaCgkFb8cCA/edit?usp=sharing"",""บึงกาฬ!I421"")"),0)</f>
        <v>0</v>
      </c>
      <c r="J526" s="277">
        <f ca="1">IFERROR(__xludf.DUMMYFUNCTION("IMPORTRANGE(""https://docs.google.com/spreadsheets/d/1XL5vhW3sbDhbH9Cz0tuDiY8C3ctxq1tqvaCgkFb8cCA/edit?usp=sharing"",""บึงกาฬ!J421"")"),0)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IFERROR(__xludf.DUMMYFUNCTION("IMPORTRANGE(""https://docs.google.com/spreadsheets/d/1XL5vhW3sbDhbH9Cz0tuDiY8C3ctxq1tqvaCgkFb8cCA/edit?usp=sharing"",""บึงกาฬ!I422"")"),0)</f>
        <v>0</v>
      </c>
      <c r="J527" s="192">
        <f ca="1">IFERROR(__xludf.DUMMYFUNCTION("IMPORTRANGE(""https://docs.google.com/spreadsheets/d/1XL5vhW3sbDhbH9Cz0tuDiY8C3ctxq1tqvaCgkFb8cCA/edit?usp=sharing"",""บึงกาฬ!J422"")"),0)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IFERROR(__xludf.DUMMYFUNCTION("IMPORTRANGE(""https://docs.google.com/spreadsheets/d/1XL5vhW3sbDhbH9Cz0tuDiY8C3ctxq1tqvaCgkFb8cCA/edit?usp=sharing"",""บึงกาฬ!I423"")"),0)</f>
        <v>0</v>
      </c>
      <c r="J528" s="192">
        <f ca="1">IFERROR(__xludf.DUMMYFUNCTION("IMPORTRANGE(""https://docs.google.com/spreadsheets/d/1XL5vhW3sbDhbH9Cz0tuDiY8C3ctxq1tqvaCgkFb8cCA/edit?usp=sharing"",""บึงกาฬ!J423"")"),0)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IFERROR(__xludf.DUMMYFUNCTION("IMPORTRANGE(""https://docs.google.com/spreadsheets/d/1XL5vhW3sbDhbH9Cz0tuDiY8C3ctxq1tqvaCgkFb8cCA/edit?usp=sharing"",""บึงกาฬ!I424"")"),0)</f>
        <v>0</v>
      </c>
      <c r="J529" s="192">
        <f ca="1">IFERROR(__xludf.DUMMYFUNCTION("IMPORTRANGE(""https://docs.google.com/spreadsheets/d/1XL5vhW3sbDhbH9Cz0tuDiY8C3ctxq1tqvaCgkFb8cCA/edit?usp=sharing"",""บึงกาฬ!J424"")"),0)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IFERROR(__xludf.DUMMYFUNCTION("IMPORTRANGE(""https://docs.google.com/spreadsheets/d/1XL5vhW3sbDhbH9Cz0tuDiY8C3ctxq1tqvaCgkFb8cCA/edit?usp=sharing"",""บึงกาฬ!I425"")"),0)</f>
        <v>0</v>
      </c>
      <c r="J530" s="192">
        <f ca="1">IFERROR(__xludf.DUMMYFUNCTION("IMPORTRANGE(""https://docs.google.com/spreadsheets/d/1XL5vhW3sbDhbH9Cz0tuDiY8C3ctxq1tqvaCgkFb8cCA/edit?usp=sharing"",""บึงกาฬ!J425"")"),0)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IFERROR(__xludf.DUMMYFUNCTION("IMPORTRANGE(""https://docs.google.com/spreadsheets/d/1XL5vhW3sbDhbH9Cz0tuDiY8C3ctxq1tqvaCgkFb8cCA/edit?usp=sharing"",""บึงกาฬ!I426"")"),0)</f>
        <v>0</v>
      </c>
      <c r="J531" s="192">
        <f ca="1">IFERROR(__xludf.DUMMYFUNCTION("IMPORTRANGE(""https://docs.google.com/spreadsheets/d/1XL5vhW3sbDhbH9Cz0tuDiY8C3ctxq1tqvaCgkFb8cCA/edit?usp=sharing"",""บึงกาฬ!J426"")"),0)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IFERROR(__xludf.DUMMYFUNCTION("IMPORTRANGE(""https://docs.google.com/spreadsheets/d/1XL5vhW3sbDhbH9Cz0tuDiY8C3ctxq1tqvaCgkFb8cCA/edit?usp=sharing"",""บึงกาฬ!I427"")"),0)</f>
        <v>0</v>
      </c>
      <c r="J532" s="445">
        <f ca="1">IFERROR(__xludf.DUMMYFUNCTION("IMPORTRANGE(""https://docs.google.com/spreadsheets/d/1XL5vhW3sbDhbH9Cz0tuDiY8C3ctxq1tqvaCgkFb8cCA/edit?usp=sharing"",""บึงกาฬ!J427"")"),0)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IFERROR(__xludf.DUMMYFUNCTION("IMPORTRANGE(""https://docs.google.com/spreadsheets/d/1XL5vhW3sbDhbH9Cz0tuDiY8C3ctxq1tqvaCgkFb8cCA/edit?usp=sharing"",""บึงกาฬ!I428"")"),30)</f>
        <v>30</v>
      </c>
      <c r="J533" s="393">
        <f ca="1">IFERROR(__xludf.DUMMYFUNCTION("IMPORTRANGE(""https://docs.google.com/spreadsheets/d/1XL5vhW3sbDhbH9Cz0tuDiY8C3ctxq1tqvaCgkFb8cCA/edit?usp=sharing"",""บึงกาฬ!J428"")"),30)</f>
        <v>30</v>
      </c>
      <c r="K533" s="394">
        <f ca="1">IF(I533&gt;0,J533*100/I533,0)</f>
        <v>100</v>
      </c>
      <c r="L533" s="395">
        <f ca="1">IFERROR(__xludf.DUMMYFUNCTION("IMPORTRANGE(""https://docs.google.com/spreadsheets/d/1XL5vhW3sbDhbH9Cz0tuDiY8C3ctxq1tqvaCgkFb8cCA/edit?usp=sharing"",""บึงกาฬ!L428"")"),41140)</f>
        <v>41140</v>
      </c>
      <c r="M533" s="395"/>
      <c r="N533" s="395">
        <f ca="1">IFERROR(__xludf.DUMMYFUNCTION("IMPORTRANGE(""https://docs.google.com/spreadsheets/d/1XL5vhW3sbDhbH9Cz0tuDiY8C3ctxq1tqvaCgkFb8cCA/edit?usp=sharing"",""บึงกาฬ!M428"")"),0)</f>
        <v>0</v>
      </c>
      <c r="O533" s="395">
        <f t="shared" ref="O533:O537" ca="1" si="118">+IF(L533&gt;0,N533*100/L533,0)</f>
        <v>0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IFERROR(__xludf.DUMMYFUNCTION("IMPORTRANGE(""https://docs.google.com/spreadsheets/d/1XL5vhW3sbDhbH9Cz0tuDiY8C3ctxq1tqvaCgkFb8cCA/edit?usp=sharing"",""บึงกาฬ!L429"")"),0)</f>
        <v>0</v>
      </c>
      <c r="M534" s="169"/>
      <c r="N534" s="171">
        <f ca="1">IFERROR(__xludf.DUMMYFUNCTION("IMPORTRANGE(""https://docs.google.com/spreadsheets/d/1XL5vhW3sbDhbH9Cz0tuDiY8C3ctxq1tqvaCgkFb8cCA/edit?usp=sharing"",""บึงกาฬ!M429"")"),0)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IFERROR(__xludf.DUMMYFUNCTION("IMPORTRANGE(""https://docs.google.com/spreadsheets/d/1XL5vhW3sbDhbH9Cz0tuDiY8C3ctxq1tqvaCgkFb8cCA/edit?usp=sharing"",""บึงกาฬ!L430"")"),41140)</f>
        <v>41140</v>
      </c>
      <c r="M535" s="169"/>
      <c r="N535" s="171">
        <f ca="1">IFERROR(__xludf.DUMMYFUNCTION("IMPORTRANGE(""https://docs.google.com/spreadsheets/d/1XL5vhW3sbDhbH9Cz0tuDiY8C3ctxq1tqvaCgkFb8cCA/edit?usp=sharing"",""บึงกาฬ!M430"")"),0)</f>
        <v>0</v>
      </c>
      <c r="O535" s="171">
        <f t="shared" ca="1" si="118"/>
        <v>0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IFERROR(__xludf.DUMMYFUNCTION("IMPORTRANGE(""https://docs.google.com/spreadsheets/d/1XL5vhW3sbDhbH9Cz0tuDiY8C3ctxq1tqvaCgkFb8cCA/edit?usp=sharing"",""บึงกาฬ!L431"")"),0)</f>
        <v>0</v>
      </c>
      <c r="M536" s="171"/>
      <c r="N536" s="171">
        <f ca="1">IFERROR(__xludf.DUMMYFUNCTION("IMPORTRANGE(""https://docs.google.com/spreadsheets/d/1XL5vhW3sbDhbH9Cz0tuDiY8C3ctxq1tqvaCgkFb8cCA/edit?usp=sharing"",""บึงกาฬ!M431"")"),0)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IFERROR(__xludf.DUMMYFUNCTION("IMPORTRANGE(""https://docs.google.com/spreadsheets/d/1XL5vhW3sbDhbH9Cz0tuDiY8C3ctxq1tqvaCgkFb8cCA/edit?usp=sharing"",""บึงกาฬ!L432"")"),41140)</f>
        <v>41140</v>
      </c>
      <c r="M537" s="171"/>
      <c r="N537" s="171">
        <f ca="1">IFERROR(__xludf.DUMMYFUNCTION("IMPORTRANGE(""https://docs.google.com/spreadsheets/d/1XL5vhW3sbDhbH9Cz0tuDiY8C3ctxq1tqvaCgkFb8cCA/edit?usp=sharing"",""บึงกาฬ!M432"")"),0)</f>
        <v>0</v>
      </c>
      <c r="O537" s="171">
        <f t="shared" ca="1" si="118"/>
        <v>0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IFERROR(__xludf.DUMMYFUNCTION("IMPORTRANGE(""https://docs.google.com/spreadsheets/d/1XL5vhW3sbDhbH9Cz0tuDiY8C3ctxq1tqvaCgkFb8cCA/edit?usp=sharing"",""บึงกาฬ!M433"")"),0)</f>
        <v>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IFERROR(__xludf.DUMMYFUNCTION("IMPORTRANGE(""https://docs.google.com/spreadsheets/d/1XL5vhW3sbDhbH9Cz0tuDiY8C3ctxq1tqvaCgkFb8cCA/edit?usp=sharing"",""บึงกาฬ!M434"")"),0)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IFERROR(__xludf.DUMMYFUNCTION("IMPORTRANGE(""https://docs.google.com/spreadsheets/d/1XL5vhW3sbDhbH9Cz0tuDiY8C3ctxq1tqvaCgkFb8cCA/edit?usp=sharing"",""บึงกาฬ!M435"")"),0)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IFERROR(__xludf.DUMMYFUNCTION("IMPORTRANGE(""https://docs.google.com/spreadsheets/d/1XL5vhW3sbDhbH9Cz0tuDiY8C3ctxq1tqvaCgkFb8cCA/edit?usp=sharing"",""บึงกาฬ!M436"")"),0)</f>
        <v>0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IFERROR(__xludf.DUMMYFUNCTION("IMPORTRANGE(""https://docs.google.com/spreadsheets/d/1XL5vhW3sbDhbH9Cz0tuDiY8C3ctxq1tqvaCgkFb8cCA/edit?usp=sharing"",""บึงกาฬ!J438"")"),0)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IFERROR(__xludf.DUMMYFUNCTION("IMPORTRANGE(""https://docs.google.com/spreadsheets/d/1XL5vhW3sbDhbH9Cz0tuDiY8C3ctxq1tqvaCgkFb8cCA/edit?usp=sharing"",""บึงกาฬ!J439"")"),1)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IFERROR(__xludf.DUMMYFUNCTION("IMPORTRANGE(""https://docs.google.com/spreadsheets/d/1XL5vhW3sbDhbH9Cz0tuDiY8C3ctxq1tqvaCgkFb8cCA/edit?usp=sharing"",""บึงกาฬ!J440"")"),0)</f>
        <v>0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IFERROR(__xludf.DUMMYFUNCTION("IMPORTRANGE(""https://docs.google.com/spreadsheets/d/1XL5vhW3sbDhbH9Cz0tuDiY8C3ctxq1tqvaCgkFb8cCA/edit?usp=sharing"",""บึงกาฬ!J441"")"),0)</f>
        <v>0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IFERROR(__xludf.DUMMYFUNCTION("IMPORTRANGE(""https://docs.google.com/spreadsheets/d/1XL5vhW3sbDhbH9Cz0tuDiY8C3ctxq1tqvaCgkFb8cCA/edit?usp=sharing"",""บึงกาฬ!I442"")"),30)</f>
        <v>30</v>
      </c>
      <c r="J547" s="192">
        <f ca="1">IFERROR(__xludf.DUMMYFUNCTION("IMPORTRANGE(""https://docs.google.com/spreadsheets/d/1XL5vhW3sbDhbH9Cz0tuDiY8C3ctxq1tqvaCgkFb8cCA/edit?usp=sharing"",""บึงกาฬ!J442"")"),30)</f>
        <v>30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IFERROR(__xludf.DUMMYFUNCTION("IMPORTRANGE(""https://docs.google.com/spreadsheets/d/1XL5vhW3sbDhbH9Cz0tuDiY8C3ctxq1tqvaCgkFb8cCA/edit?usp=sharing"",""บึงกาฬ!J166"")"),0)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IFERROR(__xludf.DUMMYFUNCTION("IMPORTRANGE(""https://docs.google.com/spreadsheets/d/1XL5vhW3sbDhbH9Cz0tuDiY8C3ctxq1tqvaCgkFb8cCA/edit?usp=sharing"",""บึงกาฬ!J444"")"),0)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IFERROR(__xludf.DUMMYFUNCTION("IMPORTRANGE(""https://docs.google.com/spreadsheets/d/1XL5vhW3sbDhbH9Cz0tuDiY8C3ctxq1tqvaCgkFb8cCA/edit?usp=sharing"",""บึงกาฬ!J445"")"),0)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IFERROR(__xludf.DUMMYFUNCTION("IMPORTRANGE(""https://docs.google.com/spreadsheets/d/1XL5vhW3sbDhbH9Cz0tuDiY8C3ctxq1tqvaCgkFb8cCA/edit?usp=sharing"",""บึงกาฬ!I446"")"),5000)</f>
        <v>5000</v>
      </c>
      <c r="J551" s="393">
        <f ca="1">IFERROR(__xludf.DUMMYFUNCTION("IMPORTRANGE(""https://docs.google.com/spreadsheets/d/1XL5vhW3sbDhbH9Cz0tuDiY8C3ctxq1tqvaCgkFb8cCA/edit?usp=sharing"",""บึงกาฬ!J446"")"),0)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IFERROR(__xludf.DUMMYFUNCTION("IMPORTRANGE(""https://docs.google.com/spreadsheets/d/1XL5vhW3sbDhbH9Cz0tuDiY8C3ctxq1tqvaCgkFb8cCA/edit?usp=sharing"",""บึงกาฬ!L446"")"),320000)</f>
        <v>320000</v>
      </c>
      <c r="M551" s="395"/>
      <c r="N551" s="395">
        <f ca="1">IFERROR(__xludf.DUMMYFUNCTION("IMPORTRANGE(""https://docs.google.com/spreadsheets/d/1XL5vhW3sbDhbH9Cz0tuDiY8C3ctxq1tqvaCgkFb8cCA/edit?usp=sharing"",""บึงกาฬ!M446"")"),63060)</f>
        <v>63060</v>
      </c>
      <c r="O551" s="395">
        <f t="shared" ref="O551:O555" ca="1" si="120">+IF(L551&gt;0,N551*100/L551,0)</f>
        <v>19.706250000000001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IFERROR(__xludf.DUMMYFUNCTION("IMPORTRANGE(""https://docs.google.com/spreadsheets/d/1XL5vhW3sbDhbH9Cz0tuDiY8C3ctxq1tqvaCgkFb8cCA/edit?usp=sharing"",""บึงกาฬ!L447"")"),0)</f>
        <v>0</v>
      </c>
      <c r="M552" s="169"/>
      <c r="N552" s="171">
        <f ca="1">IFERROR(__xludf.DUMMYFUNCTION("IMPORTRANGE(""https://docs.google.com/spreadsheets/d/1XL5vhW3sbDhbH9Cz0tuDiY8C3ctxq1tqvaCgkFb8cCA/edit?usp=sharing"",""บึงกาฬ!M447"")"),0)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IFERROR(__xludf.DUMMYFUNCTION("IMPORTRANGE(""https://docs.google.com/spreadsheets/d/1XL5vhW3sbDhbH9Cz0tuDiY8C3ctxq1tqvaCgkFb8cCA/edit?usp=sharing"",""บึงกาฬ!L448"")"),320000)</f>
        <v>320000</v>
      </c>
      <c r="M553" s="169"/>
      <c r="N553" s="171">
        <f ca="1">IFERROR(__xludf.DUMMYFUNCTION("IMPORTRANGE(""https://docs.google.com/spreadsheets/d/1XL5vhW3sbDhbH9Cz0tuDiY8C3ctxq1tqvaCgkFb8cCA/edit?usp=sharing"",""บึงกาฬ!M448"")"),63060)</f>
        <v>63060</v>
      </c>
      <c r="O553" s="171">
        <f t="shared" ca="1" si="120"/>
        <v>19.706250000000001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IFERROR(__xludf.DUMMYFUNCTION("IMPORTRANGE(""https://docs.google.com/spreadsheets/d/1XL5vhW3sbDhbH9Cz0tuDiY8C3ctxq1tqvaCgkFb8cCA/edit?usp=sharing"",""บึงกาฬ!L449"")"),0)</f>
        <v>0</v>
      </c>
      <c r="M554" s="171"/>
      <c r="N554" s="171">
        <f ca="1">IFERROR(__xludf.DUMMYFUNCTION("IMPORTRANGE(""https://docs.google.com/spreadsheets/d/1XL5vhW3sbDhbH9Cz0tuDiY8C3ctxq1tqvaCgkFb8cCA/edit?usp=sharing"",""บึงกาฬ!M449"")"),0)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IFERROR(__xludf.DUMMYFUNCTION("IMPORTRANGE(""https://docs.google.com/spreadsheets/d/1XL5vhW3sbDhbH9Cz0tuDiY8C3ctxq1tqvaCgkFb8cCA/edit?usp=sharing"",""บึงกาฬ!L450"")"),320000)</f>
        <v>320000</v>
      </c>
      <c r="M555" s="171"/>
      <c r="N555" s="171">
        <f ca="1">IFERROR(__xludf.DUMMYFUNCTION("IMPORTRANGE(""https://docs.google.com/spreadsheets/d/1XL5vhW3sbDhbH9Cz0tuDiY8C3ctxq1tqvaCgkFb8cCA/edit?usp=sharing"",""บึงกาฬ!M450"")"),63060)</f>
        <v>63060</v>
      </c>
      <c r="O555" s="171">
        <f t="shared" ca="1" si="120"/>
        <v>19.706250000000001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IFERROR(__xludf.DUMMYFUNCTION("IMPORTRANGE(""https://docs.google.com/spreadsheets/d/1XL5vhW3sbDhbH9Cz0tuDiY8C3ctxq1tqvaCgkFb8cCA/edit?usp=sharing"",""บึงกาฬ!M451"")"),0)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IFERROR(__xludf.DUMMYFUNCTION("IMPORTRANGE(""https://docs.google.com/spreadsheets/d/1XL5vhW3sbDhbH9Cz0tuDiY8C3ctxq1tqvaCgkFb8cCA/edit?usp=sharing"",""บึงกาฬ!M452"")"),0)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IFERROR(__xludf.DUMMYFUNCTION("IMPORTRANGE(""https://docs.google.com/spreadsheets/d/1XL5vhW3sbDhbH9Cz0tuDiY8C3ctxq1tqvaCgkFb8cCA/edit?usp=sharing"",""บึงกาฬ!M453"")"),0)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IFERROR(__xludf.DUMMYFUNCTION("IMPORTRANGE(""https://docs.google.com/spreadsheets/d/1XL5vhW3sbDhbH9Cz0tuDiY8C3ctxq1tqvaCgkFb8cCA/edit?usp=sharing"",""บึงกาฬ!M454"")"),63060)</f>
        <v>63060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IFERROR(__xludf.DUMMYFUNCTION("IMPORTRANGE(""https://docs.google.com/spreadsheets/d/1XL5vhW3sbDhbH9Cz0tuDiY8C3ctxq1tqvaCgkFb8cCA/edit?usp=sharing"",""บึงกาฬ!I455"")"),5000)</f>
        <v>5000</v>
      </c>
      <c r="J560" s="167">
        <f ca="1">IFERROR(__xludf.DUMMYFUNCTION("IMPORTRANGE(""https://docs.google.com/spreadsheets/d/1XL5vhW3sbDhbH9Cz0tuDiY8C3ctxq1tqvaCgkFb8cCA/edit?usp=sharing"",""บึงกาฬ!J455"")"),0)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IFERROR(__xludf.DUMMYFUNCTION("IMPORTRANGE(""https://docs.google.com/spreadsheets/d/1XL5vhW3sbDhbH9Cz0tuDiY8C3ctxq1tqvaCgkFb8cCA/edit?usp=sharing"",""บึงกาฬ!I456"")"),0)</f>
        <v>0</v>
      </c>
      <c r="J561" s="191">
        <f ca="1">IFERROR(__xludf.DUMMYFUNCTION("IMPORTRANGE(""https://docs.google.com/spreadsheets/d/1XL5vhW3sbDhbH9Cz0tuDiY8C3ctxq1tqvaCgkFb8cCA/edit?usp=sharing"",""บึงกาฬ!J456"")"),0)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IFERROR(__xludf.DUMMYFUNCTION("IMPORTRANGE(""https://docs.google.com/spreadsheets/d/1XL5vhW3sbDhbH9Cz0tuDiY8C3ctxq1tqvaCgkFb8cCA/edit?usp=sharing"",""บึงกาฬ!I457"")"),"")</f>
        <v/>
      </c>
      <c r="J562" s="191" t="str">
        <f ca="1">IFERROR(__xludf.DUMMYFUNCTION("IMPORTRANGE(""https://docs.google.com/spreadsheets/d/1XL5vhW3sbDhbH9Cz0tuDiY8C3ctxq1tqvaCgkFb8cCA/edit?usp=sharing"",""บึงกาฬ!J457"")"),"")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IFERROR(__xludf.DUMMYFUNCTION("IMPORTRANGE(""https://docs.google.com/spreadsheets/d/1XL5vhW3sbDhbH9Cz0tuDiY8C3ctxq1tqvaCgkFb8cCA/edit?usp=sharing"",""บึงกาฬ!I458"")"),"")</f>
        <v/>
      </c>
      <c r="J563" s="191" t="str">
        <f ca="1">IFERROR(__xludf.DUMMYFUNCTION("IMPORTRANGE(""https://docs.google.com/spreadsheets/d/1XL5vhW3sbDhbH9Cz0tuDiY8C3ctxq1tqvaCgkFb8cCA/edit?usp=sharing"",""บึงกาฬ!J458"")"),"")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IFERROR(__xludf.DUMMYFUNCTION("IMPORTRANGE(""https://docs.google.com/spreadsheets/d/1XL5vhW3sbDhbH9Cz0tuDiY8C3ctxq1tqvaCgkFb8cCA/edit?usp=sharing"",""บึงกาฬ!I459"")"),3500)</f>
        <v>3500</v>
      </c>
      <c r="J564" s="360">
        <f ca="1">IFERROR(__xludf.DUMMYFUNCTION("IMPORTRANGE(""https://docs.google.com/spreadsheets/d/1XL5vhW3sbDhbH9Cz0tuDiY8C3ctxq1tqvaCgkFb8cCA/edit?usp=sharing"",""บึงกาฬ!J459"")"),0)</f>
        <v>0</v>
      </c>
      <c r="K564" s="361">
        <f t="shared" ca="1" si="121"/>
        <v>0</v>
      </c>
      <c r="L564" s="362">
        <f ca="1">IFERROR(__xludf.DUMMYFUNCTION("IMPORTRANGE(""https://docs.google.com/spreadsheets/d/1XL5vhW3sbDhbH9Cz0tuDiY8C3ctxq1tqvaCgkFb8cCA/edit?usp=sharing"",""บึงกาฬ!L459"")"),160000)</f>
        <v>160000</v>
      </c>
      <c r="M564" s="362"/>
      <c r="N564" s="362">
        <f ca="1">IFERROR(__xludf.DUMMYFUNCTION("IMPORTRANGE(""https://docs.google.com/spreadsheets/d/1XL5vhW3sbDhbH9Cz0tuDiY8C3ctxq1tqvaCgkFb8cCA/edit?usp=sharing"",""บึงกาฬ!M459"")"),11000)</f>
        <v>11000</v>
      </c>
      <c r="O564" s="362">
        <f t="shared" ref="O564:O568" ca="1" si="122">+IF(L564&gt;0,N564*100/L564,0)</f>
        <v>6.875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IFERROR(__xludf.DUMMYFUNCTION("IMPORTRANGE(""https://docs.google.com/spreadsheets/d/1XL5vhW3sbDhbH9Cz0tuDiY8C3ctxq1tqvaCgkFb8cCA/edit?usp=sharing"",""บึงกาฬ!L460"")"),0)</f>
        <v>0</v>
      </c>
      <c r="M565" s="169"/>
      <c r="N565" s="171">
        <f ca="1">IFERROR(__xludf.DUMMYFUNCTION("IMPORTRANGE(""https://docs.google.com/spreadsheets/d/1XL5vhW3sbDhbH9Cz0tuDiY8C3ctxq1tqvaCgkFb8cCA/edit?usp=sharing"",""บึงกาฬ!M460"")"),0)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IFERROR(__xludf.DUMMYFUNCTION("IMPORTRANGE(""https://docs.google.com/spreadsheets/d/1XL5vhW3sbDhbH9Cz0tuDiY8C3ctxq1tqvaCgkFb8cCA/edit?usp=sharing"",""บึงกาฬ!L461"")"),160000)</f>
        <v>160000</v>
      </c>
      <c r="M566" s="169"/>
      <c r="N566" s="171">
        <f ca="1">IFERROR(__xludf.DUMMYFUNCTION("IMPORTRANGE(""https://docs.google.com/spreadsheets/d/1XL5vhW3sbDhbH9Cz0tuDiY8C3ctxq1tqvaCgkFb8cCA/edit?usp=sharing"",""บึงกาฬ!M461"")"),11000)</f>
        <v>11000</v>
      </c>
      <c r="O566" s="171">
        <f t="shared" ca="1" si="122"/>
        <v>6.875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IFERROR(__xludf.DUMMYFUNCTION("IMPORTRANGE(""https://docs.google.com/spreadsheets/d/1XL5vhW3sbDhbH9Cz0tuDiY8C3ctxq1tqvaCgkFb8cCA/edit?usp=sharing"",""บึงกาฬ!L462"")"),0)</f>
        <v>0</v>
      </c>
      <c r="M567" s="171"/>
      <c r="N567" s="171">
        <f ca="1">IFERROR(__xludf.DUMMYFUNCTION("IMPORTRANGE(""https://docs.google.com/spreadsheets/d/1XL5vhW3sbDhbH9Cz0tuDiY8C3ctxq1tqvaCgkFb8cCA/edit?usp=sharing"",""บึงกาฬ!M462"")"),0)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IFERROR(__xludf.DUMMYFUNCTION("IMPORTRANGE(""https://docs.google.com/spreadsheets/d/1XL5vhW3sbDhbH9Cz0tuDiY8C3ctxq1tqvaCgkFb8cCA/edit?usp=sharing"",""บึงกาฬ!L463"")"),160000)</f>
        <v>160000</v>
      </c>
      <c r="M568" s="171"/>
      <c r="N568" s="171">
        <f ca="1">IFERROR(__xludf.DUMMYFUNCTION("IMPORTRANGE(""https://docs.google.com/spreadsheets/d/1XL5vhW3sbDhbH9Cz0tuDiY8C3ctxq1tqvaCgkFb8cCA/edit?usp=sharing"",""บึงกาฬ!M463"")"),11000)</f>
        <v>11000</v>
      </c>
      <c r="O568" s="171">
        <f t="shared" ca="1" si="122"/>
        <v>6.875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IFERROR(__xludf.DUMMYFUNCTION("IMPORTRANGE(""https://docs.google.com/spreadsheets/d/1XL5vhW3sbDhbH9Cz0tuDiY8C3ctxq1tqvaCgkFb8cCA/edit?usp=sharing"",""บึงกาฬ!M464"")"),0)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IFERROR(__xludf.DUMMYFUNCTION("IMPORTRANGE(""https://docs.google.com/spreadsheets/d/1XL5vhW3sbDhbH9Cz0tuDiY8C3ctxq1tqvaCgkFb8cCA/edit?usp=sharing"",""บึงกาฬ!M465"")"),0)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IFERROR(__xludf.DUMMYFUNCTION("IMPORTRANGE(""https://docs.google.com/spreadsheets/d/1XL5vhW3sbDhbH9Cz0tuDiY8C3ctxq1tqvaCgkFb8cCA/edit?usp=sharing"",""บึงกาฬ!M466"")"),11000)</f>
        <v>11000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IFERROR(__xludf.DUMMYFUNCTION("IMPORTRANGE(""https://docs.google.com/spreadsheets/d/1XL5vhW3sbDhbH9Cz0tuDiY8C3ctxq1tqvaCgkFb8cCA/edit?usp=sharing"",""บึงกาฬ!M467"")"),0)</f>
        <v>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IFERROR(__xludf.DUMMYFUNCTION("IMPORTRANGE(""https://docs.google.com/spreadsheets/d/1XL5vhW3sbDhbH9Cz0tuDiY8C3ctxq1tqvaCgkFb8cCA/edit?usp=sharing"",""บึงกาฬ!I468"")"),3500)</f>
        <v>3500</v>
      </c>
      <c r="J573" s="401">
        <f ca="1">IFERROR(__xludf.DUMMYFUNCTION("IMPORTRANGE(""https://docs.google.com/spreadsheets/d/1XL5vhW3sbDhbH9Cz0tuDiY8C3ctxq1tqvaCgkFb8cCA/edit?usp=sharing"",""บึงกาฬ!J468"")"),0)</f>
        <v>0</v>
      </c>
      <c r="K573" s="204">
        <f ca="1">IF(I573&gt;0,J573*100/I573,0)</f>
        <v>0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IFERROR(__xludf.DUMMYFUNCTION("IMPORTRANGE(""https://docs.google.com/spreadsheets/d/1XL5vhW3sbDhbH9Cz0tuDiY8C3ctxq1tqvaCgkFb8cCA/edit?usp=sharing"",""บึงกาฬ!I470"")"),0)</f>
        <v>0</v>
      </c>
      <c r="J575" s="192">
        <f ca="1">IFERROR(__xludf.DUMMYFUNCTION("IMPORTRANGE(""https://docs.google.com/spreadsheets/d/1XL5vhW3sbDhbH9Cz0tuDiY8C3ctxq1tqvaCgkFb8cCA/edit?usp=sharing"",""บึงกาฬ!J470"")"),0)</f>
        <v>0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IFERROR(__xludf.DUMMYFUNCTION("IMPORTRANGE(""https://docs.google.com/spreadsheets/d/1XL5vhW3sbDhbH9Cz0tuDiY8C3ctxq1tqvaCgkFb8cCA/edit?usp=sharing"",""บึงกาฬ!I471"")"),0)</f>
        <v>0</v>
      </c>
      <c r="J576" s="192">
        <f ca="1">IFERROR(__xludf.DUMMYFUNCTION("IMPORTRANGE(""https://docs.google.com/spreadsheets/d/1XL5vhW3sbDhbH9Cz0tuDiY8C3ctxq1tqvaCgkFb8cCA/edit?usp=sharing"",""บึงกาฬ!J471"")"),0)</f>
        <v>0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IFERROR(__xludf.DUMMYFUNCTION("IMPORTRANGE(""https://docs.google.com/spreadsheets/d/1XL5vhW3sbDhbH9Cz0tuDiY8C3ctxq1tqvaCgkFb8cCA/edit?usp=sharing"",""บึงกาฬ!I472"")"),0)</f>
        <v>0</v>
      </c>
      <c r="J577" s="192">
        <f ca="1">IFERROR(__xludf.DUMMYFUNCTION("IMPORTRANGE(""https://docs.google.com/spreadsheets/d/1XL5vhW3sbDhbH9Cz0tuDiY8C3ctxq1tqvaCgkFb8cCA/edit?usp=sharing"",""บึงกาฬ!J472"")"),0)</f>
        <v>0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IFERROR(__xludf.DUMMYFUNCTION("IMPORTRANGE(""https://docs.google.com/spreadsheets/d/1XL5vhW3sbDhbH9Cz0tuDiY8C3ctxq1tqvaCgkFb8cCA/edit?usp=sharing"",""บึงกาฬ!I473"")"),0)</f>
        <v>0</v>
      </c>
      <c r="J578" s="192">
        <f ca="1">IFERROR(__xludf.DUMMYFUNCTION("IMPORTRANGE(""https://docs.google.com/spreadsheets/d/1XL5vhW3sbDhbH9Cz0tuDiY8C3ctxq1tqvaCgkFb8cCA/edit?usp=sharing"",""บึงกาฬ!J473"")"),0)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IFERROR(__xludf.DUMMYFUNCTION("IMPORTRANGE(""https://docs.google.com/spreadsheets/d/1XL5vhW3sbDhbH9Cz0tuDiY8C3ctxq1tqvaCgkFb8cCA/edit?usp=sharing"",""บึงกาฬ!I474"")"),0)</f>
        <v>0</v>
      </c>
      <c r="J579" s="192">
        <f ca="1">IFERROR(__xludf.DUMMYFUNCTION("IMPORTRANGE(""https://docs.google.com/spreadsheets/d/1XL5vhW3sbDhbH9Cz0tuDiY8C3ctxq1tqvaCgkFb8cCA/edit?usp=sharing"",""บึงกาฬ!J474"")"),0)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IFERROR(__xludf.DUMMYFUNCTION("IMPORTRANGE(""https://docs.google.com/spreadsheets/d/1XL5vhW3sbDhbH9Cz0tuDiY8C3ctxq1tqvaCgkFb8cCA/edit?usp=sharing"",""บึงกาฬ!I475"")"),50)</f>
        <v>50</v>
      </c>
      <c r="J580" s="360">
        <f ca="1">IFERROR(__xludf.DUMMYFUNCTION("IMPORTRANGE(""https://docs.google.com/spreadsheets/d/1XL5vhW3sbDhbH9Cz0tuDiY8C3ctxq1tqvaCgkFb8cCA/edit?usp=sharing"",""บึงกาฬ!J475"")"),0)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IFERROR(__xludf.DUMMYFUNCTION("IMPORTRANGE(""https://docs.google.com/spreadsheets/d/1XL5vhW3sbDhbH9Cz0tuDiY8C3ctxq1tqvaCgkFb8cCA/edit?usp=sharing"",""บึงกาฬ!L475"")"),144350)</f>
        <v>144350</v>
      </c>
      <c r="M580" s="362"/>
      <c r="N580" s="362">
        <f ca="1">IFERROR(__xludf.DUMMYFUNCTION("IMPORTRANGE(""https://docs.google.com/spreadsheets/d/1XL5vhW3sbDhbH9Cz0tuDiY8C3ctxq1tqvaCgkFb8cCA/edit?usp=sharing"",""บึงกาฬ!M475"")"),0)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IFERROR(__xludf.DUMMYFUNCTION("IMPORTRANGE(""https://docs.google.com/spreadsheets/d/1XL5vhW3sbDhbH9Cz0tuDiY8C3ctxq1tqvaCgkFb8cCA/edit?usp=sharing"",""บึงกาฬ!L476"")"),0)</f>
        <v>0</v>
      </c>
      <c r="M581" s="169"/>
      <c r="N581" s="171">
        <f ca="1">IFERROR(__xludf.DUMMYFUNCTION("IMPORTRANGE(""https://docs.google.com/spreadsheets/d/1XL5vhW3sbDhbH9Cz0tuDiY8C3ctxq1tqvaCgkFb8cCA/edit?usp=sharing"",""บึงกาฬ!M476"")"),0)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IFERROR(__xludf.DUMMYFUNCTION("IMPORTRANGE(""https://docs.google.com/spreadsheets/d/1XL5vhW3sbDhbH9Cz0tuDiY8C3ctxq1tqvaCgkFb8cCA/edit?usp=sharing"",""บึงกาฬ!L477"")"),144350)</f>
        <v>144350</v>
      </c>
      <c r="M582" s="169"/>
      <c r="N582" s="171">
        <f ca="1">IFERROR(__xludf.DUMMYFUNCTION("IMPORTRANGE(""https://docs.google.com/spreadsheets/d/1XL5vhW3sbDhbH9Cz0tuDiY8C3ctxq1tqvaCgkFb8cCA/edit?usp=sharing"",""บึงกาฬ!M477"")"),0)</f>
        <v>0</v>
      </c>
      <c r="O582" s="171">
        <f t="shared" ca="1" si="124"/>
        <v>0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IFERROR(__xludf.DUMMYFUNCTION("IMPORTRANGE(""https://docs.google.com/spreadsheets/d/1XL5vhW3sbDhbH9Cz0tuDiY8C3ctxq1tqvaCgkFb8cCA/edit?usp=sharing"",""บึงกาฬ!L478"")"),0)</f>
        <v>0</v>
      </c>
      <c r="M583" s="171"/>
      <c r="N583" s="171">
        <f ca="1">IFERROR(__xludf.DUMMYFUNCTION("IMPORTRANGE(""https://docs.google.com/spreadsheets/d/1XL5vhW3sbDhbH9Cz0tuDiY8C3ctxq1tqvaCgkFb8cCA/edit?usp=sharing"",""บึงกาฬ!M478"")"),0)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IFERROR(__xludf.DUMMYFUNCTION("IMPORTRANGE(""https://docs.google.com/spreadsheets/d/1XL5vhW3sbDhbH9Cz0tuDiY8C3ctxq1tqvaCgkFb8cCA/edit?usp=sharing"",""บึงกาฬ!L479"")"),144350)</f>
        <v>144350</v>
      </c>
      <c r="M584" s="171"/>
      <c r="N584" s="171">
        <f ca="1">IFERROR(__xludf.DUMMYFUNCTION("IMPORTRANGE(""https://docs.google.com/spreadsheets/d/1XL5vhW3sbDhbH9Cz0tuDiY8C3ctxq1tqvaCgkFb8cCA/edit?usp=sharing"",""บึงกาฬ!M479"")"),0)</f>
        <v>0</v>
      </c>
      <c r="O584" s="171">
        <f t="shared" ca="1" si="124"/>
        <v>0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IFERROR(__xludf.DUMMYFUNCTION("IMPORTRANGE(""https://docs.google.com/spreadsheets/d/1XL5vhW3sbDhbH9Cz0tuDiY8C3ctxq1tqvaCgkFb8cCA/edit?usp=sharing"",""บึงกาฬ!M480"")"),0)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IFERROR(__xludf.DUMMYFUNCTION("IMPORTRANGE(""https://docs.google.com/spreadsheets/d/1XL5vhW3sbDhbH9Cz0tuDiY8C3ctxq1tqvaCgkFb8cCA/edit?usp=sharing"",""บึงกาฬ!M481"")"),0)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IFERROR(__xludf.DUMMYFUNCTION("IMPORTRANGE(""https://docs.google.com/spreadsheets/d/1XL5vhW3sbDhbH9Cz0tuDiY8C3ctxq1tqvaCgkFb8cCA/edit?usp=sharing"",""บึงกาฬ!M482"")"),0)</f>
        <v>0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IFERROR(__xludf.DUMMYFUNCTION("IMPORTRANGE(""https://docs.google.com/spreadsheets/d/1XL5vhW3sbDhbH9Cz0tuDiY8C3ctxq1tqvaCgkFb8cCA/edit?usp=sharing"",""บึงกาฬ!M483"")"),0)</f>
        <v>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IFERROR(__xludf.DUMMYFUNCTION("IMPORTRANGE(""https://docs.google.com/spreadsheets/d/1XL5vhW3sbDhbH9Cz0tuDiY8C3ctxq1tqvaCgkFb8cCA/edit?usp=sharing"",""บึงกาฬ!I484"")"),50)</f>
        <v>50</v>
      </c>
      <c r="J589" s="191">
        <f ca="1">IFERROR(__xludf.DUMMYFUNCTION("IMPORTRANGE(""https://docs.google.com/spreadsheets/d/1XL5vhW3sbDhbH9Cz0tuDiY8C3ctxq1tqvaCgkFb8cCA/edit?usp=sharing"",""บึงกาฬ!J484"")"),4)</f>
        <v>4</v>
      </c>
      <c r="K589" s="168">
        <f t="shared" ref="K589:K596" ca="1" si="125">IF(I589&gt;0,J589*100/I589,0)</f>
        <v>8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IFERROR(__xludf.DUMMYFUNCTION("IMPORTRANGE(""https://docs.google.com/spreadsheets/d/1XL5vhW3sbDhbH9Cz0tuDiY8C3ctxq1tqvaCgkFb8cCA/edit?usp=sharing"",""บึงกาฬ!I485"")"),0)</f>
        <v>0</v>
      </c>
      <c r="J590" s="191">
        <f ca="1">IFERROR(__xludf.DUMMYFUNCTION("IMPORTRANGE(""https://docs.google.com/spreadsheets/d/1XL5vhW3sbDhbH9Cz0tuDiY8C3ctxq1tqvaCgkFb8cCA/edit?usp=sharing"",""บึงกาฬ!J485"")"),56.23)</f>
        <v>56.23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IFERROR(__xludf.DUMMYFUNCTION("IMPORTRANGE(""https://docs.google.com/spreadsheets/d/1XL5vhW3sbDhbH9Cz0tuDiY8C3ctxq1tqvaCgkFb8cCA/edit?usp=sharing"",""บึงกาฬ!I486"")"),50)</f>
        <v>50</v>
      </c>
      <c r="J591" s="191">
        <f ca="1">IFERROR(__xludf.DUMMYFUNCTION("IMPORTRANGE(""https://docs.google.com/spreadsheets/d/1XL5vhW3sbDhbH9Cz0tuDiY8C3ctxq1tqvaCgkFb8cCA/edit?usp=sharing"",""บึงกาฬ!J486"")"),0)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IFERROR(__xludf.DUMMYFUNCTION("IMPORTRANGE(""https://docs.google.com/spreadsheets/d/1XL5vhW3sbDhbH9Cz0tuDiY8C3ctxq1tqvaCgkFb8cCA/edit?usp=sharing"",""บึงกาฬ!I487"")"),0)</f>
        <v>0</v>
      </c>
      <c r="J592" s="191">
        <f ca="1">IFERROR(__xludf.DUMMYFUNCTION("IMPORTRANGE(""https://docs.google.com/spreadsheets/d/1XL5vhW3sbDhbH9Cz0tuDiY8C3ctxq1tqvaCgkFb8cCA/edit?usp=sharing"",""บึงกาฬ!J487"")"),0)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IFERROR(__xludf.DUMMYFUNCTION("IMPORTRANGE(""https://docs.google.com/spreadsheets/d/1XL5vhW3sbDhbH9Cz0tuDiY8C3ctxq1tqvaCgkFb8cCA/edit?usp=sharing"",""บึงกาฬ!I488"")"),50)</f>
        <v>50</v>
      </c>
      <c r="J593" s="191">
        <f ca="1">IFERROR(__xludf.DUMMYFUNCTION("IMPORTRANGE(""https://docs.google.com/spreadsheets/d/1XL5vhW3sbDhbH9Cz0tuDiY8C3ctxq1tqvaCgkFb8cCA/edit?usp=sharing"",""บึงกาฬ!J488"")"),0)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IFERROR(__xludf.DUMMYFUNCTION("IMPORTRANGE(""https://docs.google.com/spreadsheets/d/1XL5vhW3sbDhbH9Cz0tuDiY8C3ctxq1tqvaCgkFb8cCA/edit?usp=sharing"",""บึงกาฬ!I489"")"),0)</f>
        <v>0</v>
      </c>
      <c r="J594" s="191">
        <f ca="1">IFERROR(__xludf.DUMMYFUNCTION("IMPORTRANGE(""https://docs.google.com/spreadsheets/d/1XL5vhW3sbDhbH9Cz0tuDiY8C3ctxq1tqvaCgkFb8cCA/edit?usp=sharing"",""บึงกาฬ!J489"")"),0)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IFERROR(__xludf.DUMMYFUNCTION("IMPORTRANGE(""https://docs.google.com/spreadsheets/d/1XL5vhW3sbDhbH9Cz0tuDiY8C3ctxq1tqvaCgkFb8cCA/edit?usp=sharing"",""บึงกาฬ!I490"")"),50)</f>
        <v>50</v>
      </c>
      <c r="J595" s="191">
        <f ca="1">IFERROR(__xludf.DUMMYFUNCTION("IMPORTRANGE(""https://docs.google.com/spreadsheets/d/1XL5vhW3sbDhbH9Cz0tuDiY8C3ctxq1tqvaCgkFb8cCA/edit?usp=sharing"",""บึงกาฬ!J490"")"),0)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IFERROR(__xludf.DUMMYFUNCTION("IMPORTRANGE(""https://docs.google.com/spreadsheets/d/1XL5vhW3sbDhbH9Cz0tuDiY8C3ctxq1tqvaCgkFb8cCA/edit?usp=sharing"",""บึงกาฬ!I491"")"),0)</f>
        <v>0</v>
      </c>
      <c r="J596" s="238">
        <f ca="1">IFERROR(__xludf.DUMMYFUNCTION("IMPORTRANGE(""https://docs.google.com/spreadsheets/d/1XL5vhW3sbDhbH9Cz0tuDiY8C3ctxq1tqvaCgkFb8cCA/edit?usp=sharing"",""บึงกาฬ!J491"")"),0)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IFERROR(__xludf.DUMMYFUNCTION("IMPORTRANGE(""https://docs.google.com/spreadsheets/d/1XL5vhW3sbDhbH9Cz0tuDiY8C3ctxq1tqvaCgkFb8cCA/edit?usp=sharing"",""บึงกาฬ!I492"")"),50)</f>
        <v>50</v>
      </c>
      <c r="J597" s="464">
        <f ca="1">IFERROR(__xludf.DUMMYFUNCTION("IMPORTRANGE(""https://docs.google.com/spreadsheets/d/1XL5vhW3sbDhbH9Cz0tuDiY8C3ctxq1tqvaCgkFb8cCA/edit?usp=sharing"",""บึงกาฬ!J492"")"),0)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IFERROR(__xludf.DUMMYFUNCTION("IMPORTRANGE(""https://docs.google.com/spreadsheets/d/1XL5vhW3sbDhbH9Cz0tuDiY8C3ctxq1tqvaCgkFb8cCA/edit?usp=sharing"",""บึงกาฬ!L492"")"),5350)</f>
        <v>5350</v>
      </c>
      <c r="M597" s="395"/>
      <c r="N597" s="395">
        <f ca="1">IFERROR(__xludf.DUMMYFUNCTION("IMPORTRANGE(""https://docs.google.com/spreadsheets/d/1XL5vhW3sbDhbH9Cz0tuDiY8C3ctxq1tqvaCgkFb8cCA/edit?usp=sharing"",""บึงกาฬ!M492"")"),0)</f>
        <v>0</v>
      </c>
      <c r="O597" s="395">
        <f t="shared" ref="O597:O601" ca="1" si="126">+IF(L597&gt;0,N597*100/L597,0)</f>
        <v>0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IFERROR(__xludf.DUMMYFUNCTION("IMPORTRANGE(""https://docs.google.com/spreadsheets/d/1XL5vhW3sbDhbH9Cz0tuDiY8C3ctxq1tqvaCgkFb8cCA/edit?usp=sharing"",""บึงกาฬ!L493"")"),0)</f>
        <v>0</v>
      </c>
      <c r="M598" s="169"/>
      <c r="N598" s="171">
        <f ca="1">IFERROR(__xludf.DUMMYFUNCTION("IMPORTRANGE(""https://docs.google.com/spreadsheets/d/1XL5vhW3sbDhbH9Cz0tuDiY8C3ctxq1tqvaCgkFb8cCA/edit?usp=sharing"",""บึงกาฬ!M493"")"),0)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IFERROR(__xludf.DUMMYFUNCTION("IMPORTRANGE(""https://docs.google.com/spreadsheets/d/1XL5vhW3sbDhbH9Cz0tuDiY8C3ctxq1tqvaCgkFb8cCA/edit?usp=sharing"",""บึงกาฬ!L494"")"),5350)</f>
        <v>5350</v>
      </c>
      <c r="M599" s="169"/>
      <c r="N599" s="171">
        <f ca="1">IFERROR(__xludf.DUMMYFUNCTION("IMPORTRANGE(""https://docs.google.com/spreadsheets/d/1XL5vhW3sbDhbH9Cz0tuDiY8C3ctxq1tqvaCgkFb8cCA/edit?usp=sharing"",""บึงกาฬ!M494"")"),0)</f>
        <v>0</v>
      </c>
      <c r="O599" s="171">
        <f t="shared" ca="1" si="126"/>
        <v>0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IFERROR(__xludf.DUMMYFUNCTION("IMPORTRANGE(""https://docs.google.com/spreadsheets/d/1XL5vhW3sbDhbH9Cz0tuDiY8C3ctxq1tqvaCgkFb8cCA/edit?usp=sharing"",""บึงกาฬ!L495"")"),0)</f>
        <v>0</v>
      </c>
      <c r="M600" s="171"/>
      <c r="N600" s="171">
        <f ca="1">IFERROR(__xludf.DUMMYFUNCTION("IMPORTRANGE(""https://docs.google.com/spreadsheets/d/1XL5vhW3sbDhbH9Cz0tuDiY8C3ctxq1tqvaCgkFb8cCA/edit?usp=sharing"",""บึงกาฬ!M495"")"),0)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IFERROR(__xludf.DUMMYFUNCTION("IMPORTRANGE(""https://docs.google.com/spreadsheets/d/1XL5vhW3sbDhbH9Cz0tuDiY8C3ctxq1tqvaCgkFb8cCA/edit?usp=sharing"",""บึงกาฬ!L496"")"),5350)</f>
        <v>5350</v>
      </c>
      <c r="M601" s="171"/>
      <c r="N601" s="171">
        <f ca="1">IFERROR(__xludf.DUMMYFUNCTION("IMPORTRANGE(""https://docs.google.com/spreadsheets/d/1XL5vhW3sbDhbH9Cz0tuDiY8C3ctxq1tqvaCgkFb8cCA/edit?usp=sharing"",""บึงกาฬ!M496"")"),0)</f>
        <v>0</v>
      </c>
      <c r="O601" s="171">
        <f t="shared" ca="1" si="126"/>
        <v>0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IFERROR(__xludf.DUMMYFUNCTION("IMPORTRANGE(""https://docs.google.com/spreadsheets/d/1XL5vhW3sbDhbH9Cz0tuDiY8C3ctxq1tqvaCgkFb8cCA/edit?usp=sharing"",""บึงกาฬ!M497"")"),0)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IFERROR(__xludf.DUMMYFUNCTION("IMPORTRANGE(""https://docs.google.com/spreadsheets/d/1XL5vhW3sbDhbH9Cz0tuDiY8C3ctxq1tqvaCgkFb8cCA/edit?usp=sharing"",""บึงกาฬ!M498"")"),0)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IFERROR(__xludf.DUMMYFUNCTION("IMPORTRANGE(""https://docs.google.com/spreadsheets/d/1XL5vhW3sbDhbH9Cz0tuDiY8C3ctxq1tqvaCgkFb8cCA/edit?usp=sharing"",""บึงกาฬ!M499"")"),0)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IFERROR(__xludf.DUMMYFUNCTION("IMPORTRANGE(""https://docs.google.com/spreadsheets/d/1XL5vhW3sbDhbH9Cz0tuDiY8C3ctxq1tqvaCgkFb8cCA/edit?usp=sharing"",""บึงกาฬ!M500"")"),0)</f>
        <v>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IFERROR(__xludf.DUMMYFUNCTION("IMPORTRANGE(""https://docs.google.com/spreadsheets/d/1XL5vhW3sbDhbH9Cz0tuDiY8C3ctxq1tqvaCgkFb8cCA/edit?usp=sharing"",""บึงกาฬ!J502"")"),0)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IFERROR(__xludf.DUMMYFUNCTION("IMPORTRANGE(""https://docs.google.com/spreadsheets/d/1XL5vhW3sbDhbH9Cz0tuDiY8C3ctxq1tqvaCgkFb8cCA/edit?usp=sharing"",""บึงกาฬ!J503"")"),0)</f>
        <v>0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IFERROR(__xludf.DUMMYFUNCTION("IMPORTRANGE(""https://docs.google.com/spreadsheets/d/1XL5vhW3sbDhbH9Cz0tuDiY8C3ctxq1tqvaCgkFb8cCA/edit?usp=sharing"",""บึงกาฬ!J166"")"),0)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IFERROR(__xludf.DUMMYFUNCTION("IMPORTRANGE(""https://docs.google.com/spreadsheets/d/1XL5vhW3sbDhbH9Cz0tuDiY8C3ctxq1tqvaCgkFb8cCA/edit?usp=sharing"",""บึงกาฬ!J166"")"),0)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IFERROR(__xludf.DUMMYFUNCTION("IMPORTRANGE(""https://docs.google.com/spreadsheets/d/1XL5vhW3sbDhbH9Cz0tuDiY8C3ctxq1tqvaCgkFb8cCA/edit?usp=sharing"",""บึงกาฬ!I506"")"),50)</f>
        <v>50</v>
      </c>
      <c r="J611" s="167">
        <f ca="1">IFERROR(__xludf.DUMMYFUNCTION("IMPORTRANGE(""https://docs.google.com/spreadsheets/d/1XL5vhW3sbDhbH9Cz0tuDiY8C3ctxq1tqvaCgkFb8cCA/edit?usp=sharing"",""บึงกาฬ!J506"")"),0)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IFERROR(__xludf.DUMMYFUNCTION("IMPORTRANGE(""https://docs.google.com/spreadsheets/d/1XL5vhW3sbDhbH9Cz0tuDiY8C3ctxq1tqvaCgkFb8cCA/edit?usp=sharing"",""บึงกาฬ!I507"")"),0)</f>
        <v>0</v>
      </c>
      <c r="J612" s="192">
        <f ca="1">IFERROR(__xludf.DUMMYFUNCTION("IMPORTRANGE(""https://docs.google.com/spreadsheets/d/1XL5vhW3sbDhbH9Cz0tuDiY8C3ctxq1tqvaCgkFb8cCA/edit?usp=sharing"",""บึงกาฬ!J507"")"),0)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IFERROR(__xludf.DUMMYFUNCTION("IMPORTRANGE(""https://docs.google.com/spreadsheets/d/1XL5vhW3sbDhbH9Cz0tuDiY8C3ctxq1tqvaCgkFb8cCA/edit?usp=sharing"",""บึงกาฬ!I508"")"),0)</f>
        <v>0</v>
      </c>
      <c r="J613" s="192">
        <f ca="1">IFERROR(__xludf.DUMMYFUNCTION("IMPORTRANGE(""https://docs.google.com/spreadsheets/d/1XL5vhW3sbDhbH9Cz0tuDiY8C3ctxq1tqvaCgkFb8cCA/edit?usp=sharing"",""บึงกาฬ!J508"")"),0)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IFERROR(__xludf.DUMMYFUNCTION("IMPORTRANGE(""https://docs.google.com/spreadsheets/d/1XL5vhW3sbDhbH9Cz0tuDiY8C3ctxq1tqvaCgkFb8cCA/edit?usp=sharing"",""บึงกาฬ!I509"")"),0)</f>
        <v>0</v>
      </c>
      <c r="J614" s="192">
        <f ca="1">IFERROR(__xludf.DUMMYFUNCTION("IMPORTRANGE(""https://docs.google.com/spreadsheets/d/1XL5vhW3sbDhbH9Cz0tuDiY8C3ctxq1tqvaCgkFb8cCA/edit?usp=sharing"",""บึงกาฬ!J509"")"),0)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IFERROR(__xludf.DUMMYFUNCTION("IMPORTRANGE(""https://docs.google.com/spreadsheets/d/1XL5vhW3sbDhbH9Cz0tuDiY8C3ctxq1tqvaCgkFb8cCA/edit?usp=sharing"",""บึงกาฬ!I510"")"),0)</f>
        <v>0</v>
      </c>
      <c r="J615" s="192">
        <f ca="1">IFERROR(__xludf.DUMMYFUNCTION("IMPORTRANGE(""https://docs.google.com/spreadsheets/d/1XL5vhW3sbDhbH9Cz0tuDiY8C3ctxq1tqvaCgkFb8cCA/edit?usp=sharing"",""บึงกาฬ!J510"")"),0)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IFERROR(__xludf.DUMMYFUNCTION("IMPORTRANGE(""https://docs.google.com/spreadsheets/d/1XL5vhW3sbDhbH9Cz0tuDiY8C3ctxq1tqvaCgkFb8cCA/edit?usp=sharing"",""บึงกาฬ!I511"")"),0)</f>
        <v>0</v>
      </c>
      <c r="J616" s="192">
        <f ca="1">IFERROR(__xludf.DUMMYFUNCTION("IMPORTRANGE(""https://docs.google.com/spreadsheets/d/1XL5vhW3sbDhbH9Cz0tuDiY8C3ctxq1tqvaCgkFb8cCA/edit?usp=sharing"",""บึงกาฬ!J511"")"),0)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IFERROR(__xludf.DUMMYFUNCTION("IMPORTRANGE(""https://docs.google.com/spreadsheets/d/1XL5vhW3sbDhbH9Cz0tuDiY8C3ctxq1tqvaCgkFb8cCA/edit?usp=sharing"",""บึงกาฬ!I512"")"),0)</f>
        <v>0</v>
      </c>
      <c r="J617" s="191">
        <f ca="1">IFERROR(__xludf.DUMMYFUNCTION("IMPORTRANGE(""https://docs.google.com/spreadsheets/d/1XL5vhW3sbDhbH9Cz0tuDiY8C3ctxq1tqvaCgkFb8cCA/edit?usp=sharing"",""บึงกาฬ!J512"")"),0)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IFERROR(__xludf.DUMMYFUNCTION("IMPORTRANGE(""https://docs.google.com/spreadsheets/d/1XL5vhW3sbDhbH9Cz0tuDiY8C3ctxq1tqvaCgkFb8cCA/edit?usp=sharing"",""บึงกาฬ!I513"")"),0)</f>
        <v>0</v>
      </c>
      <c r="J618" s="192">
        <f ca="1">IFERROR(__xludf.DUMMYFUNCTION("IMPORTRANGE(""https://docs.google.com/spreadsheets/d/1XL5vhW3sbDhbH9Cz0tuDiY8C3ctxq1tqvaCgkFb8cCA/edit?usp=sharing"",""บึงกาฬ!J513"")"),0)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IFERROR(__xludf.DUMMYFUNCTION("IMPORTRANGE(""https://docs.google.com/spreadsheets/d/1XL5vhW3sbDhbH9Cz0tuDiY8C3ctxq1tqvaCgkFb8cCA/edit?usp=sharing"",""บึงกาฬ!I514"")"),0)</f>
        <v>0</v>
      </c>
      <c r="J619" s="192">
        <f ca="1">IFERROR(__xludf.DUMMYFUNCTION("IMPORTRANGE(""https://docs.google.com/spreadsheets/d/1XL5vhW3sbDhbH9Cz0tuDiY8C3ctxq1tqvaCgkFb8cCA/edit?usp=sharing"",""บึงกาฬ!J514"")"),0)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IFERROR(__xludf.DUMMYFUNCTION("IMPORTRANGE(""https://docs.google.com/spreadsheets/d/1XL5vhW3sbDhbH9Cz0tuDiY8C3ctxq1tqvaCgkFb8cCA/edit?usp=sharing"",""บึงกาฬ!I515"")"),0)</f>
        <v>0</v>
      </c>
      <c r="J620" s="167">
        <f ca="1">IFERROR(__xludf.DUMMYFUNCTION("IMPORTRANGE(""https://docs.google.com/spreadsheets/d/1XL5vhW3sbDhbH9Cz0tuDiY8C3ctxq1tqvaCgkFb8cCA/edit?usp=sharing"",""บึงกาฬ!J515"")"),0)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IFERROR(__xludf.DUMMYFUNCTION("IMPORTRANGE(""https://docs.google.com/spreadsheets/d/1XL5vhW3sbDhbH9Cz0tuDiY8C3ctxq1tqvaCgkFb8cCA/edit?usp=sharing"",""บึงกาฬ!I516"")"),0)</f>
        <v>0</v>
      </c>
      <c r="J621" s="167">
        <f ca="1">IFERROR(__xludf.DUMMYFUNCTION("IMPORTRANGE(""https://docs.google.com/spreadsheets/d/1XL5vhW3sbDhbH9Cz0tuDiY8C3ctxq1tqvaCgkFb8cCA/edit?usp=sharing"",""บึงกาฬ!J516"")"),0)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IFERROR(__xludf.DUMMYFUNCTION("IMPORTRANGE(""https://docs.google.com/spreadsheets/d/1XL5vhW3sbDhbH9Cz0tuDiY8C3ctxq1tqvaCgkFb8cCA/edit?usp=sharing"",""บึงกาฬ!I517"")"),0)</f>
        <v>0</v>
      </c>
      <c r="J622" s="192">
        <f ca="1">IFERROR(__xludf.DUMMYFUNCTION("IMPORTRANGE(""https://docs.google.com/spreadsheets/d/1XL5vhW3sbDhbH9Cz0tuDiY8C3ctxq1tqvaCgkFb8cCA/edit?usp=sharing"",""บึงกาฬ!J517"")"),0)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IFERROR(__xludf.DUMMYFUNCTION("IMPORTRANGE(""https://docs.google.com/spreadsheets/d/1XL5vhW3sbDhbH9Cz0tuDiY8C3ctxq1tqvaCgkFb8cCA/edit?usp=sharing"",""บึงกาฬ!I518"")"),0)</f>
        <v>0</v>
      </c>
      <c r="J623" s="192">
        <f ca="1">IFERROR(__xludf.DUMMYFUNCTION("IMPORTRANGE(""https://docs.google.com/spreadsheets/d/1XL5vhW3sbDhbH9Cz0tuDiY8C3ctxq1tqvaCgkFb8cCA/edit?usp=sharing"",""บึงกาฬ!J518"")"),0)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IFERROR(__xludf.DUMMYFUNCTION("IMPORTRANGE(""https://docs.google.com/spreadsheets/d/1XL5vhW3sbDhbH9Cz0tuDiY8C3ctxq1tqvaCgkFb8cCA/edit?usp=sharing"",""บึงกาฬ!I519"")"),0)</f>
        <v>0</v>
      </c>
      <c r="J624" s="191">
        <f ca="1">IFERROR(__xludf.DUMMYFUNCTION("IMPORTRANGE(""https://docs.google.com/spreadsheets/d/1XL5vhW3sbDhbH9Cz0tuDiY8C3ctxq1tqvaCgkFb8cCA/edit?usp=sharing"",""บึงกาฬ!J519"")"),0)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IFERROR(__xludf.DUMMYFUNCTION("IMPORTRANGE(""https://docs.google.com/spreadsheets/d/1XL5vhW3sbDhbH9Cz0tuDiY8C3ctxq1tqvaCgkFb8cCA/edit?usp=sharing"",""บึงกาฬ!I520"")"),0)</f>
        <v>0</v>
      </c>
      <c r="J625" s="192">
        <f ca="1">IFERROR(__xludf.DUMMYFUNCTION("IMPORTRANGE(""https://docs.google.com/spreadsheets/d/1XL5vhW3sbDhbH9Cz0tuDiY8C3ctxq1tqvaCgkFb8cCA/edit?usp=sharing"",""บึงกาฬ!J520"")"),0)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IFERROR(__xludf.DUMMYFUNCTION("IMPORTRANGE(""https://docs.google.com/spreadsheets/d/1XL5vhW3sbDhbH9Cz0tuDiY8C3ctxq1tqvaCgkFb8cCA/edit?usp=sharing"",""บึงกาฬ!I521"")"),0)</f>
        <v>0</v>
      </c>
      <c r="J626" s="192">
        <f ca="1">IFERROR(__xludf.DUMMYFUNCTION("IMPORTRANGE(""https://docs.google.com/spreadsheets/d/1XL5vhW3sbDhbH9Cz0tuDiY8C3ctxq1tqvaCgkFb8cCA/edit?usp=sharing"",""บึงกาฬ!J521"")"),0)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IFERROR(__xludf.DUMMYFUNCTION("IMPORTRANGE(""https://docs.google.com/spreadsheets/d/1XL5vhW3sbDhbH9Cz0tuDiY8C3ctxq1tqvaCgkFb8cCA/edit?usp=sharing"",""บึงกาฬ!I523"")"),4326111.44)</f>
        <v>4326111.4400000004</v>
      </c>
      <c r="J628" s="332">
        <f ca="1">IFERROR(__xludf.DUMMYFUNCTION("IMPORTRANGE(""https://docs.google.com/spreadsheets/d/1XL5vhW3sbDhbH9Cz0tuDiY8C3ctxq1tqvaCgkFb8cCA/edit?usp=sharing"",""บึงกาฬ!J523"")"),43000)</f>
        <v>43000</v>
      </c>
      <c r="K628" s="333">
        <f t="shared" ref="K628:K635" ca="1" si="129">IF(I628&gt;0,J628*100/I628,0)</f>
        <v>0.99396422390820327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IFERROR(__xludf.DUMMYFUNCTION("IMPORTRANGE(""https://docs.google.com/spreadsheets/d/1XL5vhW3sbDhbH9Cz0tuDiY8C3ctxq1tqvaCgkFb8cCA/edit?usp=sharing"",""บึงกาฬ!I524"")"),284)</f>
        <v>284</v>
      </c>
      <c r="J629" s="332">
        <f ca="1">IFERROR(__xludf.DUMMYFUNCTION("IMPORTRANGE(""https://docs.google.com/spreadsheets/d/1XL5vhW3sbDhbH9Cz0tuDiY8C3ctxq1tqvaCgkFb8cCA/edit?usp=sharing"",""บึงกาฬ!J524"")"),3)</f>
        <v>3</v>
      </c>
      <c r="K629" s="333">
        <f t="shared" ca="1" si="129"/>
        <v>1.056338028169014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IFERROR(__xludf.DUMMYFUNCTION("IMPORTRANGE(""https://docs.google.com/spreadsheets/d/1XL5vhW3sbDhbH9Cz0tuDiY8C3ctxq1tqvaCgkFb8cCA/edit?usp=sharing"",""บึงกาฬ!I525"")"),1444097.44)</f>
        <v>1444097.44</v>
      </c>
      <c r="J630" s="332">
        <f ca="1">IFERROR(__xludf.DUMMYFUNCTION("IMPORTRANGE(""https://docs.google.com/spreadsheets/d/1XL5vhW3sbDhbH9Cz0tuDiY8C3ctxq1tqvaCgkFb8cCA/edit?usp=sharing"",""บึงกาฬ!J525"")"),73931.24)</f>
        <v>73931.240000000005</v>
      </c>
      <c r="K630" s="333">
        <f t="shared" ca="1" si="129"/>
        <v>5.1195465037317716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IFERROR(__xludf.DUMMYFUNCTION("IMPORTRANGE(""https://docs.google.com/spreadsheets/d/1XL5vhW3sbDhbH9Cz0tuDiY8C3ctxq1tqvaCgkFb8cCA/edit?usp=sharing"",""บึงกาฬ!I526"")"),67)</f>
        <v>67</v>
      </c>
      <c r="J631" s="332">
        <f ca="1">IFERROR(__xludf.DUMMYFUNCTION("IMPORTRANGE(""https://docs.google.com/spreadsheets/d/1XL5vhW3sbDhbH9Cz0tuDiY8C3ctxq1tqvaCgkFb8cCA/edit?usp=sharing"",""บึงกาฬ!J526"")"),16)</f>
        <v>16</v>
      </c>
      <c r="K631" s="333">
        <f t="shared" ca="1" si="129"/>
        <v>23.880597014925375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IFERROR(__xludf.DUMMYFUNCTION("IMPORTRANGE(""https://docs.google.com/spreadsheets/d/1XL5vhW3sbDhbH9Cz0tuDiY8C3ctxq1tqvaCgkFb8cCA/edit?usp=sharing"",""บึงกาฬ!I527"")"),0)</f>
        <v>0</v>
      </c>
      <c r="J632" s="332">
        <f ca="1">IFERROR(__xludf.DUMMYFUNCTION("IMPORTRANGE(""https://docs.google.com/spreadsheets/d/1XL5vhW3sbDhbH9Cz0tuDiY8C3ctxq1tqvaCgkFb8cCA/edit?usp=sharing"",""บึงกาฬ!J527"")"),0)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IFERROR(__xludf.DUMMYFUNCTION("IMPORTRANGE(""https://docs.google.com/spreadsheets/d/1XL5vhW3sbDhbH9Cz0tuDiY8C3ctxq1tqvaCgkFb8cCA/edit?usp=sharing"",""บึงกาฬ!I528"")"),0)</f>
        <v>0</v>
      </c>
      <c r="J633" s="332">
        <f ca="1">IFERROR(__xludf.DUMMYFUNCTION("IMPORTRANGE(""https://docs.google.com/spreadsheets/d/1XL5vhW3sbDhbH9Cz0tuDiY8C3ctxq1tqvaCgkFb8cCA/edit?usp=sharing"",""บึงกาฬ!J528"")"),0)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IFERROR(__xludf.DUMMYFUNCTION("IMPORTRANGE(""https://docs.google.com/spreadsheets/d/1XL5vhW3sbDhbH9Cz0tuDiY8C3ctxq1tqvaCgkFb8cCA/edit?usp=sharing"",""บึงกาฬ!I529"")"),2400000)</f>
        <v>2400000</v>
      </c>
      <c r="J634" s="332">
        <f ca="1">IFERROR(__xludf.DUMMYFUNCTION("IMPORTRANGE(""https://docs.google.com/spreadsheets/d/1XL5vhW3sbDhbH9Cz0tuDiY8C3ctxq1tqvaCgkFb8cCA/edit?usp=sharing"",""บึงกาฬ!J529"")"),0)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IFERROR(__xludf.DUMMYFUNCTION("IMPORTRANGE(""https://docs.google.com/spreadsheets/d/1XL5vhW3sbDhbH9Cz0tuDiY8C3ctxq1tqvaCgkFb8cCA/edit?usp=sharing"",""บึงกาฬ!I530"")"),60)</f>
        <v>60</v>
      </c>
      <c r="J635" s="462">
        <f ca="1">IFERROR(__xludf.DUMMYFUNCTION("IMPORTRANGE(""https://docs.google.com/spreadsheets/d/1XL5vhW3sbDhbH9Cz0tuDiY8C3ctxq1tqvaCgkFb8cCA/edit?usp=sharing"",""บึงกาฬ!J530"")"),0)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zoomScale="70" zoomScaleNormal="70" workbookViewId="0">
      <pane ySplit="6" topLeftCell="A454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55000000000000004">
      <c r="A2" s="509" t="s">
        <v>243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55000000000000004">
      <c r="A3" s="509" t="s">
        <v>258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5500000000000000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9122562</v>
      </c>
      <c r="M8" s="25">
        <f t="shared" ca="1" si="0"/>
        <v>2436235</v>
      </c>
      <c r="N8" s="25">
        <f t="shared" ca="1" si="0"/>
        <v>1847864.74</v>
      </c>
      <c r="O8" s="24">
        <f t="shared" ref="O8:O16" ca="1" si="1">IF(L8&gt;0,N8*100/L8,0)</f>
        <v>20.255984448228467</v>
      </c>
      <c r="P8" s="24">
        <f t="shared" ref="P8:P16" ca="1" si="2">IF(M8&gt;0,N8*100/M8,0)</f>
        <v>75.849199276752856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9122562</v>
      </c>
      <c r="M10" s="32">
        <f t="shared" ca="1" si="4"/>
        <v>2436235</v>
      </c>
      <c r="N10" s="32">
        <f t="shared" ca="1" si="4"/>
        <v>1847864.74</v>
      </c>
      <c r="O10" s="31">
        <f t="shared" ca="1" si="1"/>
        <v>20.255984448228467</v>
      </c>
      <c r="P10" s="31">
        <f t="shared" ca="1" si="2"/>
        <v>75.849199276752856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8263162</v>
      </c>
      <c r="M12" s="40">
        <f t="shared" ca="1" si="6"/>
        <v>2436235</v>
      </c>
      <c r="N12" s="40">
        <f t="shared" ca="1" si="6"/>
        <v>988964.74</v>
      </c>
      <c r="O12" s="40">
        <f t="shared" ca="1" si="1"/>
        <v>11.968357149478614</v>
      </c>
      <c r="P12" s="40">
        <f t="shared" ca="1" si="2"/>
        <v>40.593979644820799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2402800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5860362</v>
      </c>
      <c r="M14" s="40">
        <f t="shared" si="8"/>
        <v>0</v>
      </c>
      <c r="N14" s="40">
        <f t="shared" ca="1" si="8"/>
        <v>41237.74</v>
      </c>
      <c r="O14" s="43">
        <f t="shared" ca="1" si="1"/>
        <v>0.70367223048678562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859400</v>
      </c>
      <c r="M16" s="40">
        <f t="shared" si="10"/>
        <v>0</v>
      </c>
      <c r="N16" s="40">
        <f t="shared" ca="1" si="10"/>
        <v>858900</v>
      </c>
      <c r="O16" s="52">
        <f t="shared" ca="1" si="1"/>
        <v>99.941819874330932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5231365</v>
      </c>
      <c r="M18" s="25">
        <f t="shared" ca="1" si="11"/>
        <v>2436235</v>
      </c>
      <c r="N18" s="25">
        <f t="shared" ca="1" si="11"/>
        <v>1806627</v>
      </c>
      <c r="O18" s="24">
        <f t="shared" ref="O18:O20" ca="1" si="12">IF(L18&gt;0,N18*100/L18,0)</f>
        <v>34.534523972232869</v>
      </c>
      <c r="P18" s="24">
        <f t="shared" ref="P18:P26" ca="1" si="13">IF(M18&gt;0,N18*100/M18,0)</f>
        <v>74.156516099637344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5231365</v>
      </c>
      <c r="M20" s="32">
        <f t="shared" ca="1" si="15"/>
        <v>2436235</v>
      </c>
      <c r="N20" s="32">
        <f t="shared" ca="1" si="15"/>
        <v>1806627</v>
      </c>
      <c r="O20" s="31">
        <f t="shared" ca="1" si="12"/>
        <v>34.534523972232869</v>
      </c>
      <c r="P20" s="31">
        <f t="shared" ca="1" si="13"/>
        <v>74.156516099637344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4371965</v>
      </c>
      <c r="M22" s="44">
        <f t="shared" ca="1" si="18"/>
        <v>2436235</v>
      </c>
      <c r="N22" s="43">
        <f t="shared" ca="1" si="18"/>
        <v>947727</v>
      </c>
      <c r="O22" s="43">
        <f t="shared" ca="1" si="17"/>
        <v>21.677369329351905</v>
      </c>
      <c r="P22" s="43">
        <f t="shared" ca="1" si="13"/>
        <v>38.901296467705293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2402800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1969165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859400</v>
      </c>
      <c r="M26" s="52">
        <f t="shared" si="22"/>
        <v>0</v>
      </c>
      <c r="N26" s="52">
        <f t="shared" ca="1" si="22"/>
        <v>858900</v>
      </c>
      <c r="O26" s="52">
        <f t="shared" ca="1" si="17"/>
        <v>99.941819874330932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3891197</v>
      </c>
      <c r="M28" s="25">
        <f t="shared" si="23"/>
        <v>0</v>
      </c>
      <c r="N28" s="25">
        <f t="shared" ca="1" si="23"/>
        <v>41237.74</v>
      </c>
      <c r="O28" s="24">
        <f t="shared" ref="O28:O30" ca="1" si="24">IF(L28&gt;0,N28*100/L28,0)</f>
        <v>1.0597700399131682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3891197</v>
      </c>
      <c r="M30" s="32">
        <f t="shared" si="27"/>
        <v>0</v>
      </c>
      <c r="N30" s="32">
        <f t="shared" ca="1" si="27"/>
        <v>41237.74</v>
      </c>
      <c r="O30" s="31">
        <f t="shared" ca="1" si="24"/>
        <v>1.0597700399131682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3891197</v>
      </c>
      <c r="M32" s="43">
        <f t="shared" si="30"/>
        <v>0</v>
      </c>
      <c r="N32" s="43">
        <f t="shared" ca="1" si="30"/>
        <v>41237.74</v>
      </c>
      <c r="O32" s="43">
        <f t="shared" ca="1" si="29"/>
        <v>1.0597700399131682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3891197</v>
      </c>
      <c r="M34" s="43">
        <f t="shared" si="32"/>
        <v>0</v>
      </c>
      <c r="N34" s="43">
        <f t="shared" ca="1" si="32"/>
        <v>41237.74</v>
      </c>
      <c r="O34" s="43">
        <f t="shared" ca="1" si="29"/>
        <v>1.0597700399131682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5231365</v>
      </c>
      <c r="M37" s="55">
        <f t="shared" ca="1" si="33"/>
        <v>2436235</v>
      </c>
      <c r="N37" s="55">
        <f t="shared" ca="1" si="33"/>
        <v>1806627</v>
      </c>
      <c r="O37" s="56">
        <f t="shared" ca="1" si="29"/>
        <v>34.534523972232869</v>
      </c>
      <c r="P37" s="56">
        <f t="shared" ca="1" si="25"/>
        <v>74.156516099637344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1578100</v>
      </c>
      <c r="M41" s="79">
        <f t="shared" ca="1" si="34"/>
        <v>362000</v>
      </c>
      <c r="N41" s="79">
        <f t="shared" ca="1" si="34"/>
        <v>1039461</v>
      </c>
      <c r="O41" s="78">
        <f t="shared" ref="O41:O43" ca="1" si="35">IF(L41&gt;0,N41*100/L41,0)</f>
        <v>65.867879095114375</v>
      </c>
      <c r="P41" s="78">
        <f t="shared" ref="P41:P43" ca="1" si="36">IF(M41&gt;0,N41*100/M41,0)</f>
        <v>287.14392265193368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1578100</v>
      </c>
      <c r="M43" s="79">
        <f t="shared" ca="1" si="38"/>
        <v>362000</v>
      </c>
      <c r="N43" s="79">
        <f t="shared" ca="1" si="38"/>
        <v>1039461</v>
      </c>
      <c r="O43" s="78">
        <f t="shared" ca="1" si="35"/>
        <v>65.867879095114375</v>
      </c>
      <c r="P43" s="78">
        <f t="shared" ca="1" si="36"/>
        <v>287.14392265193368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724100</v>
      </c>
      <c r="M45" s="91">
        <f ca="1">IFERROR(__xludf.DUMMYFUNCTION("IMPORTRANGE(""https://docs.google.com/spreadsheets/d/1Yj_ptqi66GCucihVvJfMjLAmec39IyEx_6qawtMGysU/edit?usp=sharing"",""สบก!Q44"")"),362000)</f>
        <v>362000</v>
      </c>
      <c r="N45" s="91">
        <f ca="1">IFERROR(__xludf.DUMMYFUNCTION("IMPORTRANGE(""https://docs.google.com/spreadsheets/d/1Yj_ptqi66GCucihVvJfMjLAmec39IyEx_6qawtMGysU/edit?usp=sharing"",""สบก!R44"")"),185961)</f>
        <v>185961</v>
      </c>
      <c r="O45" s="92">
        <f ca="1">IF(L45&gt;0,N45*100/L45,0)</f>
        <v>25.681673801961054</v>
      </c>
      <c r="P45" s="92">
        <f ca="1">IF(M45&gt;0,N45*100/M45,0)</f>
        <v>51.370441988950276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IFERROR(__xludf.DUMMYFUNCTION("IMPORTRANGE(""https://docs.google.com/spreadsheets/d/1Yj_ptqi66GCucihVvJfMjLAmec39IyEx_6qawtMGysU/edit?usp=sharing"",""สบก!M44"")"),724100)</f>
        <v>724100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IFERROR(__xludf.DUMMYFUNCTION("IMPORTRANGE(""https://docs.google.com/spreadsheets/d/1Yj_ptqi66GCucihVvJfMjLAmec39IyEx_6qawtMGysU/edit?usp=sharing"",""สบก!N44"")"),0)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IFERROR(__xludf.DUMMYFUNCTION("IMPORTRANGE(""https://docs.google.com/spreadsheets/d/1Yj_ptqi66GCucihVvJfMjLAmec39IyEx_6qawtMGysU/edit?usp=sharing"",""สบก!O44"")"),854000)</f>
        <v>854000</v>
      </c>
      <c r="M49" s="101"/>
      <c r="N49" s="91">
        <f ca="1">IFERROR(__xludf.DUMMYFUNCTION("IMPORTRANGE(""https://docs.google.com/spreadsheets/d/1Yj_ptqi66GCucihVvJfMjLAmec39IyEx_6qawtMGysU/edit?usp=sharing"",""สบก!S44"")"),853500)</f>
        <v>853500</v>
      </c>
      <c r="O49" s="101">
        <f ca="1">IF(L49&gt;0,N49*100/L49,0)</f>
        <v>99.941451990632316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782400</v>
      </c>
      <c r="M53" s="125">
        <f t="shared" ca="1" si="39"/>
        <v>399840</v>
      </c>
      <c r="N53" s="125">
        <f t="shared" ca="1" si="39"/>
        <v>220680</v>
      </c>
      <c r="O53" s="124">
        <f t="shared" ref="O53:O55" ca="1" si="40">IF(L53&gt;0,N53*100/L53,0)</f>
        <v>28.20552147239264</v>
      </c>
      <c r="P53" s="124">
        <f t="shared" ref="P53:P55" ca="1" si="41">IF(M53&gt;0,N53*100/M53,0)</f>
        <v>55.19207683073229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782400</v>
      </c>
      <c r="M55" s="125">
        <f t="shared" ca="1" si="43"/>
        <v>399840</v>
      </c>
      <c r="N55" s="125">
        <f t="shared" ca="1" si="43"/>
        <v>220680</v>
      </c>
      <c r="O55" s="124">
        <f t="shared" ca="1" si="40"/>
        <v>28.20552147239264</v>
      </c>
      <c r="P55" s="124">
        <f t="shared" ca="1" si="41"/>
        <v>55.19207683073229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782400</v>
      </c>
      <c r="M57" s="91">
        <f ca="1">IFERROR(__xludf.DUMMYFUNCTION("IMPORTRANGE(""https://docs.google.com/spreadsheets/d/1Yj_ptqi66GCucihVvJfMjLAmec39IyEx_6qawtMGysU/edit?usp=sharing"",""สบก!Z44"")"),399840)</f>
        <v>399840</v>
      </c>
      <c r="N57" s="91">
        <f ca="1">IFERROR(__xludf.DUMMYFUNCTION("IMPORTRANGE(""https://docs.google.com/spreadsheets/d/1Yj_ptqi66GCucihVvJfMjLAmec39IyEx_6qawtMGysU/edit?usp=sharing"",""สบก!AA44"")"),220680)</f>
        <v>220680</v>
      </c>
      <c r="O57" s="92">
        <f ca="1">IF(L57&gt;0,N57*100/L57,0)</f>
        <v>28.20552147239264</v>
      </c>
      <c r="P57" s="92">
        <f ca="1">IF(M57&gt;0,N57*100/M57,0)</f>
        <v>55.19207683073229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IFERROR(__xludf.DUMMYFUNCTION("IMPORTRANGE(""https://docs.google.com/spreadsheets/d/1Yj_ptqi66GCucihVvJfMjLAmec39IyEx_6qawtMGysU/edit?usp=sharing"",""สบก!V44"")"),782400)</f>
        <v>782400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IFERROR(__xludf.DUMMYFUNCTION("IMPORTRANGE(""https://docs.google.com/spreadsheets/d/1Yj_ptqi66GCucihVvJfMjLAmec39IyEx_6qawtMGysU/edit?usp=sharing"",""สบก!W44"")"),0)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IFERROR(__xludf.DUMMYFUNCTION("IMPORTRANGE(""https://docs.google.com/spreadsheets/d/1Yj_ptqi66GCucihVvJfMjLAmec39IyEx_6qawtMGysU/edit?usp=sharing"",""สบก!X44"")"),0)</f>
        <v>0</v>
      </c>
      <c r="M61" s="101"/>
      <c r="N61" s="91">
        <f ca="1">IFERROR(__xludf.DUMMYFUNCTION("IMPORTRANGE(""https://docs.google.com/spreadsheets/d/1Yj_ptqi66GCucihVvJfMjLAmec39IyEx_6qawtMGysU/edit?usp=sharing"",""สบก!AB44"")"),0)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IFERROR(__xludf.DUMMYFUNCTION("IMPORTRANGE(""https://docs.google.com/spreadsheets/d/1XL5vhW3sbDhbH9Cz0tuDiY8C3ctxq1tqvaCgkFb8cCA/edit?usp=sharing"",""บุรีรัมย์!I9"")"),1)</f>
        <v>1</v>
      </c>
      <c r="J64" s="146">
        <f ca="1">IFERROR(__xludf.DUMMYFUNCTION("IMPORTRANGE(""https://docs.google.com/spreadsheets/d/1XL5vhW3sbDhbH9Cz0tuDiY8C3ctxq1tqvaCgkFb8cCA/edit?usp=sharing"",""บุรีรัมย์!J9"")"),0)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IFERROR(__xludf.DUMMYFUNCTION("IMPORTRANGE(""https://docs.google.com/spreadsheets/d/1XL5vhW3sbDhbH9Cz0tuDiY8C3ctxq1tqvaCgkFb8cCA/edit?usp=sharing"",""บุรีรัมย์!I10"")"),63)</f>
        <v>63</v>
      </c>
      <c r="J65" s="146">
        <f ca="1">IFERROR(__xludf.DUMMYFUNCTION("IMPORTRANGE(""https://docs.google.com/spreadsheets/d/1XL5vhW3sbDhbH9Cz0tuDiY8C3ctxq1tqvaCgkFb8cCA/edit?usp=sharing"",""บุรีรัมย์!J10"")"),0)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753100</v>
      </c>
      <c r="M66" s="155">
        <f t="shared" ca="1" si="45"/>
        <v>413220</v>
      </c>
      <c r="N66" s="155">
        <f t="shared" ca="1" si="45"/>
        <v>56390</v>
      </c>
      <c r="O66" s="154">
        <f t="shared" ref="O66:O68" ca="1" si="46">IF(L66&gt;0,N66*100/L66,0)</f>
        <v>7.4877174346036384</v>
      </c>
      <c r="P66" s="154">
        <f t="shared" ref="P66:P68" ca="1" si="47">IF(M66&gt;0,N66*100/M66,0)</f>
        <v>13.64648371327622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753100</v>
      </c>
      <c r="M68" s="160">
        <f t="shared" ca="1" si="49"/>
        <v>413220</v>
      </c>
      <c r="N68" s="160">
        <f t="shared" ca="1" si="49"/>
        <v>56390</v>
      </c>
      <c r="O68" s="159">
        <f t="shared" ca="1" si="46"/>
        <v>7.4877174346036384</v>
      </c>
      <c r="P68" s="159">
        <f t="shared" ca="1" si="47"/>
        <v>13.64648371327622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753100</v>
      </c>
      <c r="M70" s="172">
        <f ca="1">IFERROR(__xludf.DUMMYFUNCTION("IMPORTRANGE(""https://docs.google.com/spreadsheets/d/1Yj_ptqi66GCucihVvJfMjLAmec39IyEx_6qawtMGysU/edit?usp=sharing"",""สบก!AI44"")"),413220)</f>
        <v>413220</v>
      </c>
      <c r="N70" s="172">
        <f ca="1">IFERROR(__xludf.DUMMYFUNCTION("IMPORTRANGE(""https://docs.google.com/spreadsheets/d/1Yj_ptqi66GCucihVvJfMjLAmec39IyEx_6qawtMGysU/edit?usp=sharing"",""สบก!AJ44"")"),56390)</f>
        <v>56390</v>
      </c>
      <c r="O70" s="171">
        <f ca="1">IF(L70&gt;0,N70*100/L70,0)</f>
        <v>7.4877174346036384</v>
      </c>
      <c r="P70" s="171">
        <f ca="1">IF(M70&gt;0,N70*100/M70,0)</f>
        <v>13.64648371327622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IFERROR(__xludf.DUMMYFUNCTION("IMPORTRANGE(""https://docs.google.com/spreadsheets/d/1Yj_ptqi66GCucihVvJfMjLAmec39IyEx_6qawtMGysU/edit?usp=sharing"",""สบก!AE44"")"),189500)</f>
        <v>189500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IFERROR(__xludf.DUMMYFUNCTION("IMPORTRANGE(""https://docs.google.com/spreadsheets/d/1Yj_ptqi66GCucihVvJfMjLAmec39IyEx_6qawtMGysU/edit?usp=sharing"",""สบก!AF44"")"),563600)</f>
        <v>563600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IFERROR(__xludf.DUMMYFUNCTION("IMPORTRANGE(""https://docs.google.com/spreadsheets/d/1Yj_ptqi66GCucihVvJfMjLAmec39IyEx_6qawtMGysU/edit?usp=sharing"",""สบก!AG44"")"),0)</f>
        <v>0</v>
      </c>
      <c r="M74" s="101"/>
      <c r="N74" s="91">
        <f ca="1">IFERROR(__xludf.DUMMYFUNCTION("IMPORTRANGE(""https://docs.google.com/spreadsheets/d/1Yj_ptqi66GCucihVvJfMjLAmec39IyEx_6qawtMGysU/edit?usp=sharing"",""สบก!AK44"")"),0)</f>
        <v>0</v>
      </c>
      <c r="O74" s="101">
        <f ca="1">IF(L74&gt;0,N74*100/L74,0)</f>
        <v>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IFERROR(__xludf.DUMMYFUNCTION("IMPORTRANGE(""https://docs.google.com/spreadsheets/d/1XL5vhW3sbDhbH9Cz0tuDiY8C3ctxq1tqvaCgkFb8cCA/edit?usp=sharing"",""บุรีรัมย์!J16"")"),0)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IFERROR(__xludf.DUMMYFUNCTION("IMPORTRANGE(""https://docs.google.com/spreadsheets/d/1XL5vhW3sbDhbH9Cz0tuDiY8C3ctxq1tqvaCgkFb8cCA/edit?usp=sharing"",""บุรีรัมย์!J17"")"),1)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IFERROR(__xludf.DUMMYFUNCTION("IMPORTRANGE(""https://docs.google.com/spreadsheets/d/1XL5vhW3sbDhbH9Cz0tuDiY8C3ctxq1tqvaCgkFb8cCA/edit?usp=sharing"",""บุรีรัมย์!J18"")"),1)</f>
        <v>1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IFERROR(__xludf.DUMMYFUNCTION("IMPORTRANGE(""https://docs.google.com/spreadsheets/d/1XL5vhW3sbDhbH9Cz0tuDiY8C3ctxq1tqvaCgkFb8cCA/edit?usp=sharing"",""บุรีรัมย์!J19"")"),0)</f>
        <v>0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IFERROR(__xludf.DUMMYFUNCTION("IMPORTRANGE(""https://docs.google.com/spreadsheets/d/1XL5vhW3sbDhbH9Cz0tuDiY8C3ctxq1tqvaCgkFb8cCA/edit?usp=sharing"",""บุรีรัมย์!I20"")"),1)</f>
        <v>1</v>
      </c>
      <c r="J80" s="203">
        <f ca="1">IFERROR(__xludf.DUMMYFUNCTION("IMPORTRANGE(""https://docs.google.com/spreadsheets/d/1XL5vhW3sbDhbH9Cz0tuDiY8C3ctxq1tqvaCgkFb8cCA/edit?usp=sharing"",""บุรีรัมย์!J20"")"),0)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IFERROR(__xludf.DUMMYFUNCTION("IMPORTRANGE(""https://docs.google.com/spreadsheets/d/1XL5vhW3sbDhbH9Cz0tuDiY8C3ctxq1tqvaCgkFb8cCA/edit?usp=sharing"",""บุรีรัมย์!I21"")"),63)</f>
        <v>63</v>
      </c>
      <c r="J81" s="203">
        <f ca="1">IFERROR(__xludf.DUMMYFUNCTION("IMPORTRANGE(""https://docs.google.com/spreadsheets/d/1XL5vhW3sbDhbH9Cz0tuDiY8C3ctxq1tqvaCgkFb8cCA/edit?usp=sharing"",""บุรีรัมย์!J21"")"),0)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IFERROR(__xludf.DUMMYFUNCTION("IMPORTRANGE(""https://docs.google.com/spreadsheets/d/1XL5vhW3sbDhbH9Cz0tuDiY8C3ctxq1tqvaCgkFb8cCA/edit?usp=sharing"",""บุรีรัมย์!I22"")"),1)</f>
        <v>1</v>
      </c>
      <c r="J82" s="191">
        <f ca="1">IFERROR(__xludf.DUMMYFUNCTION("IMPORTRANGE(""https://docs.google.com/spreadsheets/d/1XL5vhW3sbDhbH9Cz0tuDiY8C3ctxq1tqvaCgkFb8cCA/edit?usp=sharing"",""บุรีรัมย์!J22"")"),0)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IFERROR(__xludf.DUMMYFUNCTION("IMPORTRANGE(""https://docs.google.com/spreadsheets/d/1XL5vhW3sbDhbH9Cz0tuDiY8C3ctxq1tqvaCgkFb8cCA/edit?usp=sharing"",""บุรีรัมย์!I23"")"),63)</f>
        <v>63</v>
      </c>
      <c r="J83" s="191">
        <f ca="1">IFERROR(__xludf.DUMMYFUNCTION("IMPORTRANGE(""https://docs.google.com/spreadsheets/d/1XL5vhW3sbDhbH9Cz0tuDiY8C3ctxq1tqvaCgkFb8cCA/edit?usp=sharing"",""บุรีรัมย์!J23"")"),0)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IFERROR(__xludf.DUMMYFUNCTION("IMPORTRANGE(""https://docs.google.com/spreadsheets/d/1XL5vhW3sbDhbH9Cz0tuDiY8C3ctxq1tqvaCgkFb8cCA/edit?usp=sharing"",""บุรีรัมย์!I24"")"),0)</f>
        <v>0</v>
      </c>
      <c r="J84" s="192">
        <f ca="1">IFERROR(__xludf.DUMMYFUNCTION("IMPORTRANGE(""https://docs.google.com/spreadsheets/d/1XL5vhW3sbDhbH9Cz0tuDiY8C3ctxq1tqvaCgkFb8cCA/edit?usp=sharing"",""บุรีรัมย์!J24"")"),0)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IFERROR(__xludf.DUMMYFUNCTION("IMPORTRANGE(""https://docs.google.com/spreadsheets/d/1XL5vhW3sbDhbH9Cz0tuDiY8C3ctxq1tqvaCgkFb8cCA/edit?usp=sharing"",""บุรีรัมย์!I25"")"),0)</f>
        <v>0</v>
      </c>
      <c r="J85" s="192">
        <f ca="1">IFERROR(__xludf.DUMMYFUNCTION("IMPORTRANGE(""https://docs.google.com/spreadsheets/d/1XL5vhW3sbDhbH9Cz0tuDiY8C3ctxq1tqvaCgkFb8cCA/edit?usp=sharing"",""บุรีรัมย์!J25"")"),0)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IFERROR(__xludf.DUMMYFUNCTION("IMPORTRANGE(""https://docs.google.com/spreadsheets/d/1XL5vhW3sbDhbH9Cz0tuDiY8C3ctxq1tqvaCgkFb8cCA/edit?usp=sharing"",""บุรีรัมย์!I26"")"),0)</f>
        <v>0</v>
      </c>
      <c r="J86" s="191">
        <f ca="1">IFERROR(__xludf.DUMMYFUNCTION("IMPORTRANGE(""https://docs.google.com/spreadsheets/d/1XL5vhW3sbDhbH9Cz0tuDiY8C3ctxq1tqvaCgkFb8cCA/edit?usp=sharing"",""บุรีรัมย์!J26"")"),0)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IFERROR(__xludf.DUMMYFUNCTION("IMPORTRANGE(""https://docs.google.com/spreadsheets/d/1XL5vhW3sbDhbH9Cz0tuDiY8C3ctxq1tqvaCgkFb8cCA/edit?usp=sharing"",""บุรีรัมย์!I27"")"),0)</f>
        <v>0</v>
      </c>
      <c r="J87" s="191">
        <f ca="1">IFERROR(__xludf.DUMMYFUNCTION("IMPORTRANGE(""https://docs.google.com/spreadsheets/d/1XL5vhW3sbDhbH9Cz0tuDiY8C3ctxq1tqvaCgkFb8cCA/edit?usp=sharing"",""บุรีรัมย์!J27"")"),0)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IFERROR(__xludf.DUMMYFUNCTION("IMPORTRANGE(""https://docs.google.com/spreadsheets/d/1XL5vhW3sbDhbH9Cz0tuDiY8C3ctxq1tqvaCgkFb8cCA/edit?usp=sharing"",""บุรีรัมย์!I28"")"),63)</f>
        <v>63</v>
      </c>
      <c r="J88" s="191">
        <f ca="1">IFERROR(__xludf.DUMMYFUNCTION("IMPORTRANGE(""https://docs.google.com/spreadsheets/d/1XL5vhW3sbDhbH9Cz0tuDiY8C3ctxq1tqvaCgkFb8cCA/edit?usp=sharing"",""บุรีรัมย์!J28"")"),0)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IFERROR(__xludf.DUMMYFUNCTION("IMPORTRANGE(""https://docs.google.com/spreadsheets/d/1XL5vhW3sbDhbH9Cz0tuDiY8C3ctxq1tqvaCgkFb8cCA/edit?usp=sharing"",""บุรีรัมย์!J29"")"),0)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IFERROR(__xludf.DUMMYFUNCTION("IMPORTRANGE(""https://docs.google.com/spreadsheets/d/1XL5vhW3sbDhbH9Cz0tuDiY8C3ctxq1tqvaCgkFb8cCA/edit?usp=sharing"",""บุรีรัมย์!J30"")"),0)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IFERROR(__xludf.DUMMYFUNCTION("IMPORTRANGE(""https://docs.google.com/spreadsheets/d/1XL5vhW3sbDhbH9Cz0tuDiY8C3ctxq1tqvaCgkFb8cCA/edit?usp=sharing"",""บุรีรัมย์!I32"")"),0)</f>
        <v>0</v>
      </c>
      <c r="J92" s="146">
        <f ca="1">IFERROR(__xludf.DUMMYFUNCTION("IMPORTRANGE(""https://docs.google.com/spreadsheets/d/1XL5vhW3sbDhbH9Cz0tuDiY8C3ctxq1tqvaCgkFb8cCA/edit?usp=sharing"",""บุรีรัมย์!J32"")"),0)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IFERROR(__xludf.DUMMYFUNCTION("IMPORTRANGE(""https://docs.google.com/spreadsheets/d/1XL5vhW3sbDhbH9Cz0tuDiY8C3ctxq1tqvaCgkFb8cCA/edit?usp=sharing"",""บุรีรัมย์!I33"")"),0)</f>
        <v>0</v>
      </c>
      <c r="J93" s="146">
        <f ca="1">IFERROR(__xludf.DUMMYFUNCTION("IMPORTRANGE(""https://docs.google.com/spreadsheets/d/1XL5vhW3sbDhbH9Cz0tuDiY8C3ctxq1tqvaCgkFb8cCA/edit?usp=sharing"",""บุรีรัมย์!J33"")"),0)</f>
        <v>0</v>
      </c>
      <c r="K93" s="147">
        <f t="shared" ca="1" si="51"/>
        <v>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0</v>
      </c>
      <c r="M94" s="155">
        <f t="shared" ca="1" si="52"/>
        <v>0</v>
      </c>
      <c r="N94" s="155">
        <f t="shared" ca="1" si="52"/>
        <v>0</v>
      </c>
      <c r="O94" s="154">
        <f t="shared" ref="O94:O96" ca="1" si="53">IF(L94&gt;0,N94*100/L94,0)</f>
        <v>0</v>
      </c>
      <c r="P94" s="154">
        <f t="shared" ref="P94:P96" ca="1" si="54">IF(M94&gt;0,N94*100/M94,0)</f>
        <v>0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0</v>
      </c>
      <c r="M96" s="160">
        <f t="shared" ca="1" si="56"/>
        <v>0</v>
      </c>
      <c r="N96" s="160">
        <f t="shared" ca="1" si="56"/>
        <v>0</v>
      </c>
      <c r="O96" s="159">
        <f t="shared" ca="1" si="53"/>
        <v>0</v>
      </c>
      <c r="P96" s="159">
        <f t="shared" ca="1" si="54"/>
        <v>0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0</v>
      </c>
      <c r="M98" s="172">
        <f ca="1">IFERROR(__xludf.DUMMYFUNCTION("IMPORTRANGE(""https://docs.google.com/spreadsheets/d/1Yj_ptqi66GCucihVvJfMjLAmec39IyEx_6qawtMGysU/edit?usp=sharing"",""สบก!AR44"")"),0)</f>
        <v>0</v>
      </c>
      <c r="N98" s="172">
        <f ca="1">IFERROR(__xludf.DUMMYFUNCTION("IMPORTRANGE(""https://docs.google.com/spreadsheets/d/1Yj_ptqi66GCucihVvJfMjLAmec39IyEx_6qawtMGysU/edit?usp=sharing"",""สบก!AS44"")"),0)</f>
        <v>0</v>
      </c>
      <c r="O98" s="171">
        <f ca="1">IF(L98&gt;0,N98*100/L98,0)</f>
        <v>0</v>
      </c>
      <c r="P98" s="171">
        <f ca="1">IF(M98&gt;0,N98*100/M98,0)</f>
        <v>0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IFERROR(__xludf.DUMMYFUNCTION("IMPORTRANGE(""https://docs.google.com/spreadsheets/d/1Yj_ptqi66GCucihVvJfMjLAmec39IyEx_6qawtMGysU/edit?usp=sharing"",""สบก!AN44"")"),0)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IFERROR(__xludf.DUMMYFUNCTION("IMPORTRANGE(""https://docs.google.com/spreadsheets/d/1Yj_ptqi66GCucihVvJfMjLAmec39IyEx_6qawtMGysU/edit?usp=sharing"",""สบก!AO44"")"),0)</f>
        <v>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IFERROR(__xludf.DUMMYFUNCTION("IMPORTRANGE(""https://docs.google.com/spreadsheets/d/1Yj_ptqi66GCucihVvJfMjLAmec39IyEx_6qawtMGysU/edit?usp=sharing"",""สบก!AP44"")"),0)</f>
        <v>0</v>
      </c>
      <c r="M102" s="101"/>
      <c r="N102" s="91">
        <f ca="1">IFERROR(__xludf.DUMMYFUNCTION("IMPORTRANGE(""https://docs.google.com/spreadsheets/d/1Yj_ptqi66GCucihVvJfMjLAmec39IyEx_6qawtMGysU/edit?usp=sharing"",""สบก!AT44"")"),0)</f>
        <v>0</v>
      </c>
      <c r="O102" s="101">
        <f ca="1">IF(L102&gt;0,N102*100/L102,0)</f>
        <v>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IFERROR(__xludf.DUMMYFUNCTION("IMPORTRANGE(""https://docs.google.com/spreadsheets/d/1XL5vhW3sbDhbH9Cz0tuDiY8C3ctxq1tqvaCgkFb8cCA/edit?usp=sharing"",""บุรีรัมย์!J39"")"),0)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IFERROR(__xludf.DUMMYFUNCTION("IMPORTRANGE(""https://docs.google.com/spreadsheets/d/1XL5vhW3sbDhbH9Cz0tuDiY8C3ctxq1tqvaCgkFb8cCA/edit?usp=sharing"",""บุรีรัมย์!J40"")"),0)</f>
        <v>0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IFERROR(__xludf.DUMMYFUNCTION("IMPORTRANGE(""https://docs.google.com/spreadsheets/d/1XL5vhW3sbDhbH9Cz0tuDiY8C3ctxq1tqvaCgkFb8cCA/edit?usp=sharing"",""บุรีรัมย์!J41"")"),0)</f>
        <v>0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IFERROR(__xludf.DUMMYFUNCTION("IMPORTRANGE(""https://docs.google.com/spreadsheets/d/1XL5vhW3sbDhbH9Cz0tuDiY8C3ctxq1tqvaCgkFb8cCA/edit?usp=sharing"",""บุรีรัมย์!J42"")"),0)</f>
        <v>0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IFERROR(__xludf.DUMMYFUNCTION("IMPORTRANGE(""https://docs.google.com/spreadsheets/d/1XL5vhW3sbDhbH9Cz0tuDiY8C3ctxq1tqvaCgkFb8cCA/edit?usp=sharing"",""บุรีรัมย์!I43"")"),0)</f>
        <v>0</v>
      </c>
      <c r="J108" s="191">
        <f ca="1">IFERROR(__xludf.DUMMYFUNCTION("IMPORTRANGE(""https://docs.google.com/spreadsheets/d/1XL5vhW3sbDhbH9Cz0tuDiY8C3ctxq1tqvaCgkFb8cCA/edit?usp=sharing"",""บุรีรัมย์!J43"")"),0)</f>
        <v>0</v>
      </c>
      <c r="K108" s="222">
        <f t="shared" ref="K108:K113" ca="1" si="57">IF(I108&gt;0,J108*100/I108,0)</f>
        <v>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IFERROR(__xludf.DUMMYFUNCTION("IMPORTRANGE(""https://docs.google.com/spreadsheets/d/1XL5vhW3sbDhbH9Cz0tuDiY8C3ctxq1tqvaCgkFb8cCA/edit?usp=sharing"",""บุรีรัมย์!I44"")"),0)</f>
        <v>0</v>
      </c>
      <c r="J109" s="191">
        <f ca="1">IFERROR(__xludf.DUMMYFUNCTION("IMPORTRANGE(""https://docs.google.com/spreadsheets/d/1XL5vhW3sbDhbH9Cz0tuDiY8C3ctxq1tqvaCgkFb8cCA/edit?usp=sharing"",""บุรีรัมย์!J44"")"),0)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IFERROR(__xludf.DUMMYFUNCTION("IMPORTRANGE(""https://docs.google.com/spreadsheets/d/1XL5vhW3sbDhbH9Cz0tuDiY8C3ctxq1tqvaCgkFb8cCA/edit?usp=sharing"",""บุรีรัมย์!I45"")"),0)</f>
        <v>0</v>
      </c>
      <c r="J110" s="191">
        <f ca="1">IFERROR(__xludf.DUMMYFUNCTION("IMPORTRANGE(""https://docs.google.com/spreadsheets/d/1XL5vhW3sbDhbH9Cz0tuDiY8C3ctxq1tqvaCgkFb8cCA/edit?usp=sharing"",""บุรีรัมย์!J45"")"),0)</f>
        <v>0</v>
      </c>
      <c r="K110" s="222">
        <f t="shared" ca="1" si="57"/>
        <v>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IFERROR(__xludf.DUMMYFUNCTION("IMPORTRANGE(""https://docs.google.com/spreadsheets/d/1XL5vhW3sbDhbH9Cz0tuDiY8C3ctxq1tqvaCgkFb8cCA/edit?usp=sharing"",""บุรีรัมย์!I46"")"),0)</f>
        <v>0</v>
      </c>
      <c r="J111" s="191">
        <f ca="1">IFERROR(__xludf.DUMMYFUNCTION("IMPORTRANGE(""https://docs.google.com/spreadsheets/d/1XL5vhW3sbDhbH9Cz0tuDiY8C3ctxq1tqvaCgkFb8cCA/edit?usp=sharing"",""บุรีรัมย์!J46"")"),0)</f>
        <v>0</v>
      </c>
      <c r="K111" s="222">
        <f t="shared" ca="1" si="57"/>
        <v>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IFERROR(__xludf.DUMMYFUNCTION("IMPORTRANGE(""https://docs.google.com/spreadsheets/d/1XL5vhW3sbDhbH9Cz0tuDiY8C3ctxq1tqvaCgkFb8cCA/edit?usp=sharing"",""บุรีรัมย์!I47"")"),0)</f>
        <v>0</v>
      </c>
      <c r="J112" s="191">
        <f ca="1">IFERROR(__xludf.DUMMYFUNCTION("IMPORTRANGE(""https://docs.google.com/spreadsheets/d/1XL5vhW3sbDhbH9Cz0tuDiY8C3ctxq1tqvaCgkFb8cCA/edit?usp=sharing"",""บุรีรัมย์!J47"")"),0)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IFERROR(__xludf.DUMMYFUNCTION("IMPORTRANGE(""https://docs.google.com/spreadsheets/d/1XL5vhW3sbDhbH9Cz0tuDiY8C3ctxq1tqvaCgkFb8cCA/edit?usp=sharing"",""บุรีรัมย์!I48"")"),0)</f>
        <v>0</v>
      </c>
      <c r="J113" s="191">
        <f ca="1">IFERROR(__xludf.DUMMYFUNCTION("IMPORTRANGE(""https://docs.google.com/spreadsheets/d/1XL5vhW3sbDhbH9Cz0tuDiY8C3ctxq1tqvaCgkFb8cCA/edit?usp=sharing"",""บุรีรัมย์!J48"")"),0)</f>
        <v>0</v>
      </c>
      <c r="K113" s="222">
        <f t="shared" ca="1" si="57"/>
        <v>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IFERROR(__xludf.DUMMYFUNCTION("IMPORTRANGE(""https://docs.google.com/spreadsheets/d/1XL5vhW3sbDhbH9Cz0tuDiY8C3ctxq1tqvaCgkFb8cCA/edit?usp=sharing"",""บุรีรัมย์!J49"")"),0)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IFERROR(__xludf.DUMMYFUNCTION("IMPORTRANGE(""https://docs.google.com/spreadsheets/d/1XL5vhW3sbDhbH9Cz0tuDiY8C3ctxq1tqvaCgkFb8cCA/edit?usp=sharing"",""บุรีรัมย์!J50"")"),0)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IFERROR(__xludf.DUMMYFUNCTION("IMPORTRANGE(""https://docs.google.com/spreadsheets/d/1XL5vhW3sbDhbH9Cz0tuDiY8C3ctxq1tqvaCgkFb8cCA/edit?usp=sharing"",""บุรีรัมย์!I52"")"),20)</f>
        <v>20</v>
      </c>
      <c r="J117" s="146">
        <f ca="1">IFERROR(__xludf.DUMMYFUNCTION("IMPORTRANGE(""https://docs.google.com/spreadsheets/d/1XL5vhW3sbDhbH9Cz0tuDiY8C3ctxq1tqvaCgkFb8cCA/edit?usp=sharing"",""บุรีรัมย์!J52"")"),0)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82440</v>
      </c>
      <c r="M118" s="155">
        <f t="shared" ca="1" si="58"/>
        <v>66440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82440</v>
      </c>
      <c r="M120" s="160">
        <f t="shared" ca="1" si="62"/>
        <v>66440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82440</v>
      </c>
      <c r="M122" s="172">
        <f ca="1">IFERROR(__xludf.DUMMYFUNCTION("IMPORTRANGE(""https://docs.google.com/spreadsheets/d/1Yj_ptqi66GCucihVvJfMjLAmec39IyEx_6qawtMGysU/edit?usp=sharing"",""สบก!BA44"")"),66440)</f>
        <v>66440</v>
      </c>
      <c r="N122" s="172">
        <f ca="1">IFERROR(__xludf.DUMMYFUNCTION("IMPORTRANGE(""https://docs.google.com/spreadsheets/d/1Yj_ptqi66GCucihVvJfMjLAmec39IyEx_6qawtMGysU/edit?usp=sharing"",""สบก!BB44"")"),0)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IFERROR(__xludf.DUMMYFUNCTION("IMPORTRANGE(""https://docs.google.com/spreadsheets/d/1Yj_ptqi66GCucihVvJfMjLAmec39IyEx_6qawtMGysU/edit?usp=sharing"",""สบก!AW44"")"),0)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IFERROR(__xludf.DUMMYFUNCTION("IMPORTRANGE(""https://docs.google.com/spreadsheets/d/1Yj_ptqi66GCucihVvJfMjLAmec39IyEx_6qawtMGysU/edit?usp=sharing"",""สบก!AX44"")"),82440)</f>
        <v>82440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IFERROR(__xludf.DUMMYFUNCTION("IMPORTRANGE(""https://docs.google.com/spreadsheets/d/1Yj_ptqi66GCucihVvJfMjLAmec39IyEx_6qawtMGysU/edit?usp=sharing"",""สบก!AY44"")"),0)</f>
        <v>0</v>
      </c>
      <c r="M126" s="101"/>
      <c r="N126" s="91">
        <f ca="1">IFERROR(__xludf.DUMMYFUNCTION("IMPORTRANGE(""https://docs.google.com/spreadsheets/d/1Yj_ptqi66GCucihVvJfMjLAmec39IyEx_6qawtMGysU/edit?usp=sharing"",""สบก!BC44"")"),0)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257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IFERROR(__xludf.DUMMYFUNCTION("IMPORTRANGE(""https://docs.google.com/spreadsheets/d/1XL5vhW3sbDhbH9Cz0tuDiY8C3ctxq1tqvaCgkFb8cCA/edit?usp=sharing"",""บุรีรัมย์!J58"")"),0)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IFERROR(__xludf.DUMMYFUNCTION("IMPORTRANGE(""https://docs.google.com/spreadsheets/d/1XL5vhW3sbDhbH9Cz0tuDiY8C3ctxq1tqvaCgkFb8cCA/edit?usp=sharing"",""บุรีรัมย์!J59"")"),1)</f>
        <v>1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IFERROR(__xludf.DUMMYFUNCTION("IMPORTRANGE(""https://docs.google.com/spreadsheets/d/1XL5vhW3sbDhbH9Cz0tuDiY8C3ctxq1tqvaCgkFb8cCA/edit?usp=sharing"",""บุรีรัมย์!J60"")"),1)</f>
        <v>1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IFERROR(__xludf.DUMMYFUNCTION("IMPORTRANGE(""https://docs.google.com/spreadsheets/d/1XL5vhW3sbDhbH9Cz0tuDiY8C3ctxq1tqvaCgkFb8cCA/edit?usp=sharing"",""บุรีรัมย์!J61"")"),0)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IFERROR(__xludf.DUMMYFUNCTION("IMPORTRANGE(""https://docs.google.com/spreadsheets/d/1XL5vhW3sbDhbH9Cz0tuDiY8C3ctxq1tqvaCgkFb8cCA/edit?usp=sharing"",""บุรีรัมย์!I62"")"),20)</f>
        <v>20</v>
      </c>
      <c r="J132" s="191">
        <f ca="1">IFERROR(__xludf.DUMMYFUNCTION("IMPORTRANGE(""https://docs.google.com/spreadsheets/d/1XL5vhW3sbDhbH9Cz0tuDiY8C3ctxq1tqvaCgkFb8cCA/edit?usp=sharing"",""บุรีรัมย์!J62"")"),0)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IFERROR(__xludf.DUMMYFUNCTION("IMPORTRANGE(""https://docs.google.com/spreadsheets/d/1XL5vhW3sbDhbH9Cz0tuDiY8C3ctxq1tqvaCgkFb8cCA/edit?usp=sharing"",""บุรีรัมย์!I63"")"),20)</f>
        <v>20</v>
      </c>
      <c r="J133" s="191">
        <f ca="1">IFERROR(__xludf.DUMMYFUNCTION("IMPORTRANGE(""https://docs.google.com/spreadsheets/d/1XL5vhW3sbDhbH9Cz0tuDiY8C3ctxq1tqvaCgkFb8cCA/edit?usp=sharing"",""บุรีรัมย์!J63"")"),0)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IFERROR(__xludf.DUMMYFUNCTION("IMPORTRANGE(""https://docs.google.com/spreadsheets/d/1XL5vhW3sbDhbH9Cz0tuDiY8C3ctxq1tqvaCgkFb8cCA/edit?usp=sharing"",""บุรีรัมย์!J64"")"),0)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IFERROR(__xludf.DUMMYFUNCTION("IMPORTRANGE(""https://docs.google.com/spreadsheets/d/1XL5vhW3sbDhbH9Cz0tuDiY8C3ctxq1tqvaCgkFb8cCA/edit?usp=sharing"",""บุรีรัมย์!J65"")"),0)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IFERROR(__xludf.DUMMYFUNCTION("IMPORTRANGE(""https://docs.google.com/spreadsheets/d/1XL5vhW3sbDhbH9Cz0tuDiY8C3ctxq1tqvaCgkFb8cCA/edit?usp=sharing"",""บุรีรัมย์!I68"")"),0)</f>
        <v>0</v>
      </c>
      <c r="J138" s="264">
        <f ca="1">IFERROR(__xludf.DUMMYFUNCTION("IMPORTRANGE(""https://docs.google.com/spreadsheets/d/1XL5vhW3sbDhbH9Cz0tuDiY8C3ctxq1tqvaCgkFb8cCA/edit?usp=sharing"",""บุรีรัมย์!J68"")"),0)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98500</v>
      </c>
      <c r="M140" s="155">
        <f t="shared" ca="1" si="64"/>
        <v>55750</v>
      </c>
      <c r="N140" s="155">
        <f t="shared" ca="1" si="64"/>
        <v>10010</v>
      </c>
      <c r="O140" s="154">
        <f t="shared" ref="O140:O142" ca="1" si="65">IF(L140&gt;0,N140*100/L140,0)</f>
        <v>10.162436548223351</v>
      </c>
      <c r="P140" s="154">
        <f t="shared" ref="P140:P142" ca="1" si="66">IF(M140&gt;0,N140*100/M140,0)</f>
        <v>17.955156950672645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98500</v>
      </c>
      <c r="M142" s="160">
        <f t="shared" ca="1" si="68"/>
        <v>55750</v>
      </c>
      <c r="N142" s="160">
        <f t="shared" ca="1" si="68"/>
        <v>10010</v>
      </c>
      <c r="O142" s="159">
        <f t="shared" ca="1" si="65"/>
        <v>10.162436548223351</v>
      </c>
      <c r="P142" s="159">
        <f t="shared" ca="1" si="66"/>
        <v>17.955156950672645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98500</v>
      </c>
      <c r="M144" s="172">
        <f ca="1">IFERROR(__xludf.DUMMYFUNCTION("IMPORTRANGE(""https://docs.google.com/spreadsheets/d/1Yj_ptqi66GCucihVvJfMjLAmec39IyEx_6qawtMGysU/edit?usp=sharing"",""สบก!BJ44"")"),55750)</f>
        <v>55750</v>
      </c>
      <c r="N144" s="172">
        <f ca="1">IFERROR(__xludf.DUMMYFUNCTION("IMPORTRANGE(""https://docs.google.com/spreadsheets/d/1Yj_ptqi66GCucihVvJfMjLAmec39IyEx_6qawtMGysU/edit?usp=sharing"",""สบก!BK44"")"),10010)</f>
        <v>10010</v>
      </c>
      <c r="O144" s="171">
        <f ca="1">IF(L144&gt;0,N144*100/L144,0)</f>
        <v>10.162436548223351</v>
      </c>
      <c r="P144" s="171">
        <f ca="1">IF(M144&gt;0,N144*100/M144,0)</f>
        <v>17.955156950672645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IFERROR(__xludf.DUMMYFUNCTION("IMPORTRANGE(""https://docs.google.com/spreadsheets/d/1Yj_ptqi66GCucihVvJfMjLAmec39IyEx_6qawtMGysU/edit?usp=sharing"",""สบก!BF44"")"),0)</f>
        <v>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IFERROR(__xludf.DUMMYFUNCTION("IMPORTRANGE(""https://docs.google.com/spreadsheets/d/1Yj_ptqi66GCucihVvJfMjLAmec39IyEx_6qawtMGysU/edit?usp=sharing"",""สบก!BG44"")"),98500)</f>
        <v>98500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IFERROR(__xludf.DUMMYFUNCTION("IMPORTRANGE(""https://docs.google.com/spreadsheets/d/1Yj_ptqi66GCucihVvJfMjLAmec39IyEx_6qawtMGysU/edit?usp=sharing"",""สบก!BH44"")"),0)</f>
        <v>0</v>
      </c>
      <c r="M148" s="101"/>
      <c r="N148" s="91">
        <f ca="1">IFERROR(__xludf.DUMMYFUNCTION("IMPORTRANGE(""https://docs.google.com/spreadsheets/d/1Yj_ptqi66GCucihVvJfMjLAmec39IyEx_6qawtMGysU/edit?usp=sharing"",""สบก!BL44"")"),0)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IFERROR(__xludf.DUMMYFUNCTION("IMPORTRANGE(""https://docs.google.com/spreadsheets/d/1XL5vhW3sbDhbH9Cz0tuDiY8C3ctxq1tqvaCgkFb8cCA/edit?usp=sharing"",""บุรีรัมย์!I74"")"),4)</f>
        <v>4</v>
      </c>
      <c r="J149" s="272">
        <f ca="1">IFERROR(__xludf.DUMMYFUNCTION("IMPORTRANGE(""https://docs.google.com/spreadsheets/d/1XL5vhW3sbDhbH9Cz0tuDiY8C3ctxq1tqvaCgkFb8cCA/edit?usp=sharing"",""บุรีรัมย์!J74"")"),1)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IFERROR(__xludf.DUMMYFUNCTION("IMPORTRANGE(""https://docs.google.com/spreadsheets/d/1XL5vhW3sbDhbH9Cz0tuDiY8C3ctxq1tqvaCgkFb8cCA/edit?usp=sharing"",""บุรีรัมย์!J79"")"),0)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IFERROR(__xludf.DUMMYFUNCTION("IMPORTRANGE(""https://docs.google.com/spreadsheets/d/1XL5vhW3sbDhbH9Cz0tuDiY8C3ctxq1tqvaCgkFb8cCA/edit?usp=sharing"",""บุรีรัมย์!J80"")"),1)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IFERROR(__xludf.DUMMYFUNCTION("IMPORTRANGE(""https://docs.google.com/spreadsheets/d/1XL5vhW3sbDhbH9Cz0tuDiY8C3ctxq1tqvaCgkFb8cCA/edit?usp=sharing"",""บุรีรัมย์!J81"")"),1)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IFERROR(__xludf.DUMMYFUNCTION("IMPORTRANGE(""https://docs.google.com/spreadsheets/d/1XL5vhW3sbDhbH9Cz0tuDiY8C3ctxq1tqvaCgkFb8cCA/edit?usp=sharing"",""บุรีรัมย์!J82"")"),1)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IFERROR(__xludf.DUMMYFUNCTION("IMPORTRANGE(""https://docs.google.com/spreadsheets/d/1XL5vhW3sbDhbH9Cz0tuDiY8C3ctxq1tqvaCgkFb8cCA/edit?usp=sharing"",""บุรีรัมย์!I83"")"),4)</f>
        <v>4</v>
      </c>
      <c r="J158" s="192">
        <f ca="1">IFERROR(__xludf.DUMMYFUNCTION("IMPORTRANGE(""https://docs.google.com/spreadsheets/d/1XL5vhW3sbDhbH9Cz0tuDiY8C3ctxq1tqvaCgkFb8cCA/edit?usp=sharing"",""บุรีรัมย์!J83"")"),1)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IFERROR(__xludf.DUMMYFUNCTION("IMPORTRANGE(""https://docs.google.com/spreadsheets/d/1XL5vhW3sbDhbH9Cz0tuDiY8C3ctxq1tqvaCgkFb8cCA/edit?usp=sharing"",""บุรีรัมย์!J84"")"),0)</f>
        <v>0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IFERROR(__xludf.DUMMYFUNCTION("IMPORTRANGE(""https://docs.google.com/spreadsheets/d/1XL5vhW3sbDhbH9Cz0tuDiY8C3ctxq1tqvaCgkFb8cCA/edit?usp=sharing"",""บุรีรัมย์!J85"")"),0)</f>
        <v>0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IFERROR(__xludf.DUMMYFUNCTION("IMPORTRANGE(""https://docs.google.com/spreadsheets/d/1XL5vhW3sbDhbH9Cz0tuDiY8C3ctxq1tqvaCgkFb8cCA/edit?usp=sharing"",""บุรีรัมย์!J86"")"),0)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IFERROR(__xludf.DUMMYFUNCTION("IMPORTRANGE(""https://docs.google.com/spreadsheets/d/1XL5vhW3sbDhbH9Cz0tuDiY8C3ctxq1tqvaCgkFb8cCA/edit?usp=sharing"",""บุรีรัมย์!J87"")"),0)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IFERROR(__xludf.DUMMYFUNCTION("IMPORTRANGE(""https://docs.google.com/spreadsheets/d/1XL5vhW3sbDhbH9Cz0tuDiY8C3ctxq1tqvaCgkFb8cCA/edit?usp=sharing"",""บุรีรัมย์!J88"")"),0)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IFERROR(__xludf.DUMMYFUNCTION("IMPORTRANGE(""https://docs.google.com/spreadsheets/d/1XL5vhW3sbDhbH9Cz0tuDiY8C3ctxq1tqvaCgkFb8cCA/edit?usp=sharing"",""บุรีรัมย์!I89"")"),3)</f>
        <v>3</v>
      </c>
      <c r="J164" s="277">
        <f ca="1">IFERROR(__xludf.DUMMYFUNCTION("IMPORTRANGE(""https://docs.google.com/spreadsheets/d/1XL5vhW3sbDhbH9Cz0tuDiY8C3ctxq1tqvaCgkFb8cCA/edit?usp=sharing"",""บุรีรัมย์!J89"")"),0)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IFERROR(__xludf.DUMMYFUNCTION("IMPORTRANGE(""https://docs.google.com/spreadsheets/d/1XL5vhW3sbDhbH9Cz0tuDiY8C3ctxq1tqvaCgkFb8cCA/edit?usp=sharing"",""บุรีรัมย์!J94"")"),0)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IFERROR(__xludf.DUMMYFUNCTION("IMPORTRANGE(""https://docs.google.com/spreadsheets/d/1XL5vhW3sbDhbH9Cz0tuDiY8C3ctxq1tqvaCgkFb8cCA/edit?usp=sharing"",""บุรีรัมย์!J95"")"),1)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IFERROR(__xludf.DUMMYFUNCTION("IMPORTRANGE(""https://docs.google.com/spreadsheets/d/1XL5vhW3sbDhbH9Cz0tuDiY8C3ctxq1tqvaCgkFb8cCA/edit?usp=sharing"",""บุรีรัมย์!J96"")"),1)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IFERROR(__xludf.DUMMYFUNCTION("IMPORTRANGE(""https://docs.google.com/spreadsheets/d/1XL5vhW3sbDhbH9Cz0tuDiY8C3ctxq1tqvaCgkFb8cCA/edit?usp=sharing"",""บุรีรัมย์!J97"")"),0)</f>
        <v>0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IFERROR(__xludf.DUMMYFUNCTION("IMPORTRANGE(""https://docs.google.com/spreadsheets/d/1XL5vhW3sbDhbH9Cz0tuDiY8C3ctxq1tqvaCgkFb8cCA/edit?usp=sharing"",""บุรีรัมย์!I98"")"),3)</f>
        <v>3</v>
      </c>
      <c r="J173" s="192">
        <f ca="1">IFERROR(__xludf.DUMMYFUNCTION("IMPORTRANGE(""https://docs.google.com/spreadsheets/d/1XL5vhW3sbDhbH9Cz0tuDiY8C3ctxq1tqvaCgkFb8cCA/edit?usp=sharing"",""บุรีรัมย์!J98"")"),0)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IFERROR(__xludf.DUMMYFUNCTION("IMPORTRANGE(""https://docs.google.com/spreadsheets/d/1XL5vhW3sbDhbH9Cz0tuDiY8C3ctxq1tqvaCgkFb8cCA/edit?usp=sharing"",""บุรีรัมย์!J99"")"),0)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IFERROR(__xludf.DUMMYFUNCTION("IMPORTRANGE(""https://docs.google.com/spreadsheets/d/1XL5vhW3sbDhbH9Cz0tuDiY8C3ctxq1tqvaCgkFb8cCA/edit?usp=sharing"",""บุรีรัมย์!J100"")"),0)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IFERROR(__xludf.DUMMYFUNCTION("IMPORTRANGE(""https://docs.google.com/spreadsheets/d/1XL5vhW3sbDhbH9Cz0tuDiY8C3ctxq1tqvaCgkFb8cCA/edit?usp=sharing"",""บุรีรัมย์!I101"")"),1)</f>
        <v>1</v>
      </c>
      <c r="J176" s="277">
        <f ca="1">IFERROR(__xludf.DUMMYFUNCTION("IMPORTRANGE(""https://docs.google.com/spreadsheets/d/1XL5vhW3sbDhbH9Cz0tuDiY8C3ctxq1tqvaCgkFb8cCA/edit?usp=sharing"",""บุรีรัมย์!J101"")"),1)</f>
        <v>1</v>
      </c>
      <c r="K176" s="278">
        <f ca="1">IF(I176&gt;0,J176*100/I176,0)</f>
        <v>100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IFERROR(__xludf.DUMMYFUNCTION("IMPORTRANGE(""https://docs.google.com/spreadsheets/d/1XL5vhW3sbDhbH9Cz0tuDiY8C3ctxq1tqvaCgkFb8cCA/edit?usp=sharing"",""บุรีรัมย์!J106"")"),0)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IFERROR(__xludf.DUMMYFUNCTION("IMPORTRANGE(""https://docs.google.com/spreadsheets/d/1XL5vhW3sbDhbH9Cz0tuDiY8C3ctxq1tqvaCgkFb8cCA/edit?usp=sharing"",""บุรีรัมย์!J107"")"),1)</f>
        <v>1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IFERROR(__xludf.DUMMYFUNCTION("IMPORTRANGE(""https://docs.google.com/spreadsheets/d/1XL5vhW3sbDhbH9Cz0tuDiY8C3ctxq1tqvaCgkFb8cCA/edit?usp=sharing"",""บุรีรัมย์!J108"")"),1)</f>
        <v>1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IFERROR(__xludf.DUMMYFUNCTION("IMPORTRANGE(""https://docs.google.com/spreadsheets/d/1XL5vhW3sbDhbH9Cz0tuDiY8C3ctxq1tqvaCgkFb8cCA/edit?usp=sharing"",""บุรีรัมย์!J109"")"),0)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IFERROR(__xludf.DUMMYFUNCTION("IMPORTRANGE(""https://docs.google.com/spreadsheets/d/1XL5vhW3sbDhbH9Cz0tuDiY8C3ctxq1tqvaCgkFb8cCA/edit?usp=sharing"",""บุรีรัมย์!I110"")"),1)</f>
        <v>1</v>
      </c>
      <c r="J185" s="191">
        <f ca="1">IFERROR(__xludf.DUMMYFUNCTION("IMPORTRANGE(""https://docs.google.com/spreadsheets/d/1XL5vhW3sbDhbH9Cz0tuDiY8C3ctxq1tqvaCgkFb8cCA/edit?usp=sharing"",""บุรีรัมย์!J110"")"),0)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IFERROR(__xludf.DUMMYFUNCTION("IMPORTRANGE(""https://docs.google.com/spreadsheets/d/1XL5vhW3sbDhbH9Cz0tuDiY8C3ctxq1tqvaCgkFb8cCA/edit?usp=sharing"",""บุรีรัมย์!I111"")"),1)</f>
        <v>1</v>
      </c>
      <c r="J186" s="191">
        <f ca="1">IFERROR(__xludf.DUMMYFUNCTION("IMPORTRANGE(""https://docs.google.com/spreadsheets/d/1XL5vhW3sbDhbH9Cz0tuDiY8C3ctxq1tqvaCgkFb8cCA/edit?usp=sharing"",""บุรีรัมย์!J111"")"),1)</f>
        <v>1</v>
      </c>
      <c r="K186" s="222">
        <f t="shared" ca="1" si="69"/>
        <v>100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IFERROR(__xludf.DUMMYFUNCTION("IMPORTRANGE(""https://docs.google.com/spreadsheets/d/1XL5vhW3sbDhbH9Cz0tuDiY8C3ctxq1tqvaCgkFb8cCA/edit?usp=sharing"",""บุรีรัมย์!J112"")"),0)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IFERROR(__xludf.DUMMYFUNCTION("IMPORTRANGE(""https://docs.google.com/spreadsheets/d/1XL5vhW3sbDhbH9Cz0tuDiY8C3ctxq1tqvaCgkFb8cCA/edit?usp=sharing"",""บุรีรัมย์!J113"")"),0)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IFERROR(__xludf.DUMMYFUNCTION("IMPORTRANGE(""https://docs.google.com/spreadsheets/d/1XL5vhW3sbDhbH9Cz0tuDiY8C3ctxq1tqvaCgkFb8cCA/edit?usp=sharing"",""บุรีรัมย์!I114"")"),100000)</f>
        <v>100000</v>
      </c>
      <c r="J189" s="277">
        <f ca="1">IFERROR(__xludf.DUMMYFUNCTION("IMPORTRANGE(""https://docs.google.com/spreadsheets/d/1XL5vhW3sbDhbH9Cz0tuDiY8C3ctxq1tqvaCgkFb8cCA/edit?usp=sharing"",""บุรีรัมย์!J114"")"),0)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IFERROR(__xludf.DUMMYFUNCTION("IMPORTRANGE(""https://docs.google.com/spreadsheets/d/1XL5vhW3sbDhbH9Cz0tuDiY8C3ctxq1tqvaCgkFb8cCA/edit?usp=sharing"",""บุรีรัมย์!J119"")"),1)</f>
        <v>1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IFERROR(__xludf.DUMMYFUNCTION("IMPORTRANGE(""https://docs.google.com/spreadsheets/d/1XL5vhW3sbDhbH9Cz0tuDiY8C3ctxq1tqvaCgkFb8cCA/edit?usp=sharing"",""บุรีรัมย์!J120"")"),0)</f>
        <v>0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IFERROR(__xludf.DUMMYFUNCTION("IMPORTRANGE(""https://docs.google.com/spreadsheets/d/1XL5vhW3sbDhbH9Cz0tuDiY8C3ctxq1tqvaCgkFb8cCA/edit?usp=sharing"",""บุรีรัมย์!J121"")"),0)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IFERROR(__xludf.DUMMYFUNCTION("IMPORTRANGE(""https://docs.google.com/spreadsheets/d/1XL5vhW3sbDhbH9Cz0tuDiY8C3ctxq1tqvaCgkFb8cCA/edit?usp=sharing"",""บุรีรัมย์!J122"")"),0)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IFERROR(__xludf.DUMMYFUNCTION("IMPORTRANGE(""https://docs.google.com/spreadsheets/d/1XL5vhW3sbDhbH9Cz0tuDiY8C3ctxq1tqvaCgkFb8cCA/edit?usp=sharing"",""บุรีรัมย์!I124"")"),100000)</f>
        <v>100000</v>
      </c>
      <c r="J199" s="192">
        <f ca="1">IFERROR(__xludf.DUMMYFUNCTION("IMPORTRANGE(""https://docs.google.com/spreadsheets/d/1XL5vhW3sbDhbH9Cz0tuDiY8C3ctxq1tqvaCgkFb8cCA/edit?usp=sharing"",""บุรีรัมย์!J124"")"),0)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IFERROR(__xludf.DUMMYFUNCTION("IMPORTRANGE(""https://docs.google.com/spreadsheets/d/1XL5vhW3sbDhbH9Cz0tuDiY8C3ctxq1tqvaCgkFb8cCA/edit?usp=sharing"",""บุรีรัมย์!I125"")"),100000)</f>
        <v>100000</v>
      </c>
      <c r="J200" s="192">
        <f ca="1">IFERROR(__xludf.DUMMYFUNCTION("IMPORTRANGE(""https://docs.google.com/spreadsheets/d/1XL5vhW3sbDhbH9Cz0tuDiY8C3ctxq1tqvaCgkFb8cCA/edit?usp=sharing"",""บุรีรัมย์!J125"")"),0)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IFERROR(__xludf.DUMMYFUNCTION("IMPORTRANGE(""https://docs.google.com/spreadsheets/d/1XL5vhW3sbDhbH9Cz0tuDiY8C3ctxq1tqvaCgkFb8cCA/edit?usp=sharing"",""บุรีรัมย์!I126"")"),0)</f>
        <v>0</v>
      </c>
      <c r="J201" s="192">
        <f ca="1">IFERROR(__xludf.DUMMYFUNCTION("IMPORTRANGE(""https://docs.google.com/spreadsheets/d/1XL5vhW3sbDhbH9Cz0tuDiY8C3ctxq1tqvaCgkFb8cCA/edit?usp=sharing"",""บุรีรัมย์!J126"")"),0)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IFERROR(__xludf.DUMMYFUNCTION("IMPORTRANGE(""https://docs.google.com/spreadsheets/d/1XL5vhW3sbDhbH9Cz0tuDiY8C3ctxq1tqvaCgkFb8cCA/edit?usp=sharing"",""บุรีรัมย์!J127"")"),0)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IFERROR(__xludf.DUMMYFUNCTION("IMPORTRANGE(""https://docs.google.com/spreadsheets/d/1XL5vhW3sbDhbH9Cz0tuDiY8C3ctxq1tqvaCgkFb8cCA/edit?usp=sharing"",""บุรีรัมย์!J128"")"),0)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IFERROR(__xludf.DUMMYFUNCTION("IMPORTRANGE(""https://docs.google.com/spreadsheets/d/1XL5vhW3sbDhbH9Cz0tuDiY8C3ctxq1tqvaCgkFb8cCA/edit?usp=sharing"",""บุรีรัมย์!I129"")"),0)</f>
        <v>0</v>
      </c>
      <c r="J204" s="277">
        <f ca="1">IFERROR(__xludf.DUMMYFUNCTION("IMPORTRANGE(""https://docs.google.com/spreadsheets/d/1XL5vhW3sbDhbH9Cz0tuDiY8C3ctxq1tqvaCgkFb8cCA/edit?usp=sharing"",""บุรีรัมย์!J129"")"),0)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IFERROR(__xludf.DUMMYFUNCTION("IMPORTRANGE(""https://docs.google.com/spreadsheets/d/1XL5vhW3sbDhbH9Cz0tuDiY8C3ctxq1tqvaCgkFb8cCA/edit?usp=sharing"",""บุรีรัมย์!J134"")"),0)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IFERROR(__xludf.DUMMYFUNCTION("IMPORTRANGE(""https://docs.google.com/spreadsheets/d/1XL5vhW3sbDhbH9Cz0tuDiY8C3ctxq1tqvaCgkFb8cCA/edit?usp=sharing"",""บุรีรัมย์!J135"")"),0)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IFERROR(__xludf.DUMMYFUNCTION("IMPORTRANGE(""https://docs.google.com/spreadsheets/d/1XL5vhW3sbDhbH9Cz0tuDiY8C3ctxq1tqvaCgkFb8cCA/edit?usp=sharing"",""บุรีรัมย์!J136"")"),0)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IFERROR(__xludf.DUMMYFUNCTION("IMPORTRANGE(""https://docs.google.com/spreadsheets/d/1XL5vhW3sbDhbH9Cz0tuDiY8C3ctxq1tqvaCgkFb8cCA/edit?usp=sharing"",""บุรีรัมย์!J137"")"),0)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IFERROR(__xludf.DUMMYFUNCTION("IMPORTRANGE(""https://docs.google.com/spreadsheets/d/1XL5vhW3sbDhbH9Cz0tuDiY8C3ctxq1tqvaCgkFb8cCA/edit?usp=sharing"",""บุรีรัมย์!I138"")"),0)</f>
        <v>0</v>
      </c>
      <c r="J213" s="191">
        <f ca="1">IFERROR(__xludf.DUMMYFUNCTION("IMPORTRANGE(""https://docs.google.com/spreadsheets/d/1XL5vhW3sbDhbH9Cz0tuDiY8C3ctxq1tqvaCgkFb8cCA/edit?usp=sharing"",""บุรีรัมย์!J138"")"),0)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IFERROR(__xludf.DUMMYFUNCTION("IMPORTRANGE(""https://docs.google.com/spreadsheets/d/1XL5vhW3sbDhbH9Cz0tuDiY8C3ctxq1tqvaCgkFb8cCA/edit?usp=sharing"",""บุรีรัมย์!I140"")"),0)</f>
        <v>0</v>
      </c>
      <c r="J215" s="191">
        <f ca="1">IFERROR(__xludf.DUMMYFUNCTION("IMPORTRANGE(""https://docs.google.com/spreadsheets/d/1XL5vhW3sbDhbH9Cz0tuDiY8C3ctxq1tqvaCgkFb8cCA/edit?usp=sharing"",""บุรีรัมย์!J140"")"),0)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IFERROR(__xludf.DUMMYFUNCTION("IMPORTRANGE(""https://docs.google.com/spreadsheets/d/1XL5vhW3sbDhbH9Cz0tuDiY8C3ctxq1tqvaCgkFb8cCA/edit?usp=sharing"",""บุรีรัมย์!I141"")"),0)</f>
        <v>0</v>
      </c>
      <c r="J216" s="191">
        <f ca="1">IFERROR(__xludf.DUMMYFUNCTION("IMPORTRANGE(""https://docs.google.com/spreadsheets/d/1XL5vhW3sbDhbH9Cz0tuDiY8C3ctxq1tqvaCgkFb8cCA/edit?usp=sharing"",""บุรีรัมย์!J141"")"),0)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IFERROR(__xludf.DUMMYFUNCTION("IMPORTRANGE(""https://docs.google.com/spreadsheets/d/1XL5vhW3sbDhbH9Cz0tuDiY8C3ctxq1tqvaCgkFb8cCA/edit?usp=sharing"",""บุรีรัมย์!J142"")"),0)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IFERROR(__xludf.DUMMYFUNCTION("IMPORTRANGE(""https://docs.google.com/spreadsheets/d/1XL5vhW3sbDhbH9Cz0tuDiY8C3ctxq1tqvaCgkFb8cCA/edit?usp=sharing"",""บุรีรัมย์!J143"")"),0)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IFERROR(__xludf.DUMMYFUNCTION("IMPORTRANGE(""https://docs.google.com/spreadsheets/d/1XL5vhW3sbDhbH9Cz0tuDiY8C3ctxq1tqvaCgkFb8cCA/edit?usp=sharing"",""บุรีรัมย์!I144"")"),15)</f>
        <v>15</v>
      </c>
      <c r="J219" s="264">
        <f ca="1">IFERROR(__xludf.DUMMYFUNCTION("IMPORTRANGE(""https://docs.google.com/spreadsheets/d/1XL5vhW3sbDhbH9Cz0tuDiY8C3ctxq1tqvaCgkFb8cCA/edit?usp=sharing"",""บุรีรัมย์!J144"")"),15)</f>
        <v>15</v>
      </c>
      <c r="K219" s="265">
        <f ca="1">IF(I219&gt;0,J219*100/I219,0)</f>
        <v>100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21125</v>
      </c>
      <c r="M220" s="155">
        <f t="shared" ca="1" si="72"/>
        <v>21125</v>
      </c>
      <c r="N220" s="155">
        <f t="shared" ca="1" si="72"/>
        <v>19732</v>
      </c>
      <c r="O220" s="154">
        <f t="shared" ref="O220:O222" ca="1" si="73">IF(L220&gt;0,N220*100/L220,0)</f>
        <v>93.40591715976332</v>
      </c>
      <c r="P220" s="154">
        <f t="shared" ref="P220:P222" ca="1" si="74">IF(M220&gt;0,N220*100/M220,0)</f>
        <v>93.40591715976332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21125</v>
      </c>
      <c r="M222" s="160">
        <f t="shared" ca="1" si="76"/>
        <v>21125</v>
      </c>
      <c r="N222" s="160">
        <f t="shared" ca="1" si="76"/>
        <v>19732</v>
      </c>
      <c r="O222" s="159">
        <f t="shared" ca="1" si="73"/>
        <v>93.40591715976332</v>
      </c>
      <c r="P222" s="159">
        <f t="shared" ca="1" si="74"/>
        <v>93.40591715976332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21125</v>
      </c>
      <c r="M224" s="172">
        <f ca="1">IFERROR(__xludf.DUMMYFUNCTION("IMPORTRANGE(""https://docs.google.com/spreadsheets/d/1Yj_ptqi66GCucihVvJfMjLAmec39IyEx_6qawtMGysU/edit?usp=sharing"",""สบก!BS44"")"),21125)</f>
        <v>21125</v>
      </c>
      <c r="N224" s="172">
        <f ca="1">IFERROR(__xludf.DUMMYFUNCTION("IMPORTRANGE(""https://docs.google.com/spreadsheets/d/1Yj_ptqi66GCucihVvJfMjLAmec39IyEx_6qawtMGysU/edit?usp=sharing"",""สบก!BT44"")"),19732)</f>
        <v>19732</v>
      </c>
      <c r="O224" s="171">
        <f ca="1">IF(L224&gt;0,N224*100/L224,0)</f>
        <v>93.40591715976332</v>
      </c>
      <c r="P224" s="171">
        <f ca="1">IF(M224&gt;0,N224*100/M224,0)</f>
        <v>93.40591715976332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IFERROR(__xludf.DUMMYFUNCTION("IMPORTRANGE(""https://docs.google.com/spreadsheets/d/1Yj_ptqi66GCucihVvJfMjLAmec39IyEx_6qawtMGysU/edit?usp=sharing"",""สบก!BO44"")"),0)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IFERROR(__xludf.DUMMYFUNCTION("IMPORTRANGE(""https://docs.google.com/spreadsheets/d/1Yj_ptqi66GCucihVvJfMjLAmec39IyEx_6qawtMGysU/edit?usp=sharing"",""สบก!BP44"")"),21125)</f>
        <v>21125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IFERROR(__xludf.DUMMYFUNCTION("IMPORTRANGE(""https://docs.google.com/spreadsheets/d/1Yj_ptqi66GCucihVvJfMjLAmec39IyEx_6qawtMGysU/edit?usp=sharing"",""สบก!BQ44"")"),0)</f>
        <v>0</v>
      </c>
      <c r="M228" s="101"/>
      <c r="N228" s="91">
        <f ca="1">IFERROR(__xludf.DUMMYFUNCTION("IMPORTRANGE(""https://docs.google.com/spreadsheets/d/1Yj_ptqi66GCucihVvJfMjLAmec39IyEx_6qawtMGysU/edit?usp=sharing"",""สบก!BU44"")"),0)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IFERROR(__xludf.DUMMYFUNCTION("IMPORTRANGE(""https://docs.google.com/spreadsheets/d/1XL5vhW3sbDhbH9Cz0tuDiY8C3ctxq1tqvaCgkFb8cCA/edit?usp=sharing"",""บุรีรัมย์!I149"")"),15)</f>
        <v>15</v>
      </c>
      <c r="J229" s="264">
        <f ca="1">IFERROR(__xludf.DUMMYFUNCTION("IMPORTRANGE(""https://docs.google.com/spreadsheets/d/1XL5vhW3sbDhbH9Cz0tuDiY8C3ctxq1tqvaCgkFb8cCA/edit?usp=sharing"",""บุรีรัมย์!J149"")"),15)</f>
        <v>15</v>
      </c>
      <c r="K229" s="265">
        <f ca="1">IF(I229&gt;0,J229*100/I229,0)</f>
        <v>100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IFERROR(__xludf.DUMMYFUNCTION("IMPORTRANGE(""https://docs.google.com/spreadsheets/d/1XL5vhW3sbDhbH9Cz0tuDiY8C3ctxq1tqvaCgkFb8cCA/edit?usp=sharing"",""บุรีรัมย์!J151"")"),0)</f>
        <v>0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IFERROR(__xludf.DUMMYFUNCTION("IMPORTRANGE(""https://docs.google.com/spreadsheets/d/1XL5vhW3sbDhbH9Cz0tuDiY8C3ctxq1tqvaCgkFb8cCA/edit?usp=sharing"",""บุรีรัมย์!J152"")"),1)</f>
        <v>1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IFERROR(__xludf.DUMMYFUNCTION("IMPORTRANGE(""https://docs.google.com/spreadsheets/d/1XL5vhW3sbDhbH9Cz0tuDiY8C3ctxq1tqvaCgkFb8cCA/edit?usp=sharing"",""บุรีรัมย์!J153"")"),1)</f>
        <v>1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IFERROR(__xludf.DUMMYFUNCTION("IMPORTRANGE(""https://docs.google.com/spreadsheets/d/1XL5vhW3sbDhbH9Cz0tuDiY8C3ctxq1tqvaCgkFb8cCA/edit?usp=sharing"",""บุรีรัมย์!J154"")"),0)</f>
        <v>0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IFERROR(__xludf.DUMMYFUNCTION("IMPORTRANGE(""https://docs.google.com/spreadsheets/d/1XL5vhW3sbDhbH9Cz0tuDiY8C3ctxq1tqvaCgkFb8cCA/edit?usp=sharing"",""บุรีรัมย์!I155"")"),15)</f>
        <v>15</v>
      </c>
      <c r="J235" s="192">
        <f ca="1">IFERROR(__xludf.DUMMYFUNCTION("IMPORTRANGE(""https://docs.google.com/spreadsheets/d/1XL5vhW3sbDhbH9Cz0tuDiY8C3ctxq1tqvaCgkFb8cCA/edit?usp=sharing"",""บุรีรัมย์!J155"")"),15)</f>
        <v>15</v>
      </c>
      <c r="K235" s="168">
        <f ca="1">IF(I235&gt;0,J235*100/I235,0)</f>
        <v>100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IFERROR(__xludf.DUMMYFUNCTION("IMPORTRANGE(""https://docs.google.com/spreadsheets/d/1XL5vhW3sbDhbH9Cz0tuDiY8C3ctxq1tqvaCgkFb8cCA/edit?usp=sharing"",""บุรีรัมย์!J156"")"),0)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IFERROR(__xludf.DUMMYFUNCTION("IMPORTRANGE(""https://docs.google.com/spreadsheets/d/1XL5vhW3sbDhbH9Cz0tuDiY8C3ctxq1tqvaCgkFb8cCA/edit?usp=sharing"",""บุรีรัมย์!J157"")"),0)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IFERROR(__xludf.DUMMYFUNCTION("IMPORTRANGE(""https://docs.google.com/spreadsheets/d/1XL5vhW3sbDhbH9Cz0tuDiY8C3ctxq1tqvaCgkFb8cCA/edit?usp=sharing"",""บุรีรัมย์!I158"")"),0)</f>
        <v>0</v>
      </c>
      <c r="J238" s="264">
        <f ca="1">IFERROR(__xludf.DUMMYFUNCTION("IMPORTRANGE(""https://docs.google.com/spreadsheets/d/1XL5vhW3sbDhbH9Cz0tuDiY8C3ctxq1tqvaCgkFb8cCA/edit?usp=sharing"",""บุรีรัมย์!J158"")"),0)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IFERROR(__xludf.DUMMYFUNCTION("IMPORTRANGE(""https://docs.google.com/spreadsheets/d/1XL5vhW3sbDhbH9Cz0tuDiY8C3ctxq1tqvaCgkFb8cCA/edit?usp=sharing"",""บุรีรัมย์!J159"")"),"")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IFERROR(__xludf.DUMMYFUNCTION("IMPORTRANGE(""https://docs.google.com/spreadsheets/d/1XL5vhW3sbDhbH9Cz0tuDiY8C3ctxq1tqvaCgkFb8cCA/edit?usp=sharing"",""บุรีรัมย์!J161"")"),0)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IFERROR(__xludf.DUMMYFUNCTION("IMPORTRANGE(""https://docs.google.com/spreadsheets/d/1XL5vhW3sbDhbH9Cz0tuDiY8C3ctxq1tqvaCgkFb8cCA/edit?usp=sharing"",""บุรีรัมย์!J162"")"),0)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IFERROR(__xludf.DUMMYFUNCTION("IMPORTRANGE(""https://docs.google.com/spreadsheets/d/1XL5vhW3sbDhbH9Cz0tuDiY8C3ctxq1tqvaCgkFb8cCA/edit?usp=sharing"",""บุรีรัมย์!J163"")"),0)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IFERROR(__xludf.DUMMYFUNCTION("IMPORTRANGE(""https://docs.google.com/spreadsheets/d/1XL5vhW3sbDhbH9Cz0tuDiY8C3ctxq1tqvaCgkFb8cCA/edit?usp=sharing"",""บุรีรัมย์!I164"")"),0)</f>
        <v>0</v>
      </c>
      <c r="J244" s="191">
        <f ca="1">IFERROR(__xludf.DUMMYFUNCTION("IMPORTRANGE(""https://docs.google.com/spreadsheets/d/1XL5vhW3sbDhbH9Cz0tuDiY8C3ctxq1tqvaCgkFb8cCA/edit?usp=sharing"",""บุรีรัมย์!J164"")"),0)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IFERROR(__xludf.DUMMYFUNCTION("IMPORTRANGE(""https://docs.google.com/spreadsheets/d/1XL5vhW3sbDhbH9Cz0tuDiY8C3ctxq1tqvaCgkFb8cCA/edit?usp=sharing"",""บุรีรัมย์!J165"")"),0)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IFERROR(__xludf.DUMMYFUNCTION("IMPORTRANGE(""https://docs.google.com/spreadsheets/d/1XL5vhW3sbDhbH9Cz0tuDiY8C3ctxq1tqvaCgkFb8cCA/edit?usp=sharing"",""บุรีรัมย์!J166"")"),0)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IFERROR(__xludf.DUMMYFUNCTION("IMPORTRANGE(""https://docs.google.com/spreadsheets/d/1XL5vhW3sbDhbH9Cz0tuDiY8C3ctxq1tqvaCgkFb8cCA/edit?usp=sharing"",""บุรีรัมย์!I169"")"),25)</f>
        <v>25</v>
      </c>
      <c r="J249" s="308">
        <f ca="1">IFERROR(__xludf.DUMMYFUNCTION("IMPORTRANGE(""https://docs.google.com/spreadsheets/d/1XL5vhW3sbDhbH9Cz0tuDiY8C3ctxq1tqvaCgkFb8cCA/edit?usp=sharing"",""บุรีรัมย์!J169"")"),25)</f>
        <v>25</v>
      </c>
      <c r="K249" s="309">
        <f ca="1">IF(I249&gt;0,J249*100/I249,0)</f>
        <v>100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42500</v>
      </c>
      <c r="N250" s="155">
        <f t="shared" ca="1" si="77"/>
        <v>14980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35.247058823529414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42500</v>
      </c>
      <c r="N252" s="160">
        <f t="shared" ca="1" si="81"/>
        <v>14980</v>
      </c>
      <c r="O252" s="159">
        <f t="shared" ca="1" si="78"/>
        <v>0</v>
      </c>
      <c r="P252" s="159">
        <f t="shared" ca="1" si="79"/>
        <v>35.247058823529414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IFERROR(__xludf.DUMMYFUNCTION("IMPORTRANGE(""https://docs.google.com/spreadsheets/d/1Yj_ptqi66GCucihVvJfMjLAmec39IyEx_6qawtMGysU/edit?usp=sharing"",""สบก!CB44"")"),42500)</f>
        <v>42500</v>
      </c>
      <c r="N254" s="172">
        <f ca="1">IFERROR(__xludf.DUMMYFUNCTION("IMPORTRANGE(""https://docs.google.com/spreadsheets/d/1Yj_ptqi66GCucihVvJfMjLAmec39IyEx_6qawtMGysU/edit?usp=sharing"",""สบก!CC44"")"),14980)</f>
        <v>14980</v>
      </c>
      <c r="O254" s="171">
        <f ca="1">IF(L254&gt;0,N254*100/L254,0)</f>
        <v>0</v>
      </c>
      <c r="P254" s="171">
        <f ca="1">IF(M254&gt;0,N254*100/M254,0)</f>
        <v>35.247058823529414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IFERROR(__xludf.DUMMYFUNCTION("IMPORTRANGE(""https://docs.google.com/spreadsheets/d/1Yj_ptqi66GCucihVvJfMjLAmec39IyEx_6qawtMGysU/edit?usp=sharing"",""สบก!BX44"")"),0)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IFERROR(__xludf.DUMMYFUNCTION("IMPORTRANGE(""https://docs.google.com/spreadsheets/d/1Yj_ptqi66GCucihVvJfMjLAmec39IyEx_6qawtMGysU/edit?usp=sharing"",""สบก!BY44"")"),0)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IFERROR(__xludf.DUMMYFUNCTION("IMPORTRANGE(""https://docs.google.com/spreadsheets/d/1Yj_ptqi66GCucihVvJfMjLAmec39IyEx_6qawtMGysU/edit?usp=sharing"",""สบก!BZ44"")"),0)</f>
        <v>0</v>
      </c>
      <c r="M258" s="101"/>
      <c r="N258" s="91">
        <f ca="1">IFERROR(__xludf.DUMMYFUNCTION("IMPORTRANGE(""https://docs.google.com/spreadsheets/d/1Yj_ptqi66GCucihVvJfMjLAmec39IyEx_6qawtMGysU/edit?usp=sharing"",""สบก!CD44"")"),0)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IFERROR(__xludf.DUMMYFUNCTION("IMPORTRANGE(""https://docs.google.com/spreadsheets/d/1XL5vhW3sbDhbH9Cz0tuDiY8C3ctxq1tqvaCgkFb8cCA/edit?usp=sharing"",""บุรีรัมย์!J175"")"),0)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IFERROR(__xludf.DUMMYFUNCTION("IMPORTRANGE(""https://docs.google.com/spreadsheets/d/1XL5vhW3sbDhbH9Cz0tuDiY8C3ctxq1tqvaCgkFb8cCA/edit?usp=sharing"",""บุรีรัมย์!J176"")"),1)</f>
        <v>1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IFERROR(__xludf.DUMMYFUNCTION("IMPORTRANGE(""https://docs.google.com/spreadsheets/d/1XL5vhW3sbDhbH9Cz0tuDiY8C3ctxq1tqvaCgkFb8cCA/edit?usp=sharing"",""บุรีรัมย์!J177"")"),1)</f>
        <v>1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IFERROR(__xludf.DUMMYFUNCTION("IMPORTRANGE(""https://docs.google.com/spreadsheets/d/1XL5vhW3sbDhbH9Cz0tuDiY8C3ctxq1tqvaCgkFb8cCA/edit?usp=sharing"",""บุรีรัมย์!J178"")"),1)</f>
        <v>1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IFERROR(__xludf.DUMMYFUNCTION("IMPORTRANGE(""https://docs.google.com/spreadsheets/d/1XL5vhW3sbDhbH9Cz0tuDiY8C3ctxq1tqvaCgkFb8cCA/edit?usp=sharing"",""บุรีรัมย์!I179"")"),1)</f>
        <v>1</v>
      </c>
      <c r="J264" s="192"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IFERROR(__xludf.DUMMYFUNCTION("IMPORTRANGE(""https://docs.google.com/spreadsheets/d/1XL5vhW3sbDhbH9Cz0tuDiY8C3ctxq1tqvaCgkFb8cCA/edit?usp=sharing"",""บุรีรัมย์!I180"")"),25)</f>
        <v>25</v>
      </c>
      <c r="J265" s="192">
        <f ca="1">IFERROR(__xludf.DUMMYFUNCTION("IMPORTRANGE(""https://docs.google.com/spreadsheets/d/1XL5vhW3sbDhbH9Cz0tuDiY8C3ctxq1tqvaCgkFb8cCA/edit?usp=sharing"",""บุรีรัมย์!J180"")"),25)</f>
        <v>25</v>
      </c>
      <c r="K265" s="168">
        <f t="shared" ca="1" si="82"/>
        <v>100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IFERROR(__xludf.DUMMYFUNCTION("IMPORTRANGE(""https://docs.google.com/spreadsheets/d/1XL5vhW3sbDhbH9Cz0tuDiY8C3ctxq1tqvaCgkFb8cCA/edit?usp=sharing"",""บุรีรัมย์!I181"")"),25)</f>
        <v>25</v>
      </c>
      <c r="J266" s="192">
        <f ca="1">IFERROR(__xludf.DUMMYFUNCTION("IMPORTRANGE(""https://docs.google.com/spreadsheets/d/1XL5vhW3sbDhbH9Cz0tuDiY8C3ctxq1tqvaCgkFb8cCA/edit?usp=sharing"",""บุรีรัมย์!J181"")"),0)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IFERROR(__xludf.DUMMYFUNCTION("IMPORTRANGE(""https://docs.google.com/spreadsheets/d/1XL5vhW3sbDhbH9Cz0tuDiY8C3ctxq1tqvaCgkFb8cCA/edit?usp=sharing"",""บุรีรัมย์!I182"")"),1)</f>
        <v>1</v>
      </c>
      <c r="J267" s="192">
        <f ca="1">IFERROR(__xludf.DUMMYFUNCTION("IMPORTRANGE(""https://docs.google.com/spreadsheets/d/1XL5vhW3sbDhbH9Cz0tuDiY8C3ctxq1tqvaCgkFb8cCA/edit?usp=sharing"",""บุรีรัมย์!J182"")"),1)</f>
        <v>1</v>
      </c>
      <c r="K267" s="168">
        <f t="shared" ca="1" si="82"/>
        <v>100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IFERROR(__xludf.DUMMYFUNCTION("IMPORTRANGE(""https://docs.google.com/spreadsheets/d/1XL5vhW3sbDhbH9Cz0tuDiY8C3ctxq1tqvaCgkFb8cCA/edit?usp=sharing"",""บุรีรัมย์!J183"")"),0)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IFERROR(__xludf.DUMMYFUNCTION("IMPORTRANGE(""https://docs.google.com/spreadsheets/d/1XL5vhW3sbDhbH9Cz0tuDiY8C3ctxq1tqvaCgkFb8cCA/edit?usp=sharing"",""บุรีรัมย์!J184"")"),0)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IFERROR(__xludf.DUMMYFUNCTION("IMPORTRANGE(""https://docs.google.com/spreadsheets/d/1XL5vhW3sbDhbH9Cz0tuDiY8C3ctxq1tqvaCgkFb8cCA/edit?usp=sharing"",""บุรีรัมย์!I185"")"),20)</f>
        <v>20</v>
      </c>
      <c r="J270" s="308">
        <f ca="1">IFERROR(__xludf.DUMMYFUNCTION("IMPORTRANGE(""https://docs.google.com/spreadsheets/d/1XL5vhW3sbDhbH9Cz0tuDiY8C3ctxq1tqvaCgkFb8cCA/edit?usp=sharing"",""บุรีรัมย์!J185"")"),20)</f>
        <v>20</v>
      </c>
      <c r="K270" s="309">
        <f ca="1">IF(I270&gt;0,J270*100/I270,0)</f>
        <v>100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447600</v>
      </c>
      <c r="M271" s="155">
        <f t="shared" ca="1" si="83"/>
        <v>220000</v>
      </c>
      <c r="N271" s="155">
        <f t="shared" ca="1" si="83"/>
        <v>151940</v>
      </c>
      <c r="O271" s="154">
        <f t="shared" ref="O271:O273" ca="1" si="84">IF(L271&gt;0,N271*100/L271,0)</f>
        <v>33.945487042001787</v>
      </c>
      <c r="P271" s="154">
        <f t="shared" ref="P271:P273" ca="1" si="85">IF(M271&gt;0,N271*100/M271,0)</f>
        <v>69.063636363636363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447600</v>
      </c>
      <c r="M273" s="160">
        <f t="shared" ca="1" si="87"/>
        <v>220000</v>
      </c>
      <c r="N273" s="160">
        <f t="shared" ca="1" si="87"/>
        <v>151940</v>
      </c>
      <c r="O273" s="159">
        <f t="shared" ca="1" si="84"/>
        <v>33.945487042001787</v>
      </c>
      <c r="P273" s="159">
        <f t="shared" ca="1" si="85"/>
        <v>69.063636363636363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447600</v>
      </c>
      <c r="M275" s="172">
        <f ca="1">IFERROR(__xludf.DUMMYFUNCTION("IMPORTRANGE(""https://docs.google.com/spreadsheets/d/1Yj_ptqi66GCucihVvJfMjLAmec39IyEx_6qawtMGysU/edit?usp=sharing"",""สบก!CK44"")"),220000)</f>
        <v>220000</v>
      </c>
      <c r="N275" s="172">
        <f ca="1">IFERROR(__xludf.DUMMYFUNCTION("IMPORTRANGE(""https://docs.google.com/spreadsheets/d/1Yj_ptqi66GCucihVvJfMjLAmec39IyEx_6qawtMGysU/edit?usp=sharing"",""สบก!CL44"")"),151940)</f>
        <v>151940</v>
      </c>
      <c r="O275" s="171">
        <f ca="1">IF(L275&gt;0,N275*100/L275,0)</f>
        <v>33.945487042001787</v>
      </c>
      <c r="P275" s="171">
        <f ca="1">IF(M275&gt;0,N275*100/M275,0)</f>
        <v>69.063636363636363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IFERROR(__xludf.DUMMYFUNCTION("IMPORTRANGE(""https://docs.google.com/spreadsheets/d/1Yj_ptqi66GCucihVvJfMjLAmec39IyEx_6qawtMGysU/edit?usp=sharing"",""สบก!CG44"")"),264000)</f>
        <v>264000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IFERROR(__xludf.DUMMYFUNCTION("IMPORTRANGE(""https://docs.google.com/spreadsheets/d/1Yj_ptqi66GCucihVvJfMjLAmec39IyEx_6qawtMGysU/edit?usp=sharing"",""สบก!CH44"")"),183600)</f>
        <v>183600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IFERROR(__xludf.DUMMYFUNCTION("IMPORTRANGE(""https://docs.google.com/spreadsheets/d/1Yj_ptqi66GCucihVvJfMjLAmec39IyEx_6qawtMGysU/edit?usp=sharing"",""สบก!CI44"")"),0)</f>
        <v>0</v>
      </c>
      <c r="M279" s="101"/>
      <c r="N279" s="91">
        <f ca="1">IFERROR(__xludf.DUMMYFUNCTION("IMPORTRANGE(""https://docs.google.com/spreadsheets/d/1Yj_ptqi66GCucihVvJfMjLAmec39IyEx_6qawtMGysU/edit?usp=sharing"",""สบก!CM44"")"),0)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IFERROR(__xludf.DUMMYFUNCTION("IMPORTRANGE(""https://docs.google.com/spreadsheets/d/1XL5vhW3sbDhbH9Cz0tuDiY8C3ctxq1tqvaCgkFb8cCA/edit?usp=sharing"",""บุรีรัมย์!J191"")"),0)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IFERROR(__xludf.DUMMYFUNCTION("IMPORTRANGE(""https://docs.google.com/spreadsheets/d/1XL5vhW3sbDhbH9Cz0tuDiY8C3ctxq1tqvaCgkFb8cCA/edit?usp=sharing"",""บุรีรัมย์!J192"")"),1)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IFERROR(__xludf.DUMMYFUNCTION("IMPORTRANGE(""https://docs.google.com/spreadsheets/d/1XL5vhW3sbDhbH9Cz0tuDiY8C3ctxq1tqvaCgkFb8cCA/edit?usp=sharing"",""บุรีรัมย์!J193"")"),1)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IFERROR(__xludf.DUMMYFUNCTION("IMPORTRANGE(""https://docs.google.com/spreadsheets/d/1XL5vhW3sbDhbH9Cz0tuDiY8C3ctxq1tqvaCgkFb8cCA/edit?usp=sharing"",""บุรีรัมย์!J194"")"),1)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IFERROR(__xludf.DUMMYFUNCTION("IMPORTRANGE(""https://docs.google.com/spreadsheets/d/1XL5vhW3sbDhbH9Cz0tuDiY8C3ctxq1tqvaCgkFb8cCA/edit?usp=sharing"",""บุรีรัมย์!I195"")"),20)</f>
        <v>20</v>
      </c>
      <c r="J285" s="192">
        <f ca="1">IFERROR(__xludf.DUMMYFUNCTION("IMPORTRANGE(""https://docs.google.com/spreadsheets/d/1XL5vhW3sbDhbH9Cz0tuDiY8C3ctxq1tqvaCgkFb8cCA/edit?usp=sharing"",""บุรีรัมย์!J195"")"),20)</f>
        <v>20</v>
      </c>
      <c r="K285" s="168">
        <f ca="1">IF(I285&gt;0,J285*100/I285,0)</f>
        <v>100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IFERROR(__xludf.DUMMYFUNCTION("IMPORTRANGE(""https://docs.google.com/spreadsheets/d/1XL5vhW3sbDhbH9Cz0tuDiY8C3ctxq1tqvaCgkFb8cCA/edit?usp=sharing"",""บุรีรัมย์!J196"")"),0)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IFERROR(__xludf.DUMMYFUNCTION("IMPORTRANGE(""https://docs.google.com/spreadsheets/d/1XL5vhW3sbDhbH9Cz0tuDiY8C3ctxq1tqvaCgkFb8cCA/edit?usp=sharing"",""บุรีรัมย์!J197"")"),0)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IFERROR(__xludf.DUMMYFUNCTION("IMPORTRANGE(""https://docs.google.com/spreadsheets/d/1XL5vhW3sbDhbH9Cz0tuDiY8C3ctxq1tqvaCgkFb8cCA/edit?usp=sharing"",""บุรีรัมย์!I199"")"),0)</f>
        <v>0</v>
      </c>
      <c r="J289" s="308">
        <f ca="1">IFERROR(__xludf.DUMMYFUNCTION("IMPORTRANGE(""https://docs.google.com/spreadsheets/d/1XL5vhW3sbDhbH9Cz0tuDiY8C3ctxq1tqvaCgkFb8cCA/edit?usp=sharing"",""บุรีรัมย์!J199"")"),0)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IFERROR(__xludf.DUMMYFUNCTION("IMPORTRANGE(""https://docs.google.com/spreadsheets/d/1Yj_ptqi66GCucihVvJfMjLAmec39IyEx_6qawtMGysU/edit?usp=sharing"",""สบก!CT44"")"),0)</f>
        <v>0</v>
      </c>
      <c r="N294" s="172">
        <f ca="1">IFERROR(__xludf.DUMMYFUNCTION("IMPORTRANGE(""https://docs.google.com/spreadsheets/d/1Yj_ptqi66GCucihVvJfMjLAmec39IyEx_6qawtMGysU/edit?usp=sharing"",""สบก!CU44"")"),0)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IFERROR(__xludf.DUMMYFUNCTION("IMPORTRANGE(""https://docs.google.com/spreadsheets/d/1Yj_ptqi66GCucihVvJfMjLAmec39IyEx_6qawtMGysU/edit?usp=sharing"",""สบก!CP44"")"),0)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IFERROR(__xludf.DUMMYFUNCTION("IMPORTRANGE(""https://docs.google.com/spreadsheets/d/1Yj_ptqi66GCucihVvJfMjLAmec39IyEx_6qawtMGysU/edit?usp=sharing"",""สบก!CQ44"")"),0)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IFERROR(__xludf.DUMMYFUNCTION("IMPORTRANGE(""https://docs.google.com/spreadsheets/d/1Yj_ptqi66GCucihVvJfMjLAmec39IyEx_6qawtMGysU/edit?usp=sharing"",""สบก!CR44"")"),0)</f>
        <v>0</v>
      </c>
      <c r="M298" s="101"/>
      <c r="N298" s="91">
        <f ca="1">IFERROR(__xludf.DUMMYFUNCTION("IMPORTRANGE(""https://docs.google.com/spreadsheets/d/1Yj_ptqi66GCucihVvJfMjLAmec39IyEx_6qawtMGysU/edit?usp=sharing"",""สบก!CV44"")"),0)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IFERROR(__xludf.DUMMYFUNCTION("IMPORTRANGE(""https://docs.google.com/spreadsheets/d/1XL5vhW3sbDhbH9Cz0tuDiY8C3ctxq1tqvaCgkFb8cCA/edit?usp=sharing"",""บุรีรัมย์!J205"")"),0)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IFERROR(__xludf.DUMMYFUNCTION("IMPORTRANGE(""https://docs.google.com/spreadsheets/d/1XL5vhW3sbDhbH9Cz0tuDiY8C3ctxq1tqvaCgkFb8cCA/edit?usp=sharing"",""บุรีรัมย์!J206"")"),0)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IFERROR(__xludf.DUMMYFUNCTION("IMPORTRANGE(""https://docs.google.com/spreadsheets/d/1XL5vhW3sbDhbH9Cz0tuDiY8C3ctxq1tqvaCgkFb8cCA/edit?usp=sharing"",""บุรีรัมย์!J207"")"),0)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IFERROR(__xludf.DUMMYFUNCTION("IMPORTRANGE(""https://docs.google.com/spreadsheets/d/1XL5vhW3sbDhbH9Cz0tuDiY8C3ctxq1tqvaCgkFb8cCA/edit?usp=sharing"",""บุรีรัมย์!J208"")"),0)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IFERROR(__xludf.DUMMYFUNCTION("IMPORTRANGE(""https://docs.google.com/spreadsheets/d/1XL5vhW3sbDhbH9Cz0tuDiY8C3ctxq1tqvaCgkFb8cCA/edit?usp=sharing"",""บุรีรัมย์!I209"")"),0)</f>
        <v>0</v>
      </c>
      <c r="J304" s="191">
        <f ca="1">IFERROR(__xludf.DUMMYFUNCTION("IMPORTRANGE(""https://docs.google.com/spreadsheets/d/1XL5vhW3sbDhbH9Cz0tuDiY8C3ctxq1tqvaCgkFb8cCA/edit?usp=sharing"",""บุรีรัมย์!J209"")"),0)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IFERROR(__xludf.DUMMYFUNCTION("IMPORTRANGE(""https://docs.google.com/spreadsheets/d/1XL5vhW3sbDhbH9Cz0tuDiY8C3ctxq1tqvaCgkFb8cCA/edit?usp=sharing"",""บุรีรัมย์!I211"")"),0)</f>
        <v>0</v>
      </c>
      <c r="J306" s="191">
        <f ca="1">IFERROR(__xludf.DUMMYFUNCTION("IMPORTRANGE(""https://docs.google.com/spreadsheets/d/1XL5vhW3sbDhbH9Cz0tuDiY8C3ctxq1tqvaCgkFb8cCA/edit?usp=sharing"",""บุรีรัมย์!J211"")"),0)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IFERROR(__xludf.DUMMYFUNCTION("IMPORTRANGE(""https://docs.google.com/spreadsheets/d/1XL5vhW3sbDhbH9Cz0tuDiY8C3ctxq1tqvaCgkFb8cCA/edit?usp=sharing"",""บุรีรัมย์!J212"")"),0)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IFERROR(__xludf.DUMMYFUNCTION("IMPORTRANGE(""https://docs.google.com/spreadsheets/d/1XL5vhW3sbDhbH9Cz0tuDiY8C3ctxq1tqvaCgkFb8cCA/edit?usp=sharing"",""บุรีรัมย์!J213"")"),0)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IFERROR(__xludf.DUMMYFUNCTION("IMPORTRANGE(""https://docs.google.com/spreadsheets/d/1XL5vhW3sbDhbH9Cz0tuDiY8C3ctxq1tqvaCgkFb8cCA/edit?usp=sharing"",""บุรีรัมย์!I214"")"),0)</f>
        <v>0</v>
      </c>
      <c r="J309" s="325">
        <f ca="1">IFERROR(__xludf.DUMMYFUNCTION("IMPORTRANGE(""https://docs.google.com/spreadsheets/d/1XL5vhW3sbDhbH9Cz0tuDiY8C3ctxq1tqvaCgkFb8cCA/edit?usp=sharing"",""บุรีรัมย์!J214"")"),0)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IFERROR(__xludf.DUMMYFUNCTION("IMPORTRANGE(""https://docs.google.com/spreadsheets/d/1Yj_ptqi66GCucihVvJfMjLAmec39IyEx_6qawtMGysU/edit?usp=sharing"",""สบก!DC44"")"),0)</f>
        <v>0</v>
      </c>
      <c r="N314" s="172">
        <f ca="1">IFERROR(__xludf.DUMMYFUNCTION("IMPORTRANGE(""https://docs.google.com/spreadsheets/d/1Yj_ptqi66GCucihVvJfMjLAmec39IyEx_6qawtMGysU/edit?usp=sharing"",""สบก!DD44"")"),0)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IFERROR(__xludf.DUMMYFUNCTION("IMPORTRANGE(""https://docs.google.com/spreadsheets/d/1Yj_ptqi66GCucihVvJfMjLAmec39IyEx_6qawtMGysU/edit?usp=sharing"",""สบก!CY44"")"),0)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IFERROR(__xludf.DUMMYFUNCTION("IMPORTRANGE(""https://docs.google.com/spreadsheets/d/1Yj_ptqi66GCucihVvJfMjLAmec39IyEx_6qawtMGysU/edit?usp=sharing"",""สบก!CZ44"")"),0)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IFERROR(__xludf.DUMMYFUNCTION("IMPORTRANGE(""https://docs.google.com/spreadsheets/d/1Yj_ptqi66GCucihVvJfMjLAmec39IyEx_6qawtMGysU/edit?usp=sharing"",""สบก!DA44"")"),0)</f>
        <v>0</v>
      </c>
      <c r="M318" s="101"/>
      <c r="N318" s="91">
        <f ca="1">IFERROR(__xludf.DUMMYFUNCTION("IMPORTRANGE(""https://docs.google.com/spreadsheets/d/1Yj_ptqi66GCucihVvJfMjLAmec39IyEx_6qawtMGysU/edit?usp=sharing"",""สบก!DE44"")"),0)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IFERROR(__xludf.DUMMYFUNCTION("IMPORTRANGE(""https://docs.google.com/spreadsheets/d/1XL5vhW3sbDhbH9Cz0tuDiY8C3ctxq1tqvaCgkFb8cCA/edit?usp=sharing"",""บุรีรัมย์!J220"")"),0)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IFERROR(__xludf.DUMMYFUNCTION("IMPORTRANGE(""https://docs.google.com/spreadsheets/d/1XL5vhW3sbDhbH9Cz0tuDiY8C3ctxq1tqvaCgkFb8cCA/edit?usp=sharing"",""บุรีรัมย์!J221"")"),0)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IFERROR(__xludf.DUMMYFUNCTION("IMPORTRANGE(""https://docs.google.com/spreadsheets/d/1XL5vhW3sbDhbH9Cz0tuDiY8C3ctxq1tqvaCgkFb8cCA/edit?usp=sharing"",""บุรีรัมย์!J222"")"),0)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IFERROR(__xludf.DUMMYFUNCTION("IMPORTRANGE(""https://docs.google.com/spreadsheets/d/1XL5vhW3sbDhbH9Cz0tuDiY8C3ctxq1tqvaCgkFb8cCA/edit?usp=sharing"",""บุรีรัมย์!J223"")"),0)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IFERROR(__xludf.DUMMYFUNCTION("IMPORTRANGE(""https://docs.google.com/spreadsheets/d/1XL5vhW3sbDhbH9Cz0tuDiY8C3ctxq1tqvaCgkFb8cCA/edit?usp=sharing"",""บุรีรัมย์!I224"")"),0)</f>
        <v>0</v>
      </c>
      <c r="J324" s="191">
        <f ca="1">IFERROR(__xludf.DUMMYFUNCTION("IMPORTRANGE(""https://docs.google.com/spreadsheets/d/1XL5vhW3sbDhbH9Cz0tuDiY8C3ctxq1tqvaCgkFb8cCA/edit?usp=sharing"",""บุรีรัมย์!J224"")"),0)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IFERROR(__xludf.DUMMYFUNCTION("IMPORTRANGE(""https://docs.google.com/spreadsheets/d/1XL5vhW3sbDhbH9Cz0tuDiY8C3ctxq1tqvaCgkFb8cCA/edit?usp=sharing"",""บุรีรัมย์!J225"")"),0)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IFERROR(__xludf.DUMMYFUNCTION("IMPORTRANGE(""https://docs.google.com/spreadsheets/d/1XL5vhW3sbDhbH9Cz0tuDiY8C3ctxq1tqvaCgkFb8cCA/edit?usp=sharing"",""บุรีรัมย์!J226"")"),0)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IFERROR(__xludf.DUMMYFUNCTION("IMPORTRANGE(""https://docs.google.com/spreadsheets/d/1XL5vhW3sbDhbH9Cz0tuDiY8C3ctxq1tqvaCgkFb8cCA/edit?usp=sharing"",""บุรีรัมย์!I228"")"),880)</f>
        <v>880</v>
      </c>
      <c r="J328" s="330">
        <f ca="1">IFERROR(__xludf.DUMMYFUNCTION("IMPORTRANGE(""https://docs.google.com/spreadsheets/d/1XL5vhW3sbDhbH9Cz0tuDiY8C3ctxq1tqvaCgkFb8cCA/edit?usp=sharing"",""บุรีรัมย์!J228"")"),0)</f>
        <v>0</v>
      </c>
      <c r="K328" s="309">
        <f ca="1">IF(I328&gt;0,J328*100/I328,0)</f>
        <v>0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1468100</v>
      </c>
      <c r="M329" s="155">
        <f t="shared" ca="1" si="98"/>
        <v>855360</v>
      </c>
      <c r="N329" s="155">
        <f t="shared" ca="1" si="98"/>
        <v>293434</v>
      </c>
      <c r="O329" s="154">
        <f t="shared" ref="O329:O331" ca="1" si="99">IF(L329&gt;0,N329*100/L329,0)</f>
        <v>19.987330563313126</v>
      </c>
      <c r="P329" s="154">
        <f t="shared" ref="P329:P331" ca="1" si="100">IF(M329&gt;0,N329*100/M329,0)</f>
        <v>34.305321735877293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1468100</v>
      </c>
      <c r="M331" s="160">
        <f t="shared" ca="1" si="102"/>
        <v>855360</v>
      </c>
      <c r="N331" s="160">
        <f t="shared" ca="1" si="102"/>
        <v>293434</v>
      </c>
      <c r="O331" s="159">
        <f t="shared" ca="1" si="99"/>
        <v>19.987330563313126</v>
      </c>
      <c r="P331" s="159">
        <f t="shared" ca="1" si="100"/>
        <v>34.305321735877293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1462700</v>
      </c>
      <c r="M333" s="172">
        <f ca="1">IFERROR(__xludf.DUMMYFUNCTION("IMPORTRANGE(""https://docs.google.com/spreadsheets/d/1Yj_ptqi66GCucihVvJfMjLAmec39IyEx_6qawtMGysU/edit?usp=sharing"",""สบก!DL44"")"),855360)</f>
        <v>855360</v>
      </c>
      <c r="N333" s="172">
        <f ca="1">IFERROR(__xludf.DUMMYFUNCTION("IMPORTRANGE(""https://docs.google.com/spreadsheets/d/1Yj_ptqi66GCucihVvJfMjLAmec39IyEx_6qawtMGysU/edit?usp=sharing"",""สบก!DM44"")"),288034)</f>
        <v>288034</v>
      </c>
      <c r="O333" s="171">
        <f ca="1">IF(L333&gt;0,N333*100/L333,0)</f>
        <v>19.691939563820331</v>
      </c>
      <c r="P333" s="171">
        <f ca="1">IF(M333&gt;0,N333*100/M333,0)</f>
        <v>33.674008604564158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IFERROR(__xludf.DUMMYFUNCTION("IMPORTRANGE(""https://docs.google.com/spreadsheets/d/1Yj_ptqi66GCucihVvJfMjLAmec39IyEx_6qawtMGysU/edit?usp=sharing"",""สบก!DH44"")"),442800)</f>
        <v>442800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IFERROR(__xludf.DUMMYFUNCTION("IMPORTRANGE(""https://docs.google.com/spreadsheets/d/1Yj_ptqi66GCucihVvJfMjLAmec39IyEx_6qawtMGysU/edit?usp=sharing"",""สบก!DI44"")"),1019900)</f>
        <v>1019900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IFERROR(__xludf.DUMMYFUNCTION("IMPORTRANGE(""https://docs.google.com/spreadsheets/d/1Yj_ptqi66GCucihVvJfMjLAmec39IyEx_6qawtMGysU/edit?usp=sharing"",""สบก!DJ44"")"),5400)</f>
        <v>5400</v>
      </c>
      <c r="M337" s="101"/>
      <c r="N337" s="91">
        <f ca="1">IFERROR(__xludf.DUMMYFUNCTION("IMPORTRANGE(""https://docs.google.com/spreadsheets/d/1Yj_ptqi66GCucihVvJfMjLAmec39IyEx_6qawtMGysU/edit?usp=sharing"",""สบก!DN44"")"),5400)</f>
        <v>5400</v>
      </c>
      <c r="O337" s="101">
        <f ca="1">IF(L337&gt;0,N337*100/L337,0)</f>
        <v>100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IFERROR(__xludf.DUMMYFUNCTION("IMPORTRANGE(""https://docs.google.com/spreadsheets/d/1XL5vhW3sbDhbH9Cz0tuDiY8C3ctxq1tqvaCgkFb8cCA/edit?usp=sharing"",""บุรีรัมย์!I234"")"),0)</f>
        <v>0</v>
      </c>
      <c r="J339" s="191">
        <f ca="1">IFERROR(__xludf.DUMMYFUNCTION("IMPORTRANGE(""https://docs.google.com/spreadsheets/d/1XL5vhW3sbDhbH9Cz0tuDiY8C3ctxq1tqvaCgkFb8cCA/edit?usp=sharing"",""บุรีรัมย์!J234"")"),168)</f>
        <v>168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IFERROR(__xludf.DUMMYFUNCTION("IMPORTRANGE(""https://docs.google.com/spreadsheets/d/1XL5vhW3sbDhbH9Cz0tuDiY8C3ctxq1tqvaCgkFb8cCA/edit?usp=sharing"",""บุรีรัมย์!I235"")"),7600)</f>
        <v>7600</v>
      </c>
      <c r="J340" s="191">
        <f ca="1">IFERROR(__xludf.DUMMYFUNCTION("IMPORTRANGE(""https://docs.google.com/spreadsheets/d/1XL5vhW3sbDhbH9Cz0tuDiY8C3ctxq1tqvaCgkFb8cCA/edit?usp=sharing"",""บุรีรัมย์!J235"")"),1133.52)</f>
        <v>1133.52</v>
      </c>
      <c r="K340" s="333">
        <f t="shared" ca="1" si="103"/>
        <v>14.914736842105263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IFERROR(__xludf.DUMMYFUNCTION("IMPORTRANGE(""https://docs.google.com/spreadsheets/d/1XL5vhW3sbDhbH9Cz0tuDiY8C3ctxq1tqvaCgkFb8cCA/edit?usp=sharing"",""บุรีรัมย์!I236"")"),880)</f>
        <v>880</v>
      </c>
      <c r="J341" s="191">
        <f ca="1">IFERROR(__xludf.DUMMYFUNCTION("IMPORTRANGE(""https://docs.google.com/spreadsheets/d/1XL5vhW3sbDhbH9Cz0tuDiY8C3ctxq1tqvaCgkFb8cCA/edit?usp=sharing"",""บุรีรัมย์!J236"")"),121)</f>
        <v>121</v>
      </c>
      <c r="K341" s="333">
        <f t="shared" ca="1" si="103"/>
        <v>13.75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IFERROR(__xludf.DUMMYFUNCTION("IMPORTRANGE(""https://docs.google.com/spreadsheets/d/1XL5vhW3sbDhbH9Cz0tuDiY8C3ctxq1tqvaCgkFb8cCA/edit?usp=sharing"",""บุรีรัมย์!I237"")"),0)</f>
        <v>0</v>
      </c>
      <c r="J342" s="191">
        <f ca="1">IFERROR(__xludf.DUMMYFUNCTION("IMPORTRANGE(""https://docs.google.com/spreadsheets/d/1XL5vhW3sbDhbH9Cz0tuDiY8C3ctxq1tqvaCgkFb8cCA/edit?usp=sharing"",""บุรีรัมย์!J237"")"),840.49)</f>
        <v>840.49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IFERROR(__xludf.DUMMYFUNCTION("IMPORTRANGE(""https://docs.google.com/spreadsheets/d/1XL5vhW3sbDhbH9Cz0tuDiY8C3ctxq1tqvaCgkFb8cCA/edit?usp=sharing"",""บุรีรัมย์!I238"")"),880)</f>
        <v>880</v>
      </c>
      <c r="J343" s="191">
        <f ca="1">IFERROR(__xludf.DUMMYFUNCTION("IMPORTRANGE(""https://docs.google.com/spreadsheets/d/1XL5vhW3sbDhbH9Cz0tuDiY8C3ctxq1tqvaCgkFb8cCA/edit?usp=sharing"",""บุรีรัมย์!J238"")"),0)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IFERROR(__xludf.DUMMYFUNCTION("IMPORTRANGE(""https://docs.google.com/spreadsheets/d/1XL5vhW3sbDhbH9Cz0tuDiY8C3ctxq1tqvaCgkFb8cCA/edit?usp=sharing"",""บุรีรัมย์!I239"")"),0)</f>
        <v>0</v>
      </c>
      <c r="J344" s="191">
        <f ca="1">IFERROR(__xludf.DUMMYFUNCTION("IMPORTRANGE(""https://docs.google.com/spreadsheets/d/1XL5vhW3sbDhbH9Cz0tuDiY8C3ctxq1tqvaCgkFb8cCA/edit?usp=sharing"",""บุรีรัมย์!J239"")"),0)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IFERROR(__xludf.DUMMYFUNCTION("IMPORTRANGE(""https://docs.google.com/spreadsheets/d/1XL5vhW3sbDhbH9Cz0tuDiY8C3ctxq1tqvaCgkFb8cCA/edit?usp=sharing"",""บุรีรัมย์!I240"")"),880)</f>
        <v>880</v>
      </c>
      <c r="J345" s="191">
        <f ca="1">IFERROR(__xludf.DUMMYFUNCTION("IMPORTRANGE(""https://docs.google.com/spreadsheets/d/1XL5vhW3sbDhbH9Cz0tuDiY8C3ctxq1tqvaCgkFb8cCA/edit?usp=sharing"",""บุรีรัมย์!J240"")"),0)</f>
        <v>0</v>
      </c>
      <c r="K345" s="333">
        <f t="shared" ca="1" si="103"/>
        <v>0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IFERROR(__xludf.DUMMYFUNCTION("IMPORTRANGE(""https://docs.google.com/spreadsheets/d/1XL5vhW3sbDhbH9Cz0tuDiY8C3ctxq1tqvaCgkFb8cCA/edit?usp=sharing"",""บุรีรัมย์!I241"")"),0)</f>
        <v>0</v>
      </c>
      <c r="J346" s="191">
        <f ca="1">IFERROR(__xludf.DUMMYFUNCTION("IMPORTRANGE(""https://docs.google.com/spreadsheets/d/1XL5vhW3sbDhbH9Cz0tuDiY8C3ctxq1tqvaCgkFb8cCA/edit?usp=sharing"",""บุรีรัมย์!J241"")"),0)</f>
        <v>0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IFERROR(__xludf.DUMMYFUNCTION("IMPORTRANGE(""https://docs.google.com/spreadsheets/d/1XL5vhW3sbDhbH9Cz0tuDiY8C3ctxq1tqvaCgkFb8cCA/edit?usp=sharing"",""บุรีรัมย์!L242"")"),3891197)</f>
        <v>3891197</v>
      </c>
      <c r="M347" s="347"/>
      <c r="N347" s="347">
        <f ca="1">IFERROR(__xludf.DUMMYFUNCTION("IMPORTRANGE(""https://docs.google.com/spreadsheets/d/1XL5vhW3sbDhbH9Cz0tuDiY8C3ctxq1tqvaCgkFb8cCA/edit?usp=sharing"",""บุรีรัมย์!M242"")"),41237.74)</f>
        <v>41237.74</v>
      </c>
      <c r="O347" s="347">
        <f ca="1">+IF(L347&gt;0,N347*100/L347,0)</f>
        <v>1.0597700399131682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IFERROR(__xludf.DUMMYFUNCTION("IMPORTRANGE(""https://docs.google.com/spreadsheets/d/1XL5vhW3sbDhbH9Cz0tuDiY8C3ctxq1tqvaCgkFb8cCA/edit?usp=sharing"",""บุรีรัมย์!I244"")"),550)</f>
        <v>550</v>
      </c>
      <c r="J349" s="360">
        <f ca="1">IFERROR(__xludf.DUMMYFUNCTION("IMPORTRANGE(""https://docs.google.com/spreadsheets/d/1XL5vhW3sbDhbH9Cz0tuDiY8C3ctxq1tqvaCgkFb8cCA/edit?usp=sharing"",""บุรีรัมย์!J244"")"),0)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IFERROR(__xludf.DUMMYFUNCTION("IMPORTRANGE(""https://docs.google.com/spreadsheets/d/1XL5vhW3sbDhbH9Cz0tuDiY8C3ctxq1tqvaCgkFb8cCA/edit?usp=sharing"",""บุรีรัมย์!L244"")"),810030)</f>
        <v>810030</v>
      </c>
      <c r="M349" s="362"/>
      <c r="N349" s="362">
        <f ca="1">IFERROR(__xludf.DUMMYFUNCTION("IMPORTRANGE(""https://docs.google.com/spreadsheets/d/1XL5vhW3sbDhbH9Cz0tuDiY8C3ctxq1tqvaCgkFb8cCA/edit?usp=sharing"",""บุรีรัมย์!M244"")"),9899.99)</f>
        <v>9899.99</v>
      </c>
      <c r="O349" s="362">
        <f ca="1">+IF(L349&gt;0,N349*100/L349,0)</f>
        <v>1.2221757218868436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IFERROR(__xludf.DUMMYFUNCTION("IMPORTRANGE(""https://docs.google.com/spreadsheets/d/1XL5vhW3sbDhbH9Cz0tuDiY8C3ctxq1tqvaCgkFb8cCA/edit?usp=sharing"",""บุรีรัมย์!I245"")"),55)</f>
        <v>55</v>
      </c>
      <c r="J350" s="360">
        <f ca="1">IFERROR(__xludf.DUMMYFUNCTION("IMPORTRANGE(""https://docs.google.com/spreadsheets/d/1XL5vhW3sbDhbH9Cz0tuDiY8C3ctxq1tqvaCgkFb8cCA/edit?usp=sharing"",""บุรีรัมย์!J245"")"),0)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IFERROR(__xludf.DUMMYFUNCTION("IMPORTRANGE(""https://docs.google.com/spreadsheets/d/1XL5vhW3sbDhbH9Cz0tuDiY8C3ctxq1tqvaCgkFb8cCA/edit?usp=sharing"",""บุรีรัมย์!L246"")"),0)</f>
        <v>0</v>
      </c>
      <c r="M351" s="169"/>
      <c r="N351" s="169">
        <f ca="1">IFERROR(__xludf.DUMMYFUNCTION("IMPORTRANGE(""https://docs.google.com/spreadsheets/d/1XL5vhW3sbDhbH9Cz0tuDiY8C3ctxq1tqvaCgkFb8cCA/edit?usp=sharing"",""บุรีรัมย์!M246"")"),0)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IFERROR(__xludf.DUMMYFUNCTION("IMPORTRANGE(""https://docs.google.com/spreadsheets/d/1XL5vhW3sbDhbH9Cz0tuDiY8C3ctxq1tqvaCgkFb8cCA/edit?usp=sharing"",""บุรีรัมย์!L247"")"),810030)</f>
        <v>810030</v>
      </c>
      <c r="M352" s="169"/>
      <c r="N352" s="169">
        <f ca="1">IFERROR(__xludf.DUMMYFUNCTION("IMPORTRANGE(""https://docs.google.com/spreadsheets/d/1XL5vhW3sbDhbH9Cz0tuDiY8C3ctxq1tqvaCgkFb8cCA/edit?usp=sharing"",""บุรีรัมย์!M247"")"),9899.99)</f>
        <v>9899.99</v>
      </c>
      <c r="O352" s="169">
        <f t="shared" ca="1" si="105"/>
        <v>1.2221757218868436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IFERROR(__xludf.DUMMYFUNCTION("IMPORTRANGE(""https://docs.google.com/spreadsheets/d/1XL5vhW3sbDhbH9Cz0tuDiY8C3ctxq1tqvaCgkFb8cCA/edit?usp=sharing"",""บุรีรัมย์!L248"")"),0)</f>
        <v>0</v>
      </c>
      <c r="M353" s="171"/>
      <c r="N353" s="171">
        <f ca="1">IFERROR(__xludf.DUMMYFUNCTION("IMPORTRANGE(""https://docs.google.com/spreadsheets/d/1XL5vhW3sbDhbH9Cz0tuDiY8C3ctxq1tqvaCgkFb8cCA/edit?usp=sharing"",""บุรีรัมย์!M248"")"),0)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IFERROR(__xludf.DUMMYFUNCTION("IMPORTRANGE(""https://docs.google.com/spreadsheets/d/1XL5vhW3sbDhbH9Cz0tuDiY8C3ctxq1tqvaCgkFb8cCA/edit?usp=sharing"",""บุรีรัมย์!L249"")"),810030)</f>
        <v>810030</v>
      </c>
      <c r="M354" s="171"/>
      <c r="N354" s="171">
        <f ca="1">IFERROR(__xludf.DUMMYFUNCTION("IMPORTRANGE(""https://docs.google.com/spreadsheets/d/1XL5vhW3sbDhbH9Cz0tuDiY8C3ctxq1tqvaCgkFb8cCA/edit?usp=sharing"",""บุรีรัมย์!M249"")"),9899.99)</f>
        <v>9899.99</v>
      </c>
      <c r="O354" s="171">
        <f t="shared" ca="1" si="105"/>
        <v>1.2221757218868436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IFERROR(__xludf.DUMMYFUNCTION("IMPORTRANGE(""https://docs.google.com/spreadsheets/d/1XL5vhW3sbDhbH9Cz0tuDiY8C3ctxq1tqvaCgkFb8cCA/edit?usp=sharing"",""บุรีรัมย์!M250"")"),0)</f>
        <v>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IFERROR(__xludf.DUMMYFUNCTION("IMPORTRANGE(""https://docs.google.com/spreadsheets/d/1XL5vhW3sbDhbH9Cz0tuDiY8C3ctxq1tqvaCgkFb8cCA/edit?usp=sharing"",""บุรีรัมย์!M251"")"),0)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IFERROR(__xludf.DUMMYFUNCTION("IMPORTRANGE(""https://docs.google.com/spreadsheets/d/1XL5vhW3sbDhbH9Cz0tuDiY8C3ctxq1tqvaCgkFb8cCA/edit?usp=sharing"",""บุรีรัมย์!M252"")"),9899.99)</f>
        <v>9899.99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IFERROR(__xludf.DUMMYFUNCTION("IMPORTRANGE(""https://docs.google.com/spreadsheets/d/1XL5vhW3sbDhbH9Cz0tuDiY8C3ctxq1tqvaCgkFb8cCA/edit?usp=sharing"",""บุรีรัมย์!M253"")"),0)</f>
        <v>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IFERROR(__xludf.DUMMYFUNCTION("IMPORTRANGE(""https://docs.google.com/spreadsheets/d/1XL5vhW3sbDhbH9Cz0tuDiY8C3ctxq1tqvaCgkFb8cCA/edit?usp=sharing"",""บุรีรัมย์!J255"")"),0)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IFERROR(__xludf.DUMMYFUNCTION("IMPORTRANGE(""https://docs.google.com/spreadsheets/d/1XL5vhW3sbDhbH9Cz0tuDiY8C3ctxq1tqvaCgkFb8cCA/edit?usp=sharing"",""บุรีรัมย์!J256"")"),1)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IFERROR(__xludf.DUMMYFUNCTION("IMPORTRANGE(""https://docs.google.com/spreadsheets/d/1XL5vhW3sbDhbH9Cz0tuDiY8C3ctxq1tqvaCgkFb8cCA/edit?usp=sharing"",""บุรีรัมย์!J257"")"),1)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IFERROR(__xludf.DUMMYFUNCTION("IMPORTRANGE(""https://docs.google.com/spreadsheets/d/1XL5vhW3sbDhbH9Cz0tuDiY8C3ctxq1tqvaCgkFb8cCA/edit?usp=sharing"",""บุรีรัมย์!J258"")"),0)</f>
        <v>0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IFERROR(__xludf.DUMMYFUNCTION("IMPORTRANGE(""https://docs.google.com/spreadsheets/d/1XL5vhW3sbDhbH9Cz0tuDiY8C3ctxq1tqvaCgkFb8cCA/edit?usp=sharing"",""บุรีรัมย์!J166"")"),0)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IFERROR(__xludf.DUMMYFUNCTION("IMPORTRANGE(""https://docs.google.com/spreadsheets/d/1XL5vhW3sbDhbH9Cz0tuDiY8C3ctxq1tqvaCgkFb8cCA/edit?usp=sharing"",""บุรีรัมย์!J166"")"),0)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IFERROR(__xludf.DUMMYFUNCTION("IMPORTRANGE(""https://docs.google.com/spreadsheets/d/1XL5vhW3sbDhbH9Cz0tuDiY8C3ctxq1tqvaCgkFb8cCA/edit?usp=sharing"",""บุรีรัมย์!J166"")"),0)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IFERROR(__xludf.DUMMYFUNCTION("IMPORTRANGE(""https://docs.google.com/spreadsheets/d/1XL5vhW3sbDhbH9Cz0tuDiY8C3ctxq1tqvaCgkFb8cCA/edit?usp=sharing"",""บุรีรัมย์!J166"")"),0)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IFERROR(__xludf.DUMMYFUNCTION("IMPORTRANGE(""https://docs.google.com/spreadsheets/d/1XL5vhW3sbDhbH9Cz0tuDiY8C3ctxq1tqvaCgkFb8cCA/edit?usp=sharing"",""บุรีรัมย์!I263"")"),55)</f>
        <v>55</v>
      </c>
      <c r="J368" s="191">
        <f ca="1">IFERROR(__xludf.DUMMYFUNCTION("IMPORTRANGE(""https://docs.google.com/spreadsheets/d/1XL5vhW3sbDhbH9Cz0tuDiY8C3ctxq1tqvaCgkFb8cCA/edit?usp=sharing"",""บุรีรัมย์!J263"")"),0)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IFERROR(__xludf.DUMMYFUNCTION("IMPORTRANGE(""https://docs.google.com/spreadsheets/d/1XL5vhW3sbDhbH9Cz0tuDiY8C3ctxq1tqvaCgkFb8cCA/edit?usp=sharing"",""บุรีรัมย์!I164"")"),0)</f>
        <v>0</v>
      </c>
      <c r="J369" s="191">
        <f ca="1">IFERROR(__xludf.DUMMYFUNCTION("IMPORTRANGE(""https://docs.google.com/spreadsheets/d/1XL5vhW3sbDhbH9Cz0tuDiY8C3ctxq1tqvaCgkFb8cCA/edit?usp=sharing"",""บุรีรัมย์!J164"")"),0)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IFERROR(__xludf.DUMMYFUNCTION("IMPORTRANGE(""https://docs.google.com/spreadsheets/d/1XL5vhW3sbDhbH9Cz0tuDiY8C3ctxq1tqvaCgkFb8cCA/edit?usp=sharing"",""บุรีรัมย์!I265"")"),55)</f>
        <v>55</v>
      </c>
      <c r="J370" s="191">
        <f ca="1">IFERROR(__xludf.DUMMYFUNCTION("IMPORTRANGE(""https://docs.google.com/spreadsheets/d/1XL5vhW3sbDhbH9Cz0tuDiY8C3ctxq1tqvaCgkFb8cCA/edit?usp=sharing"",""บุรีรัมย์!J265"")"),55)</f>
        <v>55</v>
      </c>
      <c r="K370" s="168">
        <f t="shared" ca="1" si="106"/>
        <v>100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IFERROR(__xludf.DUMMYFUNCTION("IMPORTRANGE(""https://docs.google.com/spreadsheets/d/1XL5vhW3sbDhbH9Cz0tuDiY8C3ctxq1tqvaCgkFb8cCA/edit?usp=sharing"",""บุรีรัมย์!I164"")"),0)</f>
        <v>0</v>
      </c>
      <c r="J371" s="192">
        <f ca="1">IFERROR(__xludf.DUMMYFUNCTION("IMPORTRANGE(""https://docs.google.com/spreadsheets/d/1XL5vhW3sbDhbH9Cz0tuDiY8C3ctxq1tqvaCgkFb8cCA/edit?usp=sharing"",""บุรีรัมย์!J164"")"),0)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IFERROR(__xludf.DUMMYFUNCTION("IMPORTRANGE(""https://docs.google.com/spreadsheets/d/1XL5vhW3sbDhbH9Cz0tuDiY8C3ctxq1tqvaCgkFb8cCA/edit?usp=sharing"",""บุรีรัมย์!I267"")"),55)</f>
        <v>55</v>
      </c>
      <c r="J372" s="192">
        <f ca="1">IFERROR(__xludf.DUMMYFUNCTION("IMPORTRANGE(""https://docs.google.com/spreadsheets/d/1XL5vhW3sbDhbH9Cz0tuDiY8C3ctxq1tqvaCgkFb8cCA/edit?usp=sharing"",""บุรีรัมย์!J267"")"),0)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IFERROR(__xludf.DUMMYFUNCTION("IMPORTRANGE(""https://docs.google.com/spreadsheets/d/1XL5vhW3sbDhbH9Cz0tuDiY8C3ctxq1tqvaCgkFb8cCA/edit?usp=sharing"",""บุรีรัมย์!I164"")"),0)</f>
        <v>0</v>
      </c>
      <c r="J373" s="191">
        <f ca="1">IFERROR(__xludf.DUMMYFUNCTION("IMPORTRANGE(""https://docs.google.com/spreadsheets/d/1XL5vhW3sbDhbH9Cz0tuDiY8C3ctxq1tqvaCgkFb8cCA/edit?usp=sharing"",""บุรีรัมย์!J164"")"),0)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IFERROR(__xludf.DUMMYFUNCTION("IMPORTRANGE(""https://docs.google.com/spreadsheets/d/1XL5vhW3sbDhbH9Cz0tuDiY8C3ctxq1tqvaCgkFb8cCA/edit?usp=sharing"",""บุรีรัมย์!I164"")"),0)</f>
        <v>0</v>
      </c>
      <c r="J374" s="191">
        <f ca="1">IFERROR(__xludf.DUMMYFUNCTION("IMPORTRANGE(""https://docs.google.com/spreadsheets/d/1XL5vhW3sbDhbH9Cz0tuDiY8C3ctxq1tqvaCgkFb8cCA/edit?usp=sharing"",""บุรีรัมย์!J164"")"),0)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IFERROR(__xludf.DUMMYFUNCTION("IMPORTRANGE(""https://docs.google.com/spreadsheets/d/1XL5vhW3sbDhbH9Cz0tuDiY8C3ctxq1tqvaCgkFb8cCA/edit?usp=sharing"",""บุรีรัมย์!I270"")"),550)</f>
        <v>550</v>
      </c>
      <c r="J375" s="191">
        <f ca="1">IFERROR(__xludf.DUMMYFUNCTION("IMPORTRANGE(""https://docs.google.com/spreadsheets/d/1XL5vhW3sbDhbH9Cz0tuDiY8C3ctxq1tqvaCgkFb8cCA/edit?usp=sharing"",""บุรีรัมย์!J270"")"),0)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IFERROR(__xludf.DUMMYFUNCTION("IMPORTRANGE(""https://docs.google.com/spreadsheets/d/1XL5vhW3sbDhbH9Cz0tuDiY8C3ctxq1tqvaCgkFb8cCA/edit?usp=sharing"",""บุรีรัมย์!I271"")"),550)</f>
        <v>550</v>
      </c>
      <c r="J376" s="192">
        <f ca="1">IFERROR(__xludf.DUMMYFUNCTION("IMPORTRANGE(""https://docs.google.com/spreadsheets/d/1XL5vhW3sbDhbH9Cz0tuDiY8C3ctxq1tqvaCgkFb8cCA/edit?usp=sharing"",""บุรีรัมย์!J271"")"),0)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IFERROR(__xludf.DUMMYFUNCTION("IMPORTRANGE(""https://docs.google.com/spreadsheets/d/1XL5vhW3sbDhbH9Cz0tuDiY8C3ctxq1tqvaCgkFb8cCA/edit?usp=sharing"",""บุรีรัมย์!I272"")"),0)</f>
        <v>0</v>
      </c>
      <c r="J377" s="191">
        <f ca="1">IFERROR(__xludf.DUMMYFUNCTION("IMPORTRANGE(""https://docs.google.com/spreadsheets/d/1XL5vhW3sbDhbH9Cz0tuDiY8C3ctxq1tqvaCgkFb8cCA/edit?usp=sharing"",""บุรีรัมย์!J272"")"),0)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IFERROR(__xludf.DUMMYFUNCTION("IMPORTRANGE(""https://docs.google.com/spreadsheets/d/1XL5vhW3sbDhbH9Cz0tuDiY8C3ctxq1tqvaCgkFb8cCA/edit?usp=sharing"",""บุรีรัมย์!J273"")"),0)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IFERROR(__xludf.DUMMYFUNCTION("IMPORTRANGE(""https://docs.google.com/spreadsheets/d/1XL5vhW3sbDhbH9Cz0tuDiY8C3ctxq1tqvaCgkFb8cCA/edit?usp=sharing"",""บุรีรัมย์!J274"")"),0)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IFERROR(__xludf.DUMMYFUNCTION("IMPORTRANGE(""https://docs.google.com/spreadsheets/d/1XL5vhW3sbDhbH9Cz0tuDiY8C3ctxq1tqvaCgkFb8cCA/edit?usp=sharing"",""บุรีรัมย์!I275"")"),1000)</f>
        <v>1000</v>
      </c>
      <c r="J380" s="360">
        <f ca="1">IFERROR(__xludf.DUMMYFUNCTION("IMPORTRANGE(""https://docs.google.com/spreadsheets/d/1XL5vhW3sbDhbH9Cz0tuDiY8C3ctxq1tqvaCgkFb8cCA/edit?usp=sharing"",""บุรีรัมย์!J275"")"),0)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IFERROR(__xludf.DUMMYFUNCTION("IMPORTRANGE(""https://docs.google.com/spreadsheets/d/1XL5vhW3sbDhbH9Cz0tuDiY8C3ctxq1tqvaCgkFb8cCA/edit?usp=sharing"",""บุรีรัมย์!L275"")"),1028520)</f>
        <v>1028520</v>
      </c>
      <c r="M380" s="362"/>
      <c r="N380" s="362">
        <f ca="1">IFERROR(__xludf.DUMMYFUNCTION("IMPORTRANGE(""https://docs.google.com/spreadsheets/d/1XL5vhW3sbDhbH9Cz0tuDiY8C3ctxq1tqvaCgkFb8cCA/edit?usp=sharing"",""บุรีรัมย์!M275"")"),8799.98)</f>
        <v>8799.98</v>
      </c>
      <c r="O380" s="362">
        <f ca="1">+IF(L380&gt;0,N380*100/L380,0)</f>
        <v>0.85559639093065765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IFERROR(__xludf.DUMMYFUNCTION("IMPORTRANGE(""https://docs.google.com/spreadsheets/d/1XL5vhW3sbDhbH9Cz0tuDiY8C3ctxq1tqvaCgkFb8cCA/edit?usp=sharing"",""บุรีรัมย์!I276"")"),100)</f>
        <v>100</v>
      </c>
      <c r="J381" s="360">
        <f ca="1">IFERROR(__xludf.DUMMYFUNCTION("IMPORTRANGE(""https://docs.google.com/spreadsheets/d/1XL5vhW3sbDhbH9Cz0tuDiY8C3ctxq1tqvaCgkFb8cCA/edit?usp=sharing"",""บุรีรัมย์!J276"")"),0)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IFERROR(__xludf.DUMMYFUNCTION("IMPORTRANGE(""https://docs.google.com/spreadsheets/d/1XL5vhW3sbDhbH9Cz0tuDiY8C3ctxq1tqvaCgkFb8cCA/edit?usp=sharing"",""บุรีรัมย์!L277"")"),0)</f>
        <v>0</v>
      </c>
      <c r="M382" s="169"/>
      <c r="N382" s="169">
        <f ca="1">IFERROR(__xludf.DUMMYFUNCTION("IMPORTRANGE(""https://docs.google.com/spreadsheets/d/1XL5vhW3sbDhbH9Cz0tuDiY8C3ctxq1tqvaCgkFb8cCA/edit?usp=sharing"",""บุรีรัมย์!M277"")"),0)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IFERROR(__xludf.DUMMYFUNCTION("IMPORTRANGE(""https://docs.google.com/spreadsheets/d/1XL5vhW3sbDhbH9Cz0tuDiY8C3ctxq1tqvaCgkFb8cCA/edit?usp=sharing"",""บุรีรัมย์!L278"")"),1028520)</f>
        <v>1028520</v>
      </c>
      <c r="M383" s="169"/>
      <c r="N383" s="169">
        <f ca="1">IFERROR(__xludf.DUMMYFUNCTION("IMPORTRANGE(""https://docs.google.com/spreadsheets/d/1XL5vhW3sbDhbH9Cz0tuDiY8C3ctxq1tqvaCgkFb8cCA/edit?usp=sharing"",""บุรีรัมย์!M278"")"),8799.98)</f>
        <v>8799.98</v>
      </c>
      <c r="O383" s="169">
        <f t="shared" ca="1" si="109"/>
        <v>0.85559639093065765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IFERROR(__xludf.DUMMYFUNCTION("IMPORTRANGE(""https://docs.google.com/spreadsheets/d/1XL5vhW3sbDhbH9Cz0tuDiY8C3ctxq1tqvaCgkFb8cCA/edit?usp=sharing"",""บุรีรัมย์!L279"")"),0)</f>
        <v>0</v>
      </c>
      <c r="M384" s="171"/>
      <c r="N384" s="171">
        <f ca="1">IFERROR(__xludf.DUMMYFUNCTION("IMPORTRANGE(""https://docs.google.com/spreadsheets/d/1XL5vhW3sbDhbH9Cz0tuDiY8C3ctxq1tqvaCgkFb8cCA/edit?usp=sharing"",""บุรีรัมย์!M279"")"),0)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IFERROR(__xludf.DUMMYFUNCTION("IMPORTRANGE(""https://docs.google.com/spreadsheets/d/1XL5vhW3sbDhbH9Cz0tuDiY8C3ctxq1tqvaCgkFb8cCA/edit?usp=sharing"",""บุรีรัมย์!L280"")"),1028520)</f>
        <v>1028520</v>
      </c>
      <c r="M385" s="171"/>
      <c r="N385" s="171">
        <f ca="1">IFERROR(__xludf.DUMMYFUNCTION("IMPORTRANGE(""https://docs.google.com/spreadsheets/d/1XL5vhW3sbDhbH9Cz0tuDiY8C3ctxq1tqvaCgkFb8cCA/edit?usp=sharing"",""บุรีรัมย์!M280"")"),8799.98)</f>
        <v>8799.98</v>
      </c>
      <c r="O385" s="171">
        <f t="shared" ca="1" si="109"/>
        <v>0.85559639093065765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IFERROR(__xludf.DUMMYFUNCTION("IMPORTRANGE(""https://docs.google.com/spreadsheets/d/1XL5vhW3sbDhbH9Cz0tuDiY8C3ctxq1tqvaCgkFb8cCA/edit?usp=sharing"",""บุรีรัมย์!M281"")"),0)</f>
        <v>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IFERROR(__xludf.DUMMYFUNCTION("IMPORTRANGE(""https://docs.google.com/spreadsheets/d/1XL5vhW3sbDhbH9Cz0tuDiY8C3ctxq1tqvaCgkFb8cCA/edit?usp=sharing"",""บุรีรัมย์!M282"")"),0)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IFERROR(__xludf.DUMMYFUNCTION("IMPORTRANGE(""https://docs.google.com/spreadsheets/d/1XL5vhW3sbDhbH9Cz0tuDiY8C3ctxq1tqvaCgkFb8cCA/edit?usp=sharing"",""บุรีรัมย์!M283"")"),8799.98)</f>
        <v>8799.98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IFERROR(__xludf.DUMMYFUNCTION("IMPORTRANGE(""https://docs.google.com/spreadsheets/d/1XL5vhW3sbDhbH9Cz0tuDiY8C3ctxq1tqvaCgkFb8cCA/edit?usp=sharing"",""บุรีรัมย์!M284"")"),0)</f>
        <v>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IFERROR(__xludf.DUMMYFUNCTION("IMPORTRANGE(""https://docs.google.com/spreadsheets/d/1XL5vhW3sbDhbH9Cz0tuDiY8C3ctxq1tqvaCgkFb8cCA/edit?usp=sharing"",""บุรีรัมย์!J286"")"),0)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IFERROR(__xludf.DUMMYFUNCTION("IMPORTRANGE(""https://docs.google.com/spreadsheets/d/1XL5vhW3sbDhbH9Cz0tuDiY8C3ctxq1tqvaCgkFb8cCA/edit?usp=sharing"",""บุรีรัมย์!J287"")"),1)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IFERROR(__xludf.DUMMYFUNCTION("IMPORTRANGE(""https://docs.google.com/spreadsheets/d/1XL5vhW3sbDhbH9Cz0tuDiY8C3ctxq1tqvaCgkFb8cCA/edit?usp=sharing"",""บุรีรัมย์!J288"")"),1)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IFERROR(__xludf.DUMMYFUNCTION("IMPORTRANGE(""https://docs.google.com/spreadsheets/d/1XL5vhW3sbDhbH9Cz0tuDiY8C3ctxq1tqvaCgkFb8cCA/edit?usp=sharing"",""บุรีรัมย์!J289"")"),0)</f>
        <v>0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IFERROR(__xludf.DUMMYFUNCTION("IMPORTRANGE(""https://docs.google.com/spreadsheets/d/1XL5vhW3sbDhbH9Cz0tuDiY8C3ctxq1tqvaCgkFb8cCA/edit?usp=sharing"",""บุรีรัมย์!I291"")"),100)</f>
        <v>100</v>
      </c>
      <c r="J396" s="192">
        <f ca="1">IFERROR(__xludf.DUMMYFUNCTION("IMPORTRANGE(""https://docs.google.com/spreadsheets/d/1XL5vhW3sbDhbH9Cz0tuDiY8C3ctxq1tqvaCgkFb8cCA/edit?usp=sharing"",""บุรีรัมย์!J291"")"),0)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IFERROR(__xludf.DUMMYFUNCTION("IMPORTRANGE(""https://docs.google.com/spreadsheets/d/1XL5vhW3sbDhbH9Cz0tuDiY8C3ctxq1tqvaCgkFb8cCA/edit?usp=sharing"",""บุรีรัมย์!I292"")"),1000)</f>
        <v>1000</v>
      </c>
      <c r="J397" s="192">
        <f ca="1">IFERROR(__xludf.DUMMYFUNCTION("IMPORTRANGE(""https://docs.google.com/spreadsheets/d/1XL5vhW3sbDhbH9Cz0tuDiY8C3ctxq1tqvaCgkFb8cCA/edit?usp=sharing"",""บุรีรัมย์!J292"")"),0)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IFERROR(__xludf.DUMMYFUNCTION("IMPORTRANGE(""https://docs.google.com/spreadsheets/d/1XL5vhW3sbDhbH9Cz0tuDiY8C3ctxq1tqvaCgkFb8cCA/edit?usp=sharing"",""บุรีรัมย์!I293"")"),100)</f>
        <v>100</v>
      </c>
      <c r="J398" s="192">
        <f ca="1">IFERROR(__xludf.DUMMYFUNCTION("IMPORTRANGE(""https://docs.google.com/spreadsheets/d/1XL5vhW3sbDhbH9Cz0tuDiY8C3ctxq1tqvaCgkFb8cCA/edit?usp=sharing"",""บุรีรัมย์!J293"")"),0)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IFERROR(__xludf.DUMMYFUNCTION("IMPORTRANGE(""https://docs.google.com/spreadsheets/d/1XL5vhW3sbDhbH9Cz0tuDiY8C3ctxq1tqvaCgkFb8cCA/edit?usp=sharing"",""บุรีรัมย์!J294"")"),0)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IFERROR(__xludf.DUMMYFUNCTION("IMPORTRANGE(""https://docs.google.com/spreadsheets/d/1XL5vhW3sbDhbH9Cz0tuDiY8C3ctxq1tqvaCgkFb8cCA/edit?usp=sharing"",""บุรีรัมย์!J295"")"),0)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IFERROR(__xludf.DUMMYFUNCTION("IMPORTRANGE(""https://docs.google.com/spreadsheets/d/1XL5vhW3sbDhbH9Cz0tuDiY8C3ctxq1tqvaCgkFb8cCA/edit?usp=sharing"",""บุรีรัมย์!I296"")"),225)</f>
        <v>225</v>
      </c>
      <c r="J401" s="360">
        <f ca="1">IFERROR(__xludf.DUMMYFUNCTION("IMPORTRANGE(""https://docs.google.com/spreadsheets/d/1XL5vhW3sbDhbH9Cz0tuDiY8C3ctxq1tqvaCgkFb8cCA/edit?usp=sharing"",""บุรีรัมย์!J296"")"),0)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IFERROR(__xludf.DUMMYFUNCTION("IMPORTRANGE(""https://docs.google.com/spreadsheets/d/1XL5vhW3sbDhbH9Cz0tuDiY8C3ctxq1tqvaCgkFb8cCA/edit?usp=sharing"",""บุรีรัมย์!L296"")"),230070)</f>
        <v>230070</v>
      </c>
      <c r="M401" s="362"/>
      <c r="N401" s="362">
        <f ca="1">IFERROR(__xludf.DUMMYFUNCTION("IMPORTRANGE(""https://docs.google.com/spreadsheets/d/1XL5vhW3sbDhbH9Cz0tuDiY8C3ctxq1tqvaCgkFb8cCA/edit?usp=sharing"",""บุรีรัมย์!M296"")"),0)</f>
        <v>0</v>
      </c>
      <c r="O401" s="362">
        <f ca="1">+IF(L401&gt;0,N401*100/L401,0)</f>
        <v>0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IFERROR(__xludf.DUMMYFUNCTION("IMPORTRANGE(""https://docs.google.com/spreadsheets/d/1XL5vhW3sbDhbH9Cz0tuDiY8C3ctxq1tqvaCgkFb8cCA/edit?usp=sharing"",""บุรีรัมย์!I297"")"),75)</f>
        <v>75</v>
      </c>
      <c r="J402" s="360">
        <f ca="1">IFERROR(__xludf.DUMMYFUNCTION("IMPORTRANGE(""https://docs.google.com/spreadsheets/d/1XL5vhW3sbDhbH9Cz0tuDiY8C3ctxq1tqvaCgkFb8cCA/edit?usp=sharing"",""บุรีรัมย์!J297"")"),0)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IFERROR(__xludf.DUMMYFUNCTION("IMPORTRANGE(""https://docs.google.com/spreadsheets/d/1XL5vhW3sbDhbH9Cz0tuDiY8C3ctxq1tqvaCgkFb8cCA/edit?usp=sharing"",""บุรีรัมย์!L298"")"),0)</f>
        <v>0</v>
      </c>
      <c r="M403" s="169"/>
      <c r="N403" s="171">
        <f ca="1">IFERROR(__xludf.DUMMYFUNCTION("IMPORTRANGE(""https://docs.google.com/spreadsheets/d/1XL5vhW3sbDhbH9Cz0tuDiY8C3ctxq1tqvaCgkFb8cCA/edit?usp=sharing"",""บุรีรัมย์!M298"")"),0)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IFERROR(__xludf.DUMMYFUNCTION("IMPORTRANGE(""https://docs.google.com/spreadsheets/d/1XL5vhW3sbDhbH9Cz0tuDiY8C3ctxq1tqvaCgkFb8cCA/edit?usp=sharing"",""บุรีรัมย์!L299"")"),230070)</f>
        <v>230070</v>
      </c>
      <c r="M404" s="169"/>
      <c r="N404" s="171">
        <f ca="1">IFERROR(__xludf.DUMMYFUNCTION("IMPORTRANGE(""https://docs.google.com/spreadsheets/d/1XL5vhW3sbDhbH9Cz0tuDiY8C3ctxq1tqvaCgkFb8cCA/edit?usp=sharing"",""บุรีรัมย์!M299"")"),0)</f>
        <v>0</v>
      </c>
      <c r="O404" s="171">
        <f t="shared" ca="1" si="112"/>
        <v>0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IFERROR(__xludf.DUMMYFUNCTION("IMPORTRANGE(""https://docs.google.com/spreadsheets/d/1XL5vhW3sbDhbH9Cz0tuDiY8C3ctxq1tqvaCgkFb8cCA/edit?usp=sharing"",""บุรีรัมย์!L300"")"),0)</f>
        <v>0</v>
      </c>
      <c r="M405" s="171"/>
      <c r="N405" s="171">
        <f ca="1">IFERROR(__xludf.DUMMYFUNCTION("IMPORTRANGE(""https://docs.google.com/spreadsheets/d/1XL5vhW3sbDhbH9Cz0tuDiY8C3ctxq1tqvaCgkFb8cCA/edit?usp=sharing"",""บุรีรัมย์!M300"")"),0)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IFERROR(__xludf.DUMMYFUNCTION("IMPORTRANGE(""https://docs.google.com/spreadsheets/d/1XL5vhW3sbDhbH9Cz0tuDiY8C3ctxq1tqvaCgkFb8cCA/edit?usp=sharing"",""บุรีรัมย์!L301"")"),230070)</f>
        <v>230070</v>
      </c>
      <c r="M406" s="171"/>
      <c r="N406" s="171">
        <f ca="1">IFERROR(__xludf.DUMMYFUNCTION("IMPORTRANGE(""https://docs.google.com/spreadsheets/d/1XL5vhW3sbDhbH9Cz0tuDiY8C3ctxq1tqvaCgkFb8cCA/edit?usp=sharing"",""บุรีรัมย์!M301"")"),0)</f>
        <v>0</v>
      </c>
      <c r="O406" s="171">
        <f t="shared" ca="1" si="112"/>
        <v>0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IFERROR(__xludf.DUMMYFUNCTION("IMPORTRANGE(""https://docs.google.com/spreadsheets/d/1XL5vhW3sbDhbH9Cz0tuDiY8C3ctxq1tqvaCgkFb8cCA/edit?usp=sharing"",""บุรีรัมย์!M302"")"),0)</f>
        <v>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IFERROR(__xludf.DUMMYFUNCTION("IMPORTRANGE(""https://docs.google.com/spreadsheets/d/1XL5vhW3sbDhbH9Cz0tuDiY8C3ctxq1tqvaCgkFb8cCA/edit?usp=sharing"",""บุรีรัมย์!M303"")"),0)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IFERROR(__xludf.DUMMYFUNCTION("IMPORTRANGE(""https://docs.google.com/spreadsheets/d/1XL5vhW3sbDhbH9Cz0tuDiY8C3ctxq1tqvaCgkFb8cCA/edit?usp=sharing"",""บุรีรัมย์!M304"")"),0)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IFERROR(__xludf.DUMMYFUNCTION("IMPORTRANGE(""https://docs.google.com/spreadsheets/d/1XL5vhW3sbDhbH9Cz0tuDiY8C3ctxq1tqvaCgkFb8cCA/edit?usp=sharing"",""บุรีรัมย์!M305"")"),0)</f>
        <v>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IFERROR(__xludf.DUMMYFUNCTION("IMPORTRANGE(""https://docs.google.com/spreadsheets/d/1XL5vhW3sbDhbH9Cz0tuDiY8C3ctxq1tqvaCgkFb8cCA/edit?usp=sharing"",""บุรีรัมย์!J307"")"),0)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IFERROR(__xludf.DUMMYFUNCTION("IMPORTRANGE(""https://docs.google.com/spreadsheets/d/1XL5vhW3sbDhbH9Cz0tuDiY8C3ctxq1tqvaCgkFb8cCA/edit?usp=sharing"",""บุรีรัมย์!J308"")"),1)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IFERROR(__xludf.DUMMYFUNCTION("IMPORTRANGE(""https://docs.google.com/spreadsheets/d/1XL5vhW3sbDhbH9Cz0tuDiY8C3ctxq1tqvaCgkFb8cCA/edit?usp=sharing"",""บุรีรัมย์!J309"")"),1)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IFERROR(__xludf.DUMMYFUNCTION("IMPORTRANGE(""https://docs.google.com/spreadsheets/d/1XL5vhW3sbDhbH9Cz0tuDiY8C3ctxq1tqvaCgkFb8cCA/edit?usp=sharing"",""บุรีรัมย์!J310"")"),0)</f>
        <v>0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IFERROR(__xludf.DUMMYFUNCTION("IMPORTRANGE(""https://docs.google.com/spreadsheets/d/1XL5vhW3sbDhbH9Cz0tuDiY8C3ctxq1tqvaCgkFb8cCA/edit?usp=sharing"",""บุรีรัมย์!I311"")"),75)</f>
        <v>75</v>
      </c>
      <c r="J416" s="203">
        <f ca="1">IFERROR(__xludf.DUMMYFUNCTION("IMPORTRANGE(""https://docs.google.com/spreadsheets/d/1XL5vhW3sbDhbH9Cz0tuDiY8C3ctxq1tqvaCgkFb8cCA/edit?usp=sharing"",""บุรีรัมย์!J311"")"),0)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IFERROR(__xludf.DUMMYFUNCTION("IMPORTRANGE(""https://docs.google.com/spreadsheets/d/1XL5vhW3sbDhbH9Cz0tuDiY8C3ctxq1tqvaCgkFb8cCA/edit?usp=sharing"",""บุรีรัมย์!I312"")"),0)</f>
        <v>0</v>
      </c>
      <c r="J417" s="379">
        <f ca="1">IFERROR(__xludf.DUMMYFUNCTION("IMPORTRANGE(""https://docs.google.com/spreadsheets/d/1XL5vhW3sbDhbH9Cz0tuDiY8C3ctxq1tqvaCgkFb8cCA/edit?usp=sharing"",""บุรีรัมย์!J312"")"),0)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IFERROR(__xludf.DUMMYFUNCTION("IMPORTRANGE(""https://docs.google.com/spreadsheets/d/1XL5vhW3sbDhbH9Cz0tuDiY8C3ctxq1tqvaCgkFb8cCA/edit?usp=sharing"",""บุรีรัมย์!I313"")"),0)</f>
        <v>0</v>
      </c>
      <c r="J418" s="380">
        <f ca="1">IFERROR(__xludf.DUMMYFUNCTION("IMPORTRANGE(""https://docs.google.com/spreadsheets/d/1XL5vhW3sbDhbH9Cz0tuDiY8C3ctxq1tqvaCgkFb8cCA/edit?usp=sharing"",""บุรีรัมย์!J313"")"),0)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IFERROR(__xludf.DUMMYFUNCTION("IMPORTRANGE(""https://docs.google.com/spreadsheets/d/1XL5vhW3sbDhbH9Cz0tuDiY8C3ctxq1tqvaCgkFb8cCA/edit?usp=sharing"",""บุรีรัมย์!I314"")"),0)</f>
        <v>0</v>
      </c>
      <c r="J419" s="275">
        <f ca="1">IFERROR(__xludf.DUMMYFUNCTION("IMPORTRANGE(""https://docs.google.com/spreadsheets/d/1XL5vhW3sbDhbH9Cz0tuDiY8C3ctxq1tqvaCgkFb8cCA/edit?usp=sharing"",""บุรีรัมย์!J314"")"),0)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IFERROR(__xludf.DUMMYFUNCTION("IMPORTRANGE(""https://docs.google.com/spreadsheets/d/1XL5vhW3sbDhbH9Cz0tuDiY8C3ctxq1tqvaCgkFb8cCA/edit?usp=sharing"",""บุรีรัมย์!I315"")"),0)</f>
        <v>0</v>
      </c>
      <c r="J420" s="275">
        <f ca="1">IFERROR(__xludf.DUMMYFUNCTION("IMPORTRANGE(""https://docs.google.com/spreadsheets/d/1XL5vhW3sbDhbH9Cz0tuDiY8C3ctxq1tqvaCgkFb8cCA/edit?usp=sharing"",""บุรีรัมย์!J315"")"),0)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IFERROR(__xludf.DUMMYFUNCTION("IMPORTRANGE(""https://docs.google.com/spreadsheets/d/1XL5vhW3sbDhbH9Cz0tuDiY8C3ctxq1tqvaCgkFb8cCA/edit?usp=sharing"",""บุรีรัมย์!I316"")"),65)</f>
        <v>65</v>
      </c>
      <c r="J421" s="379">
        <f ca="1">IFERROR(__xludf.DUMMYFUNCTION("IMPORTRANGE(""https://docs.google.com/spreadsheets/d/1XL5vhW3sbDhbH9Cz0tuDiY8C3ctxq1tqvaCgkFb8cCA/edit?usp=sharing"",""บุรีรัมย์!J316"")"),0)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IFERROR(__xludf.DUMMYFUNCTION("IMPORTRANGE(""https://docs.google.com/spreadsheets/d/1XL5vhW3sbDhbH9Cz0tuDiY8C3ctxq1tqvaCgkFb8cCA/edit?usp=sharing"",""บุรีรัมย์!I317"")"),195)</f>
        <v>195</v>
      </c>
      <c r="J422" s="380">
        <f ca="1">IFERROR(__xludf.DUMMYFUNCTION("IMPORTRANGE(""https://docs.google.com/spreadsheets/d/1XL5vhW3sbDhbH9Cz0tuDiY8C3ctxq1tqvaCgkFb8cCA/edit?usp=sharing"",""บุรีรัมย์!J317"")"),0)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IFERROR(__xludf.DUMMYFUNCTION("IMPORTRANGE(""https://docs.google.com/spreadsheets/d/1XL5vhW3sbDhbH9Cz0tuDiY8C3ctxq1tqvaCgkFb8cCA/edit?usp=sharing"",""บุรีรัมย์!I318"")"),65)</f>
        <v>65</v>
      </c>
      <c r="J423" s="275">
        <f ca="1">IFERROR(__xludf.DUMMYFUNCTION("IMPORTRANGE(""https://docs.google.com/spreadsheets/d/1XL5vhW3sbDhbH9Cz0tuDiY8C3ctxq1tqvaCgkFb8cCA/edit?usp=sharing"",""บุรีรัมย์!J318"")"),0)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IFERROR(__xludf.DUMMYFUNCTION("IMPORTRANGE(""https://docs.google.com/spreadsheets/d/1XL5vhW3sbDhbH9Cz0tuDiY8C3ctxq1tqvaCgkFb8cCA/edit?usp=sharing"",""บุรีรัมย์!I319"")"),65)</f>
        <v>65</v>
      </c>
      <c r="J424" s="275">
        <f ca="1">IFERROR(__xludf.DUMMYFUNCTION("IMPORTRANGE(""https://docs.google.com/spreadsheets/d/1XL5vhW3sbDhbH9Cz0tuDiY8C3ctxq1tqvaCgkFb8cCA/edit?usp=sharing"",""บุรีรัมย์!J319"")"),0)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IFERROR(__xludf.DUMMYFUNCTION("IMPORTRANGE(""https://docs.google.com/spreadsheets/d/1XL5vhW3sbDhbH9Cz0tuDiY8C3ctxq1tqvaCgkFb8cCA/edit?usp=sharing"",""บุรีรัมย์!I320"")"),65)</f>
        <v>65</v>
      </c>
      <c r="J425" s="275">
        <f ca="1">IFERROR(__xludf.DUMMYFUNCTION("IMPORTRANGE(""https://docs.google.com/spreadsheets/d/1XL5vhW3sbDhbH9Cz0tuDiY8C3ctxq1tqvaCgkFb8cCA/edit?usp=sharing"",""บุรีรัมย์!J320"")"),0)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IFERROR(__xludf.DUMMYFUNCTION("IMPORTRANGE(""https://docs.google.com/spreadsheets/d/1XL5vhW3sbDhbH9Cz0tuDiY8C3ctxq1tqvaCgkFb8cCA/edit?usp=sharing"",""บุรีรัมย์!I321"")"),10)</f>
        <v>10</v>
      </c>
      <c r="J426" s="379">
        <f ca="1">IFERROR(__xludf.DUMMYFUNCTION("IMPORTRANGE(""https://docs.google.com/spreadsheets/d/1XL5vhW3sbDhbH9Cz0tuDiY8C3ctxq1tqvaCgkFb8cCA/edit?usp=sharing"",""บุรีรัมย์!J321"")"),0)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IFERROR(__xludf.DUMMYFUNCTION("IMPORTRANGE(""https://docs.google.com/spreadsheets/d/1XL5vhW3sbDhbH9Cz0tuDiY8C3ctxq1tqvaCgkFb8cCA/edit?usp=sharing"",""บุรีรัมย์!I322"")"),30)</f>
        <v>30</v>
      </c>
      <c r="J427" s="380">
        <f ca="1">IFERROR(__xludf.DUMMYFUNCTION("IMPORTRANGE(""https://docs.google.com/spreadsheets/d/1XL5vhW3sbDhbH9Cz0tuDiY8C3ctxq1tqvaCgkFb8cCA/edit?usp=sharing"",""บุรีรัมย์!J322"")"),0)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IFERROR(__xludf.DUMMYFUNCTION("IMPORTRANGE(""https://docs.google.com/spreadsheets/d/1XL5vhW3sbDhbH9Cz0tuDiY8C3ctxq1tqvaCgkFb8cCA/edit?usp=sharing"",""บุรีรัมย์!I323"")"),10)</f>
        <v>10</v>
      </c>
      <c r="J428" s="275">
        <f ca="1">IFERROR(__xludf.DUMMYFUNCTION("IMPORTRANGE(""https://docs.google.com/spreadsheets/d/1XL5vhW3sbDhbH9Cz0tuDiY8C3ctxq1tqvaCgkFb8cCA/edit?usp=sharing"",""บุรีรัมย์!J323"")"),0)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IFERROR(__xludf.DUMMYFUNCTION("IMPORTRANGE(""https://docs.google.com/spreadsheets/d/1XL5vhW3sbDhbH9Cz0tuDiY8C3ctxq1tqvaCgkFb8cCA/edit?usp=sharing"",""บุรีรัมย์!I324"")"),10)</f>
        <v>10</v>
      </c>
      <c r="J429" s="275">
        <f ca="1">IFERROR(__xludf.DUMMYFUNCTION("IMPORTRANGE(""https://docs.google.com/spreadsheets/d/1XL5vhW3sbDhbH9Cz0tuDiY8C3ctxq1tqvaCgkFb8cCA/edit?usp=sharing"",""บุรีรัมย์!J324"")"),0)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IFERROR(__xludf.DUMMYFUNCTION("IMPORTRANGE(""https://docs.google.com/spreadsheets/d/1XL5vhW3sbDhbH9Cz0tuDiY8C3ctxq1tqvaCgkFb8cCA/edit?usp=sharing"",""บุรีรัมย์!I325"")"),65)</f>
        <v>65</v>
      </c>
      <c r="J430" s="379">
        <f ca="1">IFERROR(__xludf.DUMMYFUNCTION("IMPORTRANGE(""https://docs.google.com/spreadsheets/d/1XL5vhW3sbDhbH9Cz0tuDiY8C3ctxq1tqvaCgkFb8cCA/edit?usp=sharing"",""บุรีรัมย์!J325"")"),0)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IFERROR(__xludf.DUMMYFUNCTION("IMPORTRANGE(""https://docs.google.com/spreadsheets/d/1XL5vhW3sbDhbH9Cz0tuDiY8C3ctxq1tqvaCgkFb8cCA/edit?usp=sharing"",""บุรีรัมย์!I326"")"),0)</f>
        <v>0</v>
      </c>
      <c r="J431" s="275">
        <f ca="1">IFERROR(__xludf.DUMMYFUNCTION("IMPORTRANGE(""https://docs.google.com/spreadsheets/d/1XL5vhW3sbDhbH9Cz0tuDiY8C3ctxq1tqvaCgkFb8cCA/edit?usp=sharing"",""บุรีรัมย์!J326"")"),0)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IFERROR(__xludf.DUMMYFUNCTION("IMPORTRANGE(""https://docs.google.com/spreadsheets/d/1XL5vhW3sbDhbH9Cz0tuDiY8C3ctxq1tqvaCgkFb8cCA/edit?usp=sharing"",""บุรีรัมย์!I327"")"),65)</f>
        <v>65</v>
      </c>
      <c r="J432" s="275">
        <f ca="1">IFERROR(__xludf.DUMMYFUNCTION("IMPORTRANGE(""https://docs.google.com/spreadsheets/d/1XL5vhW3sbDhbH9Cz0tuDiY8C3ctxq1tqvaCgkFb8cCA/edit?usp=sharing"",""บุรีรัมย์!J327"")"),0)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IFERROR(__xludf.DUMMYFUNCTION("IMPORTRANGE(""https://docs.google.com/spreadsheets/d/1XL5vhW3sbDhbH9Cz0tuDiY8C3ctxq1tqvaCgkFb8cCA/edit?usp=sharing"",""บุรีรัมย์!J328"")"),0)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IFERROR(__xludf.DUMMYFUNCTION("IMPORTRANGE(""https://docs.google.com/spreadsheets/d/1XL5vhW3sbDhbH9Cz0tuDiY8C3ctxq1tqvaCgkFb8cCA/edit?usp=sharing"",""บุรีรัมย์!J329"")"),0)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IFERROR(__xludf.DUMMYFUNCTION("IMPORTRANGE(""https://docs.google.com/spreadsheets/d/1XL5vhW3sbDhbH9Cz0tuDiY8C3ctxq1tqvaCgkFb8cCA/edit?usp=sharing"",""บุรีรัมย์!I330"")"),20)</f>
        <v>20</v>
      </c>
      <c r="J435" s="393">
        <f ca="1">IFERROR(__xludf.DUMMYFUNCTION("IMPORTRANGE(""https://docs.google.com/spreadsheets/d/1XL5vhW3sbDhbH9Cz0tuDiY8C3ctxq1tqvaCgkFb8cCA/edit?usp=sharing"",""บุรีรัมย์!J330"")"),20)</f>
        <v>20</v>
      </c>
      <c r="K435" s="394">
        <f ca="1">IF(I435&gt;0,J435*100/I435,0)</f>
        <v>100</v>
      </c>
      <c r="L435" s="395">
        <f ca="1">IFERROR(__xludf.DUMMYFUNCTION("IMPORTRANGE(""https://docs.google.com/spreadsheets/d/1XL5vhW3sbDhbH9Cz0tuDiY8C3ctxq1tqvaCgkFb8cCA/edit?usp=sharing"",""บุรีรัมย์!L330"")"),95000)</f>
        <v>95000</v>
      </c>
      <c r="M435" s="395"/>
      <c r="N435" s="395">
        <f ca="1">IFERROR(__xludf.DUMMYFUNCTION("IMPORTRANGE(""https://docs.google.com/spreadsheets/d/1XL5vhW3sbDhbH9Cz0tuDiY8C3ctxq1tqvaCgkFb8cCA/edit?usp=sharing"",""บุรีรัมย์!M330"")"),577.8)</f>
        <v>577.79999999999995</v>
      </c>
      <c r="O435" s="395">
        <f t="shared" ref="O435:O439" ca="1" si="114">+IF(L435&gt;0,N435*100/L435,0)</f>
        <v>0.60821052631578942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IFERROR(__xludf.DUMMYFUNCTION("IMPORTRANGE(""https://docs.google.com/spreadsheets/d/1XL5vhW3sbDhbH9Cz0tuDiY8C3ctxq1tqvaCgkFb8cCA/edit?usp=sharing"",""บุรีรัมย์!L331"")"),0)</f>
        <v>0</v>
      </c>
      <c r="M436" s="169"/>
      <c r="N436" s="171">
        <f ca="1">IFERROR(__xludf.DUMMYFUNCTION("IMPORTRANGE(""https://docs.google.com/spreadsheets/d/1XL5vhW3sbDhbH9Cz0tuDiY8C3ctxq1tqvaCgkFb8cCA/edit?usp=sharing"",""บุรีรัมย์!M331"")"),0)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IFERROR(__xludf.DUMMYFUNCTION("IMPORTRANGE(""https://docs.google.com/spreadsheets/d/1XL5vhW3sbDhbH9Cz0tuDiY8C3ctxq1tqvaCgkFb8cCA/edit?usp=sharing"",""บุรีรัมย์!L332"")"),95000)</f>
        <v>95000</v>
      </c>
      <c r="M437" s="169"/>
      <c r="N437" s="171">
        <f ca="1">IFERROR(__xludf.DUMMYFUNCTION("IMPORTRANGE(""https://docs.google.com/spreadsheets/d/1XL5vhW3sbDhbH9Cz0tuDiY8C3ctxq1tqvaCgkFb8cCA/edit?usp=sharing"",""บุรีรัมย์!M332"")"),577.8)</f>
        <v>577.79999999999995</v>
      </c>
      <c r="O437" s="171">
        <f t="shared" ca="1" si="114"/>
        <v>0.60821052631578942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IFERROR(__xludf.DUMMYFUNCTION("IMPORTRANGE(""https://docs.google.com/spreadsheets/d/1XL5vhW3sbDhbH9Cz0tuDiY8C3ctxq1tqvaCgkFb8cCA/edit?usp=sharing"",""บุรีรัมย์!L333"")"),0)</f>
        <v>0</v>
      </c>
      <c r="M438" s="171"/>
      <c r="N438" s="171">
        <f ca="1">IFERROR(__xludf.DUMMYFUNCTION("IMPORTRANGE(""https://docs.google.com/spreadsheets/d/1XL5vhW3sbDhbH9Cz0tuDiY8C3ctxq1tqvaCgkFb8cCA/edit?usp=sharing"",""บุรีรัมย์!M333"")"),0)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IFERROR(__xludf.DUMMYFUNCTION("IMPORTRANGE(""https://docs.google.com/spreadsheets/d/1XL5vhW3sbDhbH9Cz0tuDiY8C3ctxq1tqvaCgkFb8cCA/edit?usp=sharing"",""บุรีรัมย์!L334"")"),95000)</f>
        <v>95000</v>
      </c>
      <c r="M439" s="171"/>
      <c r="N439" s="171">
        <f ca="1">IFERROR(__xludf.DUMMYFUNCTION("IMPORTRANGE(""https://docs.google.com/spreadsheets/d/1XL5vhW3sbDhbH9Cz0tuDiY8C3ctxq1tqvaCgkFb8cCA/edit?usp=sharing"",""บุรีรัมย์!M334"")"),577.8)</f>
        <v>577.79999999999995</v>
      </c>
      <c r="O439" s="171">
        <f t="shared" ca="1" si="114"/>
        <v>0.60821052631578942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IFERROR(__xludf.DUMMYFUNCTION("IMPORTRANGE(""https://docs.google.com/spreadsheets/d/1XL5vhW3sbDhbH9Cz0tuDiY8C3ctxq1tqvaCgkFb8cCA/edit?usp=sharing"",""บุรีรัมย์!M335"")"),577.8)</f>
        <v>577.79999999999995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IFERROR(__xludf.DUMMYFUNCTION("IMPORTRANGE(""https://docs.google.com/spreadsheets/d/1XL5vhW3sbDhbH9Cz0tuDiY8C3ctxq1tqvaCgkFb8cCA/edit?usp=sharing"",""บุรีรัมย์!M336"")"),0)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IFERROR(__xludf.DUMMYFUNCTION("IMPORTRANGE(""https://docs.google.com/spreadsheets/d/1XL5vhW3sbDhbH9Cz0tuDiY8C3ctxq1tqvaCgkFb8cCA/edit?usp=sharing"",""บุรีรัมย์!M337"")"),0)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IFERROR(__xludf.DUMMYFUNCTION("IMPORTRANGE(""https://docs.google.com/spreadsheets/d/1XL5vhW3sbDhbH9Cz0tuDiY8C3ctxq1tqvaCgkFb8cCA/edit?usp=sharing"",""บุรีรัมย์!M338"")"),0)</f>
        <v>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IFERROR(__xludf.DUMMYFUNCTION("IMPORTRANGE(""https://docs.google.com/spreadsheets/d/1XL5vhW3sbDhbH9Cz0tuDiY8C3ctxq1tqvaCgkFb8cCA/edit?usp=sharing"",""บุรีรัมย์!J340"")"),0)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IFERROR(__xludf.DUMMYFUNCTION("IMPORTRANGE(""https://docs.google.com/spreadsheets/d/1XL5vhW3sbDhbH9Cz0tuDiY8C3ctxq1tqvaCgkFb8cCA/edit?usp=sharing"",""บุรีรัมย์!J341"")"),1)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IFERROR(__xludf.DUMMYFUNCTION("IMPORTRANGE(""https://docs.google.com/spreadsheets/d/1XL5vhW3sbDhbH9Cz0tuDiY8C3ctxq1tqvaCgkFb8cCA/edit?usp=sharing"",""บุรีรัมย์!J342"")"),1)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IFERROR(__xludf.DUMMYFUNCTION("IMPORTRANGE(""https://docs.google.com/spreadsheets/d/1XL5vhW3sbDhbH9Cz0tuDiY8C3ctxq1tqvaCgkFb8cCA/edit?usp=sharing"",""บุรีรัมย์!J343"")"),1)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IFERROR(__xludf.DUMMYFUNCTION("IMPORTRANGE(""https://docs.google.com/spreadsheets/d/1XL5vhW3sbDhbH9Cz0tuDiY8C3ctxq1tqvaCgkFb8cCA/edit?usp=sharing"",""บุรีรัมย์!I344"")"),20)</f>
        <v>20</v>
      </c>
      <c r="J449" s="203">
        <f ca="1">IFERROR(__xludf.DUMMYFUNCTION("IMPORTRANGE(""https://docs.google.com/spreadsheets/d/1XL5vhW3sbDhbH9Cz0tuDiY8C3ctxq1tqvaCgkFb8cCA/edit?usp=sharing"",""บุรีรัมย์!J344"")"),20)</f>
        <v>20</v>
      </c>
      <c r="K449" s="168">
        <f t="shared" ref="K449:K452" ca="1" si="115">IF(I449&gt;0,J449*100/I449,0)</f>
        <v>100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IFERROR(__xludf.DUMMYFUNCTION("IMPORTRANGE(""https://docs.google.com/spreadsheets/d/1XL5vhW3sbDhbH9Cz0tuDiY8C3ctxq1tqvaCgkFb8cCA/edit?usp=sharing"",""บุรีรัมย์!I345"")"),20)</f>
        <v>20</v>
      </c>
      <c r="J450" s="192">
        <f ca="1">IFERROR(__xludf.DUMMYFUNCTION("IMPORTRANGE(""https://docs.google.com/spreadsheets/d/1XL5vhW3sbDhbH9Cz0tuDiY8C3ctxq1tqvaCgkFb8cCA/edit?usp=sharing"",""บุรีรัมย์!J345"")"),20)</f>
        <v>20</v>
      </c>
      <c r="K450" s="168">
        <f t="shared" ca="1" si="115"/>
        <v>100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IFERROR(__xludf.DUMMYFUNCTION("IMPORTRANGE(""https://docs.google.com/spreadsheets/d/1XL5vhW3sbDhbH9Cz0tuDiY8C3ctxq1tqvaCgkFb8cCA/edit?usp=sharing"",""บุรีรัมย์!I346"")"),0)</f>
        <v>0</v>
      </c>
      <c r="J451" s="191">
        <f ca="1">IFERROR(__xludf.DUMMYFUNCTION("IMPORTRANGE(""https://docs.google.com/spreadsheets/d/1XL5vhW3sbDhbH9Cz0tuDiY8C3ctxq1tqvaCgkFb8cCA/edit?usp=sharing"",""บุรีรัมย์!J346"")"),0)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IFERROR(__xludf.DUMMYFUNCTION("IMPORTRANGE(""https://docs.google.com/spreadsheets/d/1XL5vhW3sbDhbH9Cz0tuDiY8C3ctxq1tqvaCgkFb8cCA/edit?usp=sharing"",""บุรีรัมย์!I347"")"),0)</f>
        <v>0</v>
      </c>
      <c r="J452" s="191">
        <f ca="1">IFERROR(__xludf.DUMMYFUNCTION("IMPORTRANGE(""https://docs.google.com/spreadsheets/d/1XL5vhW3sbDhbH9Cz0tuDiY8C3ctxq1tqvaCgkFb8cCA/edit?usp=sharing"",""บุรีรัมย์!J347"")"),0)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IFERROR(__xludf.DUMMYFUNCTION("IMPORTRANGE(""https://docs.google.com/spreadsheets/d/1XL5vhW3sbDhbH9Cz0tuDiY8C3ctxq1tqvaCgkFb8cCA/edit?usp=sharing"",""บุรีรัมย์!J348"")"),0)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IFERROR(__xludf.DUMMYFUNCTION("IMPORTRANGE(""https://docs.google.com/spreadsheets/d/1XL5vhW3sbDhbH9Cz0tuDiY8C3ctxq1tqvaCgkFb8cCA/edit?usp=sharing"",""บุรีรัมย์!J349"")"),0)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IFERROR(__xludf.DUMMYFUNCTION("IMPORTRANGE(""https://docs.google.com/spreadsheets/d/1XL5vhW3sbDhbH9Cz0tuDiY8C3ctxq1tqvaCgkFb8cCA/edit?usp=sharing"",""บุรีรัมย์!I350"")"),30569)</f>
        <v>30569</v>
      </c>
      <c r="J455" s="360">
        <f ca="1">IFERROR(__xludf.DUMMYFUNCTION("IMPORTRANGE(""https://docs.google.com/spreadsheets/d/1XL5vhW3sbDhbH9Cz0tuDiY8C3ctxq1tqvaCgkFb8cCA/edit?usp=sharing"",""บุรีรัมย์!J350"")"),0)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IFERROR(__xludf.DUMMYFUNCTION("IMPORTRANGE(""https://docs.google.com/spreadsheets/d/1XL5vhW3sbDhbH9Cz0tuDiY8C3ctxq1tqvaCgkFb8cCA/edit?usp=sharing"",""บุรีรัมย์!L350"")"),1347897)</f>
        <v>1347897</v>
      </c>
      <c r="M455" s="362"/>
      <c r="N455" s="362">
        <f ca="1">IFERROR(__xludf.DUMMYFUNCTION("IMPORTRANGE(""https://docs.google.com/spreadsheets/d/1XL5vhW3sbDhbH9Cz0tuDiY8C3ctxq1tqvaCgkFb8cCA/edit?usp=sharing"",""บุรีรัมย์!M350"")"),11699.98)</f>
        <v>11699.98</v>
      </c>
      <c r="O455" s="362">
        <f t="shared" ref="O455:O459" ca="1" si="116">+IF(L455&gt;0,N455*100/L455,0)</f>
        <v>0.8680173633445285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IFERROR(__xludf.DUMMYFUNCTION("IMPORTRANGE(""https://docs.google.com/spreadsheets/d/1XL5vhW3sbDhbH9Cz0tuDiY8C3ctxq1tqvaCgkFb8cCA/edit?usp=sharing"",""บุรีรัมย์!L351"")"),0)</f>
        <v>0</v>
      </c>
      <c r="M456" s="169"/>
      <c r="N456" s="171">
        <f ca="1">IFERROR(__xludf.DUMMYFUNCTION("IMPORTRANGE(""https://docs.google.com/spreadsheets/d/1XL5vhW3sbDhbH9Cz0tuDiY8C3ctxq1tqvaCgkFb8cCA/edit?usp=sharing"",""บุรีรัมย์!M351"")"),0)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IFERROR(__xludf.DUMMYFUNCTION("IMPORTRANGE(""https://docs.google.com/spreadsheets/d/1XL5vhW3sbDhbH9Cz0tuDiY8C3ctxq1tqvaCgkFb8cCA/edit?usp=sharing"",""บุรีรัมย์!L352"")"),1347897)</f>
        <v>1347897</v>
      </c>
      <c r="M457" s="169"/>
      <c r="N457" s="171">
        <f ca="1">IFERROR(__xludf.DUMMYFUNCTION("IMPORTRANGE(""https://docs.google.com/spreadsheets/d/1XL5vhW3sbDhbH9Cz0tuDiY8C3ctxq1tqvaCgkFb8cCA/edit?usp=sharing"",""บุรีรัมย์!M352"")"),11699.98)</f>
        <v>11699.98</v>
      </c>
      <c r="O457" s="171">
        <f t="shared" ca="1" si="116"/>
        <v>0.8680173633445285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IFERROR(__xludf.DUMMYFUNCTION("IMPORTRANGE(""https://docs.google.com/spreadsheets/d/1XL5vhW3sbDhbH9Cz0tuDiY8C3ctxq1tqvaCgkFb8cCA/edit?usp=sharing"",""บุรีรัมย์!L353"")"),0)</f>
        <v>0</v>
      </c>
      <c r="M458" s="171"/>
      <c r="N458" s="171">
        <f ca="1">IFERROR(__xludf.DUMMYFUNCTION("IMPORTRANGE(""https://docs.google.com/spreadsheets/d/1XL5vhW3sbDhbH9Cz0tuDiY8C3ctxq1tqvaCgkFb8cCA/edit?usp=sharing"",""บุรีรัมย์!M353"")"),0)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IFERROR(__xludf.DUMMYFUNCTION("IMPORTRANGE(""https://docs.google.com/spreadsheets/d/1XL5vhW3sbDhbH9Cz0tuDiY8C3ctxq1tqvaCgkFb8cCA/edit?usp=sharing"",""บุรีรัมย์!L354"")"),1347897)</f>
        <v>1347897</v>
      </c>
      <c r="M459" s="171"/>
      <c r="N459" s="171">
        <f ca="1">IFERROR(__xludf.DUMMYFUNCTION("IMPORTRANGE(""https://docs.google.com/spreadsheets/d/1XL5vhW3sbDhbH9Cz0tuDiY8C3ctxq1tqvaCgkFb8cCA/edit?usp=sharing"",""บุรีรัมย์!M354"")"),11699.98)</f>
        <v>11699.98</v>
      </c>
      <c r="O459" s="171">
        <f t="shared" ca="1" si="116"/>
        <v>0.8680173633445285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IFERROR(__xludf.DUMMYFUNCTION("IMPORTRANGE(""https://docs.google.com/spreadsheets/d/1XL5vhW3sbDhbH9Cz0tuDiY8C3ctxq1tqvaCgkFb8cCA/edit?usp=sharing"",""บุรีรัมย์!M355"")"),0)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IFERROR(__xludf.DUMMYFUNCTION("IMPORTRANGE(""https://docs.google.com/spreadsheets/d/1XL5vhW3sbDhbH9Cz0tuDiY8C3ctxq1tqvaCgkFb8cCA/edit?usp=sharing"",""บุรีรัมย์!M356"")"),0)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IFERROR(__xludf.DUMMYFUNCTION("IMPORTRANGE(""https://docs.google.com/spreadsheets/d/1XL5vhW3sbDhbH9Cz0tuDiY8C3ctxq1tqvaCgkFb8cCA/edit?usp=sharing"",""บุรีรัมย์!M357"")"),11699.98)</f>
        <v>11699.98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IFERROR(__xludf.DUMMYFUNCTION("IMPORTRANGE(""https://docs.google.com/spreadsheets/d/1XL5vhW3sbDhbH9Cz0tuDiY8C3ctxq1tqvaCgkFb8cCA/edit?usp=sharing"",""บุรีรัมย์!M358"")"),0)</f>
        <v>0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IFERROR(__xludf.DUMMYFUNCTION("IMPORTRANGE(""https://docs.google.com/spreadsheets/d/1XL5vhW3sbDhbH9Cz0tuDiY8C3ctxq1tqvaCgkFb8cCA/edit?usp=sharing"",""บุรีรัมย์!I359"")"),30569)</f>
        <v>30569</v>
      </c>
      <c r="J464" s="264">
        <f ca="1">IFERROR(__xludf.DUMMYFUNCTION("IMPORTRANGE(""https://docs.google.com/spreadsheets/d/1XL5vhW3sbDhbH9Cz0tuDiY8C3ctxq1tqvaCgkFb8cCA/edit?usp=sharing"",""บุรีรัมย์!J359"")"),0)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IFERROR(__xludf.DUMMYFUNCTION("IMPORTRANGE(""https://docs.google.com/spreadsheets/d/1XL5vhW3sbDhbH9Cz0tuDiY8C3ctxq1tqvaCgkFb8cCA/edit?usp=sharing"",""บุรีรัมย์!I360"")"),30569)</f>
        <v>30569</v>
      </c>
      <c r="J465" s="401">
        <f ca="1">IFERROR(__xludf.DUMMYFUNCTION("IMPORTRANGE(""https://docs.google.com/spreadsheets/d/1XL5vhW3sbDhbH9Cz0tuDiY8C3ctxq1tqvaCgkFb8cCA/edit?usp=sharing"",""บุรีรัมย์!J360"")"),0)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IFERROR(__xludf.DUMMYFUNCTION("IMPORTRANGE(""https://docs.google.com/spreadsheets/d/1XL5vhW3sbDhbH9Cz0tuDiY8C3ctxq1tqvaCgkFb8cCA/edit?usp=sharing"",""บุรีรัมย์!I361"")"),5104)</f>
        <v>5104</v>
      </c>
      <c r="J466" s="401">
        <f ca="1">IFERROR(__xludf.DUMMYFUNCTION("IMPORTRANGE(""https://docs.google.com/spreadsheets/d/1XL5vhW3sbDhbH9Cz0tuDiY8C3ctxq1tqvaCgkFb8cCA/edit?usp=sharing"",""บุรีรัมย์!J361"")"),0)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IFERROR(__xludf.DUMMYFUNCTION("IMPORTRANGE(""https://docs.google.com/spreadsheets/d/1XL5vhW3sbDhbH9Cz0tuDiY8C3ctxq1tqvaCgkFb8cCA/edit?usp=sharing"",""บุรีรัมย์!I362"")"),0)</f>
        <v>0</v>
      </c>
      <c r="J467" s="192">
        <f ca="1">IFERROR(__xludf.DUMMYFUNCTION("IMPORTRANGE(""https://docs.google.com/spreadsheets/d/1XL5vhW3sbDhbH9Cz0tuDiY8C3ctxq1tqvaCgkFb8cCA/edit?usp=sharing"",""บุรีรัมย์!J362"")"),0)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IFERROR(__xludf.DUMMYFUNCTION("IMPORTRANGE(""https://docs.google.com/spreadsheets/d/1XL5vhW3sbDhbH9Cz0tuDiY8C3ctxq1tqvaCgkFb8cCA/edit?usp=sharing"",""บุรีรัมย์!I363"")"),0)</f>
        <v>0</v>
      </c>
      <c r="J468" s="192">
        <f ca="1">IFERROR(__xludf.DUMMYFUNCTION("IMPORTRANGE(""https://docs.google.com/spreadsheets/d/1XL5vhW3sbDhbH9Cz0tuDiY8C3ctxq1tqvaCgkFb8cCA/edit?usp=sharing"",""บุรีรัมย์!J363"")"),0)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IFERROR(__xludf.DUMMYFUNCTION("IMPORTRANGE(""https://docs.google.com/spreadsheets/d/1XL5vhW3sbDhbH9Cz0tuDiY8C3ctxq1tqvaCgkFb8cCA/edit?usp=sharing"",""บุรีรัมย์!I364"")"),0)</f>
        <v>0</v>
      </c>
      <c r="J469" s="192">
        <f ca="1">IFERROR(__xludf.DUMMYFUNCTION("IMPORTRANGE(""https://docs.google.com/spreadsheets/d/1XL5vhW3sbDhbH9Cz0tuDiY8C3ctxq1tqvaCgkFb8cCA/edit?usp=sharing"",""บุรีรัมย์!J364"")"),0)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IFERROR(__xludf.DUMMYFUNCTION("IMPORTRANGE(""https://docs.google.com/spreadsheets/d/1XL5vhW3sbDhbH9Cz0tuDiY8C3ctxq1tqvaCgkFb8cCA/edit?usp=sharing"",""บุรีรัมย์!I365"")"),0)</f>
        <v>0</v>
      </c>
      <c r="J470" s="192">
        <f ca="1">IFERROR(__xludf.DUMMYFUNCTION("IMPORTRANGE(""https://docs.google.com/spreadsheets/d/1XL5vhW3sbDhbH9Cz0tuDiY8C3ctxq1tqvaCgkFb8cCA/edit?usp=sharing"",""บุรีรัมย์!J365"")"),0)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IFERROR(__xludf.DUMMYFUNCTION("IMPORTRANGE(""https://docs.google.com/spreadsheets/d/1XL5vhW3sbDhbH9Cz0tuDiY8C3ctxq1tqvaCgkFb8cCA/edit?usp=sharing"",""บุรีรัมย์!I366"")"),0)</f>
        <v>0</v>
      </c>
      <c r="J471" s="192">
        <f ca="1">IFERROR(__xludf.DUMMYFUNCTION("IMPORTRANGE(""https://docs.google.com/spreadsheets/d/1XL5vhW3sbDhbH9Cz0tuDiY8C3ctxq1tqvaCgkFb8cCA/edit?usp=sharing"",""บุรีรัมย์!J366"")"),0)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IFERROR(__xludf.DUMMYFUNCTION("IMPORTRANGE(""https://docs.google.com/spreadsheets/d/1XL5vhW3sbDhbH9Cz0tuDiY8C3ctxq1tqvaCgkFb8cCA/edit?usp=sharing"",""บุรีรัมย์!I367"")"),0)</f>
        <v>0</v>
      </c>
      <c r="J472" s="192">
        <f ca="1">IFERROR(__xludf.DUMMYFUNCTION("IMPORTRANGE(""https://docs.google.com/spreadsheets/d/1XL5vhW3sbDhbH9Cz0tuDiY8C3ctxq1tqvaCgkFb8cCA/edit?usp=sharing"",""บุรีรัมย์!J367"")"),0)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IFERROR(__xludf.DUMMYFUNCTION("IMPORTRANGE(""https://docs.google.com/spreadsheets/d/1XL5vhW3sbDhbH9Cz0tuDiY8C3ctxq1tqvaCgkFb8cCA/edit?usp=sharing"",""บุรีรัมย์!I368"")"),30569)</f>
        <v>30569</v>
      </c>
      <c r="J473" s="401">
        <f ca="1">IFERROR(__xludf.DUMMYFUNCTION("IMPORTRANGE(""https://docs.google.com/spreadsheets/d/1XL5vhW3sbDhbH9Cz0tuDiY8C3ctxq1tqvaCgkFb8cCA/edit?usp=sharing"",""บุรีรัมย์!J368"")"),0)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IFERROR(__xludf.DUMMYFUNCTION("IMPORTRANGE(""https://docs.google.com/spreadsheets/d/1XL5vhW3sbDhbH9Cz0tuDiY8C3ctxq1tqvaCgkFb8cCA/edit?usp=sharing"",""บุรีรัมย์!I369"")"),5104)</f>
        <v>5104</v>
      </c>
      <c r="J474" s="401">
        <f ca="1">IFERROR(__xludf.DUMMYFUNCTION("IMPORTRANGE(""https://docs.google.com/spreadsheets/d/1XL5vhW3sbDhbH9Cz0tuDiY8C3ctxq1tqvaCgkFb8cCA/edit?usp=sharing"",""บุรีรัมย์!J369"")"),0)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IFERROR(__xludf.DUMMYFUNCTION("IMPORTRANGE(""https://docs.google.com/spreadsheets/d/1XL5vhW3sbDhbH9Cz0tuDiY8C3ctxq1tqvaCgkFb8cCA/edit?usp=sharing"",""บุรีรัมย์!I370"")"),0)</f>
        <v>0</v>
      </c>
      <c r="J475" s="192">
        <f ca="1">IFERROR(__xludf.DUMMYFUNCTION("IMPORTRANGE(""https://docs.google.com/spreadsheets/d/1XL5vhW3sbDhbH9Cz0tuDiY8C3ctxq1tqvaCgkFb8cCA/edit?usp=sharing"",""บุรีรัมย์!J370"")"),0)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IFERROR(__xludf.DUMMYFUNCTION("IMPORTRANGE(""https://docs.google.com/spreadsheets/d/1XL5vhW3sbDhbH9Cz0tuDiY8C3ctxq1tqvaCgkFb8cCA/edit?usp=sharing"",""บุรีรัมย์!I371"")"),0)</f>
        <v>0</v>
      </c>
      <c r="J476" s="192">
        <f ca="1">IFERROR(__xludf.DUMMYFUNCTION("IMPORTRANGE(""https://docs.google.com/spreadsheets/d/1XL5vhW3sbDhbH9Cz0tuDiY8C3ctxq1tqvaCgkFb8cCA/edit?usp=sharing"",""บุรีรัมย์!J371"")"),0)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IFERROR(__xludf.DUMMYFUNCTION("IMPORTRANGE(""https://docs.google.com/spreadsheets/d/1XL5vhW3sbDhbH9Cz0tuDiY8C3ctxq1tqvaCgkFb8cCA/edit?usp=sharing"",""บุรีรัมย์!I372"")"),0)</f>
        <v>0</v>
      </c>
      <c r="J477" s="192">
        <f ca="1">IFERROR(__xludf.DUMMYFUNCTION("IMPORTRANGE(""https://docs.google.com/spreadsheets/d/1XL5vhW3sbDhbH9Cz0tuDiY8C3ctxq1tqvaCgkFb8cCA/edit?usp=sharing"",""บุรีรัมย์!J372"")"),0)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IFERROR(__xludf.DUMMYFUNCTION("IMPORTRANGE(""https://docs.google.com/spreadsheets/d/1XL5vhW3sbDhbH9Cz0tuDiY8C3ctxq1tqvaCgkFb8cCA/edit?usp=sharing"",""บุรีรัมย์!I373"")"),0)</f>
        <v>0</v>
      </c>
      <c r="J478" s="192">
        <f ca="1">IFERROR(__xludf.DUMMYFUNCTION("IMPORTRANGE(""https://docs.google.com/spreadsheets/d/1XL5vhW3sbDhbH9Cz0tuDiY8C3ctxq1tqvaCgkFb8cCA/edit?usp=sharing"",""บุรีรัมย์!J373"")"),0)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IFERROR(__xludf.DUMMYFUNCTION("IMPORTRANGE(""https://docs.google.com/spreadsheets/d/1XL5vhW3sbDhbH9Cz0tuDiY8C3ctxq1tqvaCgkFb8cCA/edit?usp=sharing"",""บุรีรัมย์!I374"")"),0)</f>
        <v>0</v>
      </c>
      <c r="J479" s="192">
        <f ca="1">IFERROR(__xludf.DUMMYFUNCTION("IMPORTRANGE(""https://docs.google.com/spreadsheets/d/1XL5vhW3sbDhbH9Cz0tuDiY8C3ctxq1tqvaCgkFb8cCA/edit?usp=sharing"",""บุรีรัมย์!J374"")"),0)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IFERROR(__xludf.DUMMYFUNCTION("IMPORTRANGE(""https://docs.google.com/spreadsheets/d/1XL5vhW3sbDhbH9Cz0tuDiY8C3ctxq1tqvaCgkFb8cCA/edit?usp=sharing"",""บุรีรัมย์!I375"")"),0)</f>
        <v>0</v>
      </c>
      <c r="J480" s="192">
        <f ca="1">IFERROR(__xludf.DUMMYFUNCTION("IMPORTRANGE(""https://docs.google.com/spreadsheets/d/1XL5vhW3sbDhbH9Cz0tuDiY8C3ctxq1tqvaCgkFb8cCA/edit?usp=sharing"",""บุรีรัมย์!J375"")"),0)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IFERROR(__xludf.DUMMYFUNCTION("IMPORTRANGE(""https://docs.google.com/spreadsheets/d/1XL5vhW3sbDhbH9Cz0tuDiY8C3ctxq1tqvaCgkFb8cCA/edit?usp=sharing"",""บุรีรัมย์!I376"")"),30569)</f>
        <v>30569</v>
      </c>
      <c r="J481" s="401">
        <f ca="1">IFERROR(__xludf.DUMMYFUNCTION("IMPORTRANGE(""https://docs.google.com/spreadsheets/d/1XL5vhW3sbDhbH9Cz0tuDiY8C3ctxq1tqvaCgkFb8cCA/edit?usp=sharing"",""บุรีรัมย์!J376"")"),0)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IFERROR(__xludf.DUMMYFUNCTION("IMPORTRANGE(""https://docs.google.com/spreadsheets/d/1XL5vhW3sbDhbH9Cz0tuDiY8C3ctxq1tqvaCgkFb8cCA/edit?usp=sharing"",""บุรีรัมย์!I377"")"),5104)</f>
        <v>5104</v>
      </c>
      <c r="J482" s="401">
        <f ca="1">IFERROR(__xludf.DUMMYFUNCTION("IMPORTRANGE(""https://docs.google.com/spreadsheets/d/1XL5vhW3sbDhbH9Cz0tuDiY8C3ctxq1tqvaCgkFb8cCA/edit?usp=sharing"",""บุรีรัมย์!J377"")"),0)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IFERROR(__xludf.DUMMYFUNCTION("IMPORTRANGE(""https://docs.google.com/spreadsheets/d/1XL5vhW3sbDhbH9Cz0tuDiY8C3ctxq1tqvaCgkFb8cCA/edit?usp=sharing"",""บุรีรัมย์!I378"")"),0)</f>
        <v>0</v>
      </c>
      <c r="J483" s="192">
        <f ca="1">IFERROR(__xludf.DUMMYFUNCTION("IMPORTRANGE(""https://docs.google.com/spreadsheets/d/1XL5vhW3sbDhbH9Cz0tuDiY8C3ctxq1tqvaCgkFb8cCA/edit?usp=sharing"",""บุรีรัมย์!J378"")"),0)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IFERROR(__xludf.DUMMYFUNCTION("IMPORTRANGE(""https://docs.google.com/spreadsheets/d/1XL5vhW3sbDhbH9Cz0tuDiY8C3ctxq1tqvaCgkFb8cCA/edit?usp=sharing"",""บุรีรัมย์!I379"")"),0)</f>
        <v>0</v>
      </c>
      <c r="J484" s="192">
        <f ca="1">IFERROR(__xludf.DUMMYFUNCTION("IMPORTRANGE(""https://docs.google.com/spreadsheets/d/1XL5vhW3sbDhbH9Cz0tuDiY8C3ctxq1tqvaCgkFb8cCA/edit?usp=sharing"",""บุรีรัมย์!J379"")"),0)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IFERROR(__xludf.DUMMYFUNCTION("IMPORTRANGE(""https://docs.google.com/spreadsheets/d/1XL5vhW3sbDhbH9Cz0tuDiY8C3ctxq1tqvaCgkFb8cCA/edit?usp=sharing"",""บุรีรัมย์!I380"")"),0)</f>
        <v>0</v>
      </c>
      <c r="J485" s="192">
        <f ca="1">IFERROR(__xludf.DUMMYFUNCTION("IMPORTRANGE(""https://docs.google.com/spreadsheets/d/1XL5vhW3sbDhbH9Cz0tuDiY8C3ctxq1tqvaCgkFb8cCA/edit?usp=sharing"",""บุรีรัมย์!J380"")"),0)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IFERROR(__xludf.DUMMYFUNCTION("IMPORTRANGE(""https://docs.google.com/spreadsheets/d/1XL5vhW3sbDhbH9Cz0tuDiY8C3ctxq1tqvaCgkFb8cCA/edit?usp=sharing"",""บุรีรัมย์!I381"")"),0)</f>
        <v>0</v>
      </c>
      <c r="J486" s="192">
        <f ca="1">IFERROR(__xludf.DUMMYFUNCTION("IMPORTRANGE(""https://docs.google.com/spreadsheets/d/1XL5vhW3sbDhbH9Cz0tuDiY8C3ctxq1tqvaCgkFb8cCA/edit?usp=sharing"",""บุรีรัมย์!J381"")"),0)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IFERROR(__xludf.DUMMYFUNCTION("IMPORTRANGE(""https://docs.google.com/spreadsheets/d/1XL5vhW3sbDhbH9Cz0tuDiY8C3ctxq1tqvaCgkFb8cCA/edit?usp=sharing"",""บุรีรัมย์!I382"")"),0)</f>
        <v>0</v>
      </c>
      <c r="J487" s="401">
        <f ca="1">IFERROR(__xludf.DUMMYFUNCTION("IMPORTRANGE(""https://docs.google.com/spreadsheets/d/1XL5vhW3sbDhbH9Cz0tuDiY8C3ctxq1tqvaCgkFb8cCA/edit?usp=sharing"",""บุรีรัมย์!J382"")"),0)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IFERROR(__xludf.DUMMYFUNCTION("IMPORTRANGE(""https://docs.google.com/spreadsheets/d/1XL5vhW3sbDhbH9Cz0tuDiY8C3ctxq1tqvaCgkFb8cCA/edit?usp=sharing"",""บุรีรัมย์!I383"")"),0)</f>
        <v>0</v>
      </c>
      <c r="J488" s="401">
        <f ca="1">IFERROR(__xludf.DUMMYFUNCTION("IMPORTRANGE(""https://docs.google.com/spreadsheets/d/1XL5vhW3sbDhbH9Cz0tuDiY8C3ctxq1tqvaCgkFb8cCA/edit?usp=sharing"",""บุรีรัมย์!J383"")"),0)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IFERROR(__xludf.DUMMYFUNCTION("IMPORTRANGE(""https://docs.google.com/spreadsheets/d/1XL5vhW3sbDhbH9Cz0tuDiY8C3ctxq1tqvaCgkFb8cCA/edit?usp=sharing"",""บุรีรัมย์!I384"")"),0)</f>
        <v>0</v>
      </c>
      <c r="J489" s="192">
        <f ca="1">IFERROR(__xludf.DUMMYFUNCTION("IMPORTRANGE(""https://docs.google.com/spreadsheets/d/1XL5vhW3sbDhbH9Cz0tuDiY8C3ctxq1tqvaCgkFb8cCA/edit?usp=sharing"",""บุรีรัมย์!J384"")"),0)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IFERROR(__xludf.DUMMYFUNCTION("IMPORTRANGE(""https://docs.google.com/spreadsheets/d/1XL5vhW3sbDhbH9Cz0tuDiY8C3ctxq1tqvaCgkFb8cCA/edit?usp=sharing"",""บุรีรัมย์!I385"")"),0)</f>
        <v>0</v>
      </c>
      <c r="J490" s="192">
        <f ca="1">IFERROR(__xludf.DUMMYFUNCTION("IMPORTRANGE(""https://docs.google.com/spreadsheets/d/1XL5vhW3sbDhbH9Cz0tuDiY8C3ctxq1tqvaCgkFb8cCA/edit?usp=sharing"",""บุรีรัมย์!J385"")"),0)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IFERROR(__xludf.DUMMYFUNCTION("IMPORTRANGE(""https://docs.google.com/spreadsheets/d/1XL5vhW3sbDhbH9Cz0tuDiY8C3ctxq1tqvaCgkFb8cCA/edit?usp=sharing"",""บุรีรัมย์!I386"")"),0)</f>
        <v>0</v>
      </c>
      <c r="J491" s="192">
        <f ca="1">IFERROR(__xludf.DUMMYFUNCTION("IMPORTRANGE(""https://docs.google.com/spreadsheets/d/1XL5vhW3sbDhbH9Cz0tuDiY8C3ctxq1tqvaCgkFb8cCA/edit?usp=sharing"",""บุรีรัมย์!J386"")"),0)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IFERROR(__xludf.DUMMYFUNCTION("IMPORTRANGE(""https://docs.google.com/spreadsheets/d/1XL5vhW3sbDhbH9Cz0tuDiY8C3ctxq1tqvaCgkFb8cCA/edit?usp=sharing"",""บุรีรัมย์!I387"")"),0)</f>
        <v>0</v>
      </c>
      <c r="J492" s="192">
        <f ca="1">IFERROR(__xludf.DUMMYFUNCTION("IMPORTRANGE(""https://docs.google.com/spreadsheets/d/1XL5vhW3sbDhbH9Cz0tuDiY8C3ctxq1tqvaCgkFb8cCA/edit?usp=sharing"",""บุรีรัมย์!J387"")"),0)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IFERROR(__xludf.DUMMYFUNCTION("IMPORTRANGE(""https://docs.google.com/spreadsheets/d/1XL5vhW3sbDhbH9Cz0tuDiY8C3ctxq1tqvaCgkFb8cCA/edit?usp=sharing"",""บุรีรัมย์!I388"")"),0)</f>
        <v>0</v>
      </c>
      <c r="J493" s="192">
        <f ca="1">IFERROR(__xludf.DUMMYFUNCTION("IMPORTRANGE(""https://docs.google.com/spreadsheets/d/1XL5vhW3sbDhbH9Cz0tuDiY8C3ctxq1tqvaCgkFb8cCA/edit?usp=sharing"",""บุรีรัมย์!J388"")"),0)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IFERROR(__xludf.DUMMYFUNCTION("IMPORTRANGE(""https://docs.google.com/spreadsheets/d/1XL5vhW3sbDhbH9Cz0tuDiY8C3ctxq1tqvaCgkFb8cCA/edit?usp=sharing"",""บุรีรัมย์!I389"")"),0)</f>
        <v>0</v>
      </c>
      <c r="J494" s="417">
        <f ca="1">IFERROR(__xludf.DUMMYFUNCTION("IMPORTRANGE(""https://docs.google.com/spreadsheets/d/1XL5vhW3sbDhbH9Cz0tuDiY8C3ctxq1tqvaCgkFb8cCA/edit?usp=sharing"",""บุรีรัมย์!J389"")"),0)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IFERROR(__xludf.DUMMYFUNCTION("IMPORTRANGE(""https://docs.google.com/spreadsheets/d/1XL5vhW3sbDhbH9Cz0tuDiY8C3ctxq1tqvaCgkFb8cCA/edit?usp=sharing"",""บุรีรัมย์!I390"")"),0)</f>
        <v>0</v>
      </c>
      <c r="J495" s="417">
        <f ca="1">IFERROR(__xludf.DUMMYFUNCTION("IMPORTRANGE(""https://docs.google.com/spreadsheets/d/1XL5vhW3sbDhbH9Cz0tuDiY8C3ctxq1tqvaCgkFb8cCA/edit?usp=sharing"",""บุรีรัมย์!J390"")"),0)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IFERROR(__xludf.DUMMYFUNCTION("IMPORTRANGE(""https://docs.google.com/spreadsheets/d/1XL5vhW3sbDhbH9Cz0tuDiY8C3ctxq1tqvaCgkFb8cCA/edit?usp=sharing"",""บุรีรัมย์!I391"")"),0)</f>
        <v>0</v>
      </c>
      <c r="J496" s="417">
        <f ca="1">IFERROR(__xludf.DUMMYFUNCTION("IMPORTRANGE(""https://docs.google.com/spreadsheets/d/1XL5vhW3sbDhbH9Cz0tuDiY8C3ctxq1tqvaCgkFb8cCA/edit?usp=sharing"",""บุรีรัมย์!J391"")"),0)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IFERROR(__xludf.DUMMYFUNCTION("IMPORTRANGE(""https://docs.google.com/spreadsheets/d/1XL5vhW3sbDhbH9Cz0tuDiY8C3ctxq1tqvaCgkFb8cCA/edit?usp=sharing"",""บุรีรัมย์!I392"")"),29544)</f>
        <v>29544</v>
      </c>
      <c r="J497" s="424">
        <f ca="1">IFERROR(__xludf.DUMMYFUNCTION("IMPORTRANGE(""https://docs.google.com/spreadsheets/d/1XL5vhW3sbDhbH9Cz0tuDiY8C3ctxq1tqvaCgkFb8cCA/edit?usp=sharing"",""บุรีรัมย์!J392"")"),0)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IFERROR(__xludf.DUMMYFUNCTION("IMPORTRANGE(""https://docs.google.com/spreadsheets/d/1XL5vhW3sbDhbH9Cz0tuDiY8C3ctxq1tqvaCgkFb8cCA/edit?usp=sharing"",""บุรีรัมย์!I393"")"),29544)</f>
        <v>29544</v>
      </c>
      <c r="J498" s="401">
        <f ca="1">IFERROR(__xludf.DUMMYFUNCTION("IMPORTRANGE(""https://docs.google.com/spreadsheets/d/1XL5vhW3sbDhbH9Cz0tuDiY8C3ctxq1tqvaCgkFb8cCA/edit?usp=sharing"",""บุรีรัมย์!J393"")"),0)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IFERROR(__xludf.DUMMYFUNCTION("IMPORTRANGE(""https://docs.google.com/spreadsheets/d/1XL5vhW3sbDhbH9Cz0tuDiY8C3ctxq1tqvaCgkFb8cCA/edit?usp=sharing"",""บุรีรัมย์!I394"")"),3024)</f>
        <v>3024</v>
      </c>
      <c r="J499" s="401">
        <f ca="1">IFERROR(__xludf.DUMMYFUNCTION("IMPORTRANGE(""https://docs.google.com/spreadsheets/d/1XL5vhW3sbDhbH9Cz0tuDiY8C3ctxq1tqvaCgkFb8cCA/edit?usp=sharing"",""บุรีรัมย์!J394"")"),0)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IFERROR(__xludf.DUMMYFUNCTION("IMPORTRANGE(""https://docs.google.com/spreadsheets/d/1XL5vhW3sbDhbH9Cz0tuDiY8C3ctxq1tqvaCgkFb8cCA/edit?usp=sharing"",""บุรีรัมย์!I395"")"),0)</f>
        <v>0</v>
      </c>
      <c r="J500" s="167">
        <f ca="1">IFERROR(__xludf.DUMMYFUNCTION("IMPORTRANGE(""https://docs.google.com/spreadsheets/d/1XL5vhW3sbDhbH9Cz0tuDiY8C3ctxq1tqvaCgkFb8cCA/edit?usp=sharing"",""บุรีรัมย์!J395"")"),0)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IFERROR(__xludf.DUMMYFUNCTION("IMPORTRANGE(""https://docs.google.com/spreadsheets/d/1XL5vhW3sbDhbH9Cz0tuDiY8C3ctxq1tqvaCgkFb8cCA/edit?usp=sharing"",""บุรีรัมย์!I396"")"),0)</f>
        <v>0</v>
      </c>
      <c r="J501" s="167">
        <f ca="1">IFERROR(__xludf.DUMMYFUNCTION("IMPORTRANGE(""https://docs.google.com/spreadsheets/d/1XL5vhW3sbDhbH9Cz0tuDiY8C3ctxq1tqvaCgkFb8cCA/edit?usp=sharing"",""บุรีรัมย์!J396"")"),0)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IFERROR(__xludf.DUMMYFUNCTION("IMPORTRANGE(""https://docs.google.com/spreadsheets/d/1XL5vhW3sbDhbH9Cz0tuDiY8C3ctxq1tqvaCgkFb8cCA/edit?usp=sharing"",""บุรีรัมย์!I397"")"),0)</f>
        <v>0</v>
      </c>
      <c r="J502" s="192">
        <f ca="1">IFERROR(__xludf.DUMMYFUNCTION("IMPORTRANGE(""https://docs.google.com/spreadsheets/d/1XL5vhW3sbDhbH9Cz0tuDiY8C3ctxq1tqvaCgkFb8cCA/edit?usp=sharing"",""บุรีรัมย์!J397"")"),0)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IFERROR(__xludf.DUMMYFUNCTION("IMPORTRANGE(""https://docs.google.com/spreadsheets/d/1XL5vhW3sbDhbH9Cz0tuDiY8C3ctxq1tqvaCgkFb8cCA/edit?usp=sharing"",""บุรีรัมย์!I398"")"),0)</f>
        <v>0</v>
      </c>
      <c r="J503" s="192">
        <f ca="1">IFERROR(__xludf.DUMMYFUNCTION("IMPORTRANGE(""https://docs.google.com/spreadsheets/d/1XL5vhW3sbDhbH9Cz0tuDiY8C3ctxq1tqvaCgkFb8cCA/edit?usp=sharing"",""บุรีรัมย์!J398"")"),0)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IFERROR(__xludf.DUMMYFUNCTION("IMPORTRANGE(""https://docs.google.com/spreadsheets/d/1XL5vhW3sbDhbH9Cz0tuDiY8C3ctxq1tqvaCgkFb8cCA/edit?usp=sharing"",""บุรีรัมย์!I399"")"),0)</f>
        <v>0</v>
      </c>
      <c r="J504" s="192">
        <f ca="1">IFERROR(__xludf.DUMMYFUNCTION("IMPORTRANGE(""https://docs.google.com/spreadsheets/d/1XL5vhW3sbDhbH9Cz0tuDiY8C3ctxq1tqvaCgkFb8cCA/edit?usp=sharing"",""บุรีรัมย์!J399"")"),0)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IFERROR(__xludf.DUMMYFUNCTION("IMPORTRANGE(""https://docs.google.com/spreadsheets/d/1XL5vhW3sbDhbH9Cz0tuDiY8C3ctxq1tqvaCgkFb8cCA/edit?usp=sharing"",""บุรีรัมย์!I400"")"),0)</f>
        <v>0</v>
      </c>
      <c r="J505" s="192">
        <f ca="1">IFERROR(__xludf.DUMMYFUNCTION("IMPORTRANGE(""https://docs.google.com/spreadsheets/d/1XL5vhW3sbDhbH9Cz0tuDiY8C3ctxq1tqvaCgkFb8cCA/edit?usp=sharing"",""บุรีรัมย์!J400"")"),0)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IFERROR(__xludf.DUMMYFUNCTION("IMPORTRANGE(""https://docs.google.com/spreadsheets/d/1XL5vhW3sbDhbH9Cz0tuDiY8C3ctxq1tqvaCgkFb8cCA/edit?usp=sharing"",""บุรีรัมย์!I401"")"),0)</f>
        <v>0</v>
      </c>
      <c r="J506" s="192">
        <f ca="1">IFERROR(__xludf.DUMMYFUNCTION("IMPORTRANGE(""https://docs.google.com/spreadsheets/d/1XL5vhW3sbDhbH9Cz0tuDiY8C3ctxq1tqvaCgkFb8cCA/edit?usp=sharing"",""บุรีรัมย์!J401"")"),0)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IFERROR(__xludf.DUMMYFUNCTION("IMPORTRANGE(""https://docs.google.com/spreadsheets/d/1XL5vhW3sbDhbH9Cz0tuDiY8C3ctxq1tqvaCgkFb8cCA/edit?usp=sharing"",""บุรีรัมย์!I402"")"),0)</f>
        <v>0</v>
      </c>
      <c r="J507" s="192">
        <f ca="1">IFERROR(__xludf.DUMMYFUNCTION("IMPORTRANGE(""https://docs.google.com/spreadsheets/d/1XL5vhW3sbDhbH9Cz0tuDiY8C3ctxq1tqvaCgkFb8cCA/edit?usp=sharing"",""บุรีรัมย์!J402"")"),0)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IFERROR(__xludf.DUMMYFUNCTION("IMPORTRANGE(""https://docs.google.com/spreadsheets/d/1XL5vhW3sbDhbH9Cz0tuDiY8C3ctxq1tqvaCgkFb8cCA/edit?usp=sharing"",""บุรีรัมย์!I403"")"),0)</f>
        <v>0</v>
      </c>
      <c r="J508" s="167">
        <f ca="1">IFERROR(__xludf.DUMMYFUNCTION("IMPORTRANGE(""https://docs.google.com/spreadsheets/d/1XL5vhW3sbDhbH9Cz0tuDiY8C3ctxq1tqvaCgkFb8cCA/edit?usp=sharing"",""บุรีรัมย์!J403"")"),0)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IFERROR(__xludf.DUMMYFUNCTION("IMPORTRANGE(""https://docs.google.com/spreadsheets/d/1XL5vhW3sbDhbH9Cz0tuDiY8C3ctxq1tqvaCgkFb8cCA/edit?usp=sharing"",""บุรีรัมย์!I404"")"),0)</f>
        <v>0</v>
      </c>
      <c r="J509" s="167">
        <f ca="1">IFERROR(__xludf.DUMMYFUNCTION("IMPORTRANGE(""https://docs.google.com/spreadsheets/d/1XL5vhW3sbDhbH9Cz0tuDiY8C3ctxq1tqvaCgkFb8cCA/edit?usp=sharing"",""บุรีรัมย์!J404"")"),0)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IFERROR(__xludf.DUMMYFUNCTION("IMPORTRANGE(""https://docs.google.com/spreadsheets/d/1XL5vhW3sbDhbH9Cz0tuDiY8C3ctxq1tqvaCgkFb8cCA/edit?usp=sharing"",""บุรีรัมย์!I405"")"),0)</f>
        <v>0</v>
      </c>
      <c r="J510" s="192">
        <f ca="1">IFERROR(__xludf.DUMMYFUNCTION("IMPORTRANGE(""https://docs.google.com/spreadsheets/d/1XL5vhW3sbDhbH9Cz0tuDiY8C3ctxq1tqvaCgkFb8cCA/edit?usp=sharing"",""บุรีรัมย์!J405"")"),0)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IFERROR(__xludf.DUMMYFUNCTION("IMPORTRANGE(""https://docs.google.com/spreadsheets/d/1XL5vhW3sbDhbH9Cz0tuDiY8C3ctxq1tqvaCgkFb8cCA/edit?usp=sharing"",""บุรีรัมย์!I406"")"),0)</f>
        <v>0</v>
      </c>
      <c r="J511" s="192">
        <f ca="1">IFERROR(__xludf.DUMMYFUNCTION("IMPORTRANGE(""https://docs.google.com/spreadsheets/d/1XL5vhW3sbDhbH9Cz0tuDiY8C3ctxq1tqvaCgkFb8cCA/edit?usp=sharing"",""บุรีรัมย์!J406"")"),0)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IFERROR(__xludf.DUMMYFUNCTION("IMPORTRANGE(""https://docs.google.com/spreadsheets/d/1XL5vhW3sbDhbH9Cz0tuDiY8C3ctxq1tqvaCgkFb8cCA/edit?usp=sharing"",""บุรีรัมย์!I407"")"),0)</f>
        <v>0</v>
      </c>
      <c r="J512" s="192">
        <f ca="1">IFERROR(__xludf.DUMMYFUNCTION("IMPORTRANGE(""https://docs.google.com/spreadsheets/d/1XL5vhW3sbDhbH9Cz0tuDiY8C3ctxq1tqvaCgkFb8cCA/edit?usp=sharing"",""บุรีรัมย์!J407"")"),0)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IFERROR(__xludf.DUMMYFUNCTION("IMPORTRANGE(""https://docs.google.com/spreadsheets/d/1XL5vhW3sbDhbH9Cz0tuDiY8C3ctxq1tqvaCgkFb8cCA/edit?usp=sharing"",""บุรีรัมย์!I408"")"),0)</f>
        <v>0</v>
      </c>
      <c r="J513" s="192">
        <f ca="1">IFERROR(__xludf.DUMMYFUNCTION("IMPORTRANGE(""https://docs.google.com/spreadsheets/d/1XL5vhW3sbDhbH9Cz0tuDiY8C3ctxq1tqvaCgkFb8cCA/edit?usp=sharing"",""บุรีรัมย์!J408"")"),0)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IFERROR(__xludf.DUMMYFUNCTION("IMPORTRANGE(""https://docs.google.com/spreadsheets/d/1XL5vhW3sbDhbH9Cz0tuDiY8C3ctxq1tqvaCgkFb8cCA/edit?usp=sharing"",""บุรีรัมย์!I409"")"),0)</f>
        <v>0</v>
      </c>
      <c r="J514" s="192">
        <f ca="1">IFERROR(__xludf.DUMMYFUNCTION("IMPORTRANGE(""https://docs.google.com/spreadsheets/d/1XL5vhW3sbDhbH9Cz0tuDiY8C3ctxq1tqvaCgkFb8cCA/edit?usp=sharing"",""บุรีรัมย์!J409"")"),0)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IFERROR(__xludf.DUMMYFUNCTION("IMPORTRANGE(""https://docs.google.com/spreadsheets/d/1XL5vhW3sbDhbH9Cz0tuDiY8C3ctxq1tqvaCgkFb8cCA/edit?usp=sharing"",""บุรีรัมย์!I410"")"),0)</f>
        <v>0</v>
      </c>
      <c r="J515" s="192">
        <f ca="1">IFERROR(__xludf.DUMMYFUNCTION("IMPORTRANGE(""https://docs.google.com/spreadsheets/d/1XL5vhW3sbDhbH9Cz0tuDiY8C3ctxq1tqvaCgkFb8cCA/edit?usp=sharing"",""บุรีรัมย์!J410"")"),0)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IFERROR(__xludf.DUMMYFUNCTION("IMPORTRANGE(""https://docs.google.com/spreadsheets/d/1XL5vhW3sbDhbH9Cz0tuDiY8C3ctxq1tqvaCgkFb8cCA/edit?usp=sharing"",""บุรีรัมย์!I411"")"),0)</f>
        <v>0</v>
      </c>
      <c r="J516" s="264">
        <f ca="1">IFERROR(__xludf.DUMMYFUNCTION("IMPORTRANGE(""https://docs.google.com/spreadsheets/d/1XL5vhW3sbDhbH9Cz0tuDiY8C3ctxq1tqvaCgkFb8cCA/edit?usp=sharing"",""บุรีรัมย์!J411"")"),0)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IFERROR(__xludf.DUMMYFUNCTION("IMPORTRANGE(""https://docs.google.com/spreadsheets/d/1XL5vhW3sbDhbH9Cz0tuDiY8C3ctxq1tqvaCgkFb8cCA/edit?usp=sharing"",""บุรีรัมย์!I412"")"),0)</f>
        <v>0</v>
      </c>
      <c r="J517" s="277">
        <f ca="1">IFERROR(__xludf.DUMMYFUNCTION("IMPORTRANGE(""https://docs.google.com/spreadsheets/d/1XL5vhW3sbDhbH9Cz0tuDiY8C3ctxq1tqvaCgkFb8cCA/edit?usp=sharing"",""บุรีรัมย์!J412"")"),0)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IFERROR(__xludf.DUMMYFUNCTION("IMPORTRANGE(""https://docs.google.com/spreadsheets/d/1XL5vhW3sbDhbH9Cz0tuDiY8C3ctxq1tqvaCgkFb8cCA/edit?usp=sharing"",""บุรีรัมย์!I413"")"),0)</f>
        <v>0</v>
      </c>
      <c r="J518" s="277">
        <f ca="1">IFERROR(__xludf.DUMMYFUNCTION("IMPORTRANGE(""https://docs.google.com/spreadsheets/d/1XL5vhW3sbDhbH9Cz0tuDiY8C3ctxq1tqvaCgkFb8cCA/edit?usp=sharing"",""บุรีรัมย์!J413"")"),0)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IFERROR(__xludf.DUMMYFUNCTION("IMPORTRANGE(""https://docs.google.com/spreadsheets/d/1XL5vhW3sbDhbH9Cz0tuDiY8C3ctxq1tqvaCgkFb8cCA/edit?usp=sharing"",""บุรีรัมย์!I414"")"),0)</f>
        <v>0</v>
      </c>
      <c r="J519" s="191">
        <f ca="1">IFERROR(__xludf.DUMMYFUNCTION("IMPORTRANGE(""https://docs.google.com/spreadsheets/d/1XL5vhW3sbDhbH9Cz0tuDiY8C3ctxq1tqvaCgkFb8cCA/edit?usp=sharing"",""บุรีรัมย์!J414"")"),0)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IFERROR(__xludf.DUMMYFUNCTION("IMPORTRANGE(""https://docs.google.com/spreadsheets/d/1XL5vhW3sbDhbH9Cz0tuDiY8C3ctxq1tqvaCgkFb8cCA/edit?usp=sharing"",""บุรีรัมย์!I415"")"),0)</f>
        <v>0</v>
      </c>
      <c r="J520" s="191">
        <f ca="1">IFERROR(__xludf.DUMMYFUNCTION("IMPORTRANGE(""https://docs.google.com/spreadsheets/d/1XL5vhW3sbDhbH9Cz0tuDiY8C3ctxq1tqvaCgkFb8cCA/edit?usp=sharing"",""บุรีรัมย์!J415"")"),0)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IFERROR(__xludf.DUMMYFUNCTION("IMPORTRANGE(""https://docs.google.com/spreadsheets/d/1XL5vhW3sbDhbH9Cz0tuDiY8C3ctxq1tqvaCgkFb8cCA/edit?usp=sharing"",""บุรีรัมย์!I416"")"),0)</f>
        <v>0</v>
      </c>
      <c r="J521" s="191">
        <f ca="1">IFERROR(__xludf.DUMMYFUNCTION("IMPORTRANGE(""https://docs.google.com/spreadsheets/d/1XL5vhW3sbDhbH9Cz0tuDiY8C3ctxq1tqvaCgkFb8cCA/edit?usp=sharing"",""บุรีรัมย์!J416"")"),0)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IFERROR(__xludf.DUMMYFUNCTION("IMPORTRANGE(""https://docs.google.com/spreadsheets/d/1XL5vhW3sbDhbH9Cz0tuDiY8C3ctxq1tqvaCgkFb8cCA/edit?usp=sharing"",""บุรีรัมย์!I417"")"),0)</f>
        <v>0</v>
      </c>
      <c r="J522" s="191">
        <f ca="1">IFERROR(__xludf.DUMMYFUNCTION("IMPORTRANGE(""https://docs.google.com/spreadsheets/d/1XL5vhW3sbDhbH9Cz0tuDiY8C3ctxq1tqvaCgkFb8cCA/edit?usp=sharing"",""บุรีรัมย์!J417"")"),0)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IFERROR(__xludf.DUMMYFUNCTION("IMPORTRANGE(""https://docs.google.com/spreadsheets/d/1XL5vhW3sbDhbH9Cz0tuDiY8C3ctxq1tqvaCgkFb8cCA/edit?usp=sharing"",""บุรีรัมย์!I418"")"),0)</f>
        <v>0</v>
      </c>
      <c r="J523" s="191">
        <f ca="1">IFERROR(__xludf.DUMMYFUNCTION("IMPORTRANGE(""https://docs.google.com/spreadsheets/d/1XL5vhW3sbDhbH9Cz0tuDiY8C3ctxq1tqvaCgkFb8cCA/edit?usp=sharing"",""บุรีรัมย์!J418"")"),0)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IFERROR(__xludf.DUMMYFUNCTION("IMPORTRANGE(""https://docs.google.com/spreadsheets/d/1XL5vhW3sbDhbH9Cz0tuDiY8C3ctxq1tqvaCgkFb8cCA/edit?usp=sharing"",""บุรีรัมย์!I419"")"),0)</f>
        <v>0</v>
      </c>
      <c r="J524" s="191">
        <f ca="1">IFERROR(__xludf.DUMMYFUNCTION("IMPORTRANGE(""https://docs.google.com/spreadsheets/d/1XL5vhW3sbDhbH9Cz0tuDiY8C3ctxq1tqvaCgkFb8cCA/edit?usp=sharing"",""บุรีรัมย์!J419"")"),0)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IFERROR(__xludf.DUMMYFUNCTION("IMPORTRANGE(""https://docs.google.com/spreadsheets/d/1XL5vhW3sbDhbH9Cz0tuDiY8C3ctxq1tqvaCgkFb8cCA/edit?usp=sharing"",""บุรีรัมย์!I420"")"),0)</f>
        <v>0</v>
      </c>
      <c r="J525" s="277">
        <f ca="1">IFERROR(__xludf.DUMMYFUNCTION("IMPORTRANGE(""https://docs.google.com/spreadsheets/d/1XL5vhW3sbDhbH9Cz0tuDiY8C3ctxq1tqvaCgkFb8cCA/edit?usp=sharing"",""บุรีรัมย์!J420"")"),0)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IFERROR(__xludf.DUMMYFUNCTION("IMPORTRANGE(""https://docs.google.com/spreadsheets/d/1XL5vhW3sbDhbH9Cz0tuDiY8C3ctxq1tqvaCgkFb8cCA/edit?usp=sharing"",""บุรีรัมย์!I421"")"),0)</f>
        <v>0</v>
      </c>
      <c r="J526" s="277">
        <f ca="1">IFERROR(__xludf.DUMMYFUNCTION("IMPORTRANGE(""https://docs.google.com/spreadsheets/d/1XL5vhW3sbDhbH9Cz0tuDiY8C3ctxq1tqvaCgkFb8cCA/edit?usp=sharing"",""บุรีรัมย์!J421"")"),0)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IFERROR(__xludf.DUMMYFUNCTION("IMPORTRANGE(""https://docs.google.com/spreadsheets/d/1XL5vhW3sbDhbH9Cz0tuDiY8C3ctxq1tqvaCgkFb8cCA/edit?usp=sharing"",""บุรีรัมย์!I422"")"),0)</f>
        <v>0</v>
      </c>
      <c r="J527" s="192">
        <f ca="1">IFERROR(__xludf.DUMMYFUNCTION("IMPORTRANGE(""https://docs.google.com/spreadsheets/d/1XL5vhW3sbDhbH9Cz0tuDiY8C3ctxq1tqvaCgkFb8cCA/edit?usp=sharing"",""บุรีรัมย์!J422"")"),0)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IFERROR(__xludf.DUMMYFUNCTION("IMPORTRANGE(""https://docs.google.com/spreadsheets/d/1XL5vhW3sbDhbH9Cz0tuDiY8C3ctxq1tqvaCgkFb8cCA/edit?usp=sharing"",""บุรีรัมย์!I423"")"),0)</f>
        <v>0</v>
      </c>
      <c r="J528" s="192">
        <f ca="1">IFERROR(__xludf.DUMMYFUNCTION("IMPORTRANGE(""https://docs.google.com/spreadsheets/d/1XL5vhW3sbDhbH9Cz0tuDiY8C3ctxq1tqvaCgkFb8cCA/edit?usp=sharing"",""บุรีรัมย์!J423"")"),0)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IFERROR(__xludf.DUMMYFUNCTION("IMPORTRANGE(""https://docs.google.com/spreadsheets/d/1XL5vhW3sbDhbH9Cz0tuDiY8C3ctxq1tqvaCgkFb8cCA/edit?usp=sharing"",""บุรีรัมย์!I424"")"),0)</f>
        <v>0</v>
      </c>
      <c r="J529" s="192">
        <f ca="1">IFERROR(__xludf.DUMMYFUNCTION("IMPORTRANGE(""https://docs.google.com/spreadsheets/d/1XL5vhW3sbDhbH9Cz0tuDiY8C3ctxq1tqvaCgkFb8cCA/edit?usp=sharing"",""บุรีรัมย์!J424"")"),0)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IFERROR(__xludf.DUMMYFUNCTION("IMPORTRANGE(""https://docs.google.com/spreadsheets/d/1XL5vhW3sbDhbH9Cz0tuDiY8C3ctxq1tqvaCgkFb8cCA/edit?usp=sharing"",""บุรีรัมย์!I425"")"),0)</f>
        <v>0</v>
      </c>
      <c r="J530" s="192">
        <f ca="1">IFERROR(__xludf.DUMMYFUNCTION("IMPORTRANGE(""https://docs.google.com/spreadsheets/d/1XL5vhW3sbDhbH9Cz0tuDiY8C3ctxq1tqvaCgkFb8cCA/edit?usp=sharing"",""บุรีรัมย์!J425"")"),0)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IFERROR(__xludf.DUMMYFUNCTION("IMPORTRANGE(""https://docs.google.com/spreadsheets/d/1XL5vhW3sbDhbH9Cz0tuDiY8C3ctxq1tqvaCgkFb8cCA/edit?usp=sharing"",""บุรีรัมย์!I426"")"),0)</f>
        <v>0</v>
      </c>
      <c r="J531" s="192">
        <f ca="1">IFERROR(__xludf.DUMMYFUNCTION("IMPORTRANGE(""https://docs.google.com/spreadsheets/d/1XL5vhW3sbDhbH9Cz0tuDiY8C3ctxq1tqvaCgkFb8cCA/edit?usp=sharing"",""บุรีรัมย์!J426"")"),0)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IFERROR(__xludf.DUMMYFUNCTION("IMPORTRANGE(""https://docs.google.com/spreadsheets/d/1XL5vhW3sbDhbH9Cz0tuDiY8C3ctxq1tqvaCgkFb8cCA/edit?usp=sharing"",""บุรีรัมย์!I427"")"),0)</f>
        <v>0</v>
      </c>
      <c r="J532" s="445">
        <f ca="1">IFERROR(__xludf.DUMMYFUNCTION("IMPORTRANGE(""https://docs.google.com/spreadsheets/d/1XL5vhW3sbDhbH9Cz0tuDiY8C3ctxq1tqvaCgkFb8cCA/edit?usp=sharing"",""บุรีรัมย์!J427"")"),0)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IFERROR(__xludf.DUMMYFUNCTION("IMPORTRANGE(""https://docs.google.com/spreadsheets/d/1XL5vhW3sbDhbH9Cz0tuDiY8C3ctxq1tqvaCgkFb8cCA/edit?usp=sharing"",""บุรีรัมย์!I428"")"),22)</f>
        <v>22</v>
      </c>
      <c r="J533" s="393">
        <f ca="1">IFERROR(__xludf.DUMMYFUNCTION("IMPORTRANGE(""https://docs.google.com/spreadsheets/d/1XL5vhW3sbDhbH9Cz0tuDiY8C3ctxq1tqvaCgkFb8cCA/edit?usp=sharing"",""บุรีรัมย์!J428"")"),22)</f>
        <v>22</v>
      </c>
      <c r="K533" s="394">
        <f ca="1">IF(I533&gt;0,J533*100/I533,0)</f>
        <v>100</v>
      </c>
      <c r="L533" s="395">
        <f ca="1">IFERROR(__xludf.DUMMYFUNCTION("IMPORTRANGE(""https://docs.google.com/spreadsheets/d/1XL5vhW3sbDhbH9Cz0tuDiY8C3ctxq1tqvaCgkFb8cCA/edit?usp=sharing"",""บุรีรัมย์!L428"")"),34340)</f>
        <v>34340</v>
      </c>
      <c r="M533" s="395"/>
      <c r="N533" s="395">
        <f ca="1">IFERROR(__xludf.DUMMYFUNCTION("IMPORTRANGE(""https://docs.google.com/spreadsheets/d/1XL5vhW3sbDhbH9Cz0tuDiY8C3ctxq1tqvaCgkFb8cCA/edit?usp=sharing"",""บุรีรัมย์!M428"")"),0)</f>
        <v>0</v>
      </c>
      <c r="O533" s="395">
        <f t="shared" ref="O533:O537" ca="1" si="118">+IF(L533&gt;0,N533*100/L533,0)</f>
        <v>0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IFERROR(__xludf.DUMMYFUNCTION("IMPORTRANGE(""https://docs.google.com/spreadsheets/d/1XL5vhW3sbDhbH9Cz0tuDiY8C3ctxq1tqvaCgkFb8cCA/edit?usp=sharing"",""บุรีรัมย์!L429"")"),0)</f>
        <v>0</v>
      </c>
      <c r="M534" s="169"/>
      <c r="N534" s="171">
        <f ca="1">IFERROR(__xludf.DUMMYFUNCTION("IMPORTRANGE(""https://docs.google.com/spreadsheets/d/1XL5vhW3sbDhbH9Cz0tuDiY8C3ctxq1tqvaCgkFb8cCA/edit?usp=sharing"",""บุรีรัมย์!M429"")"),0)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IFERROR(__xludf.DUMMYFUNCTION("IMPORTRANGE(""https://docs.google.com/spreadsheets/d/1XL5vhW3sbDhbH9Cz0tuDiY8C3ctxq1tqvaCgkFb8cCA/edit?usp=sharing"",""บุรีรัมย์!L430"")"),34340)</f>
        <v>34340</v>
      </c>
      <c r="M535" s="169"/>
      <c r="N535" s="171">
        <f ca="1">IFERROR(__xludf.DUMMYFUNCTION("IMPORTRANGE(""https://docs.google.com/spreadsheets/d/1XL5vhW3sbDhbH9Cz0tuDiY8C3ctxq1tqvaCgkFb8cCA/edit?usp=sharing"",""บุรีรัมย์!M430"")"),0)</f>
        <v>0</v>
      </c>
      <c r="O535" s="171">
        <f t="shared" ca="1" si="118"/>
        <v>0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IFERROR(__xludf.DUMMYFUNCTION("IMPORTRANGE(""https://docs.google.com/spreadsheets/d/1XL5vhW3sbDhbH9Cz0tuDiY8C3ctxq1tqvaCgkFb8cCA/edit?usp=sharing"",""บุรีรัมย์!L431"")"),0)</f>
        <v>0</v>
      </c>
      <c r="M536" s="171"/>
      <c r="N536" s="171">
        <f ca="1">IFERROR(__xludf.DUMMYFUNCTION("IMPORTRANGE(""https://docs.google.com/spreadsheets/d/1XL5vhW3sbDhbH9Cz0tuDiY8C3ctxq1tqvaCgkFb8cCA/edit?usp=sharing"",""บุรีรัมย์!M431"")"),0)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IFERROR(__xludf.DUMMYFUNCTION("IMPORTRANGE(""https://docs.google.com/spreadsheets/d/1XL5vhW3sbDhbH9Cz0tuDiY8C3ctxq1tqvaCgkFb8cCA/edit?usp=sharing"",""บุรีรัมย์!L432"")"),34340)</f>
        <v>34340</v>
      </c>
      <c r="M537" s="171"/>
      <c r="N537" s="171">
        <f ca="1">IFERROR(__xludf.DUMMYFUNCTION("IMPORTRANGE(""https://docs.google.com/spreadsheets/d/1XL5vhW3sbDhbH9Cz0tuDiY8C3ctxq1tqvaCgkFb8cCA/edit?usp=sharing"",""บุรีรัมย์!M432"")"),0)</f>
        <v>0</v>
      </c>
      <c r="O537" s="171">
        <f t="shared" ca="1" si="118"/>
        <v>0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IFERROR(__xludf.DUMMYFUNCTION("IMPORTRANGE(""https://docs.google.com/spreadsheets/d/1XL5vhW3sbDhbH9Cz0tuDiY8C3ctxq1tqvaCgkFb8cCA/edit?usp=sharing"",""บุรีรัมย์!M433"")"),0)</f>
        <v>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IFERROR(__xludf.DUMMYFUNCTION("IMPORTRANGE(""https://docs.google.com/spreadsheets/d/1XL5vhW3sbDhbH9Cz0tuDiY8C3ctxq1tqvaCgkFb8cCA/edit?usp=sharing"",""บุรีรัมย์!M434"")"),0)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IFERROR(__xludf.DUMMYFUNCTION("IMPORTRANGE(""https://docs.google.com/spreadsheets/d/1XL5vhW3sbDhbH9Cz0tuDiY8C3ctxq1tqvaCgkFb8cCA/edit?usp=sharing"",""บุรีรัมย์!M435"")"),0)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IFERROR(__xludf.DUMMYFUNCTION("IMPORTRANGE(""https://docs.google.com/spreadsheets/d/1XL5vhW3sbDhbH9Cz0tuDiY8C3ctxq1tqvaCgkFb8cCA/edit?usp=sharing"",""บุรีรัมย์!M436"")"),0)</f>
        <v>0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IFERROR(__xludf.DUMMYFUNCTION("IMPORTRANGE(""https://docs.google.com/spreadsheets/d/1XL5vhW3sbDhbH9Cz0tuDiY8C3ctxq1tqvaCgkFb8cCA/edit?usp=sharing"",""บุรีรัมย์!J438"")"),0)</f>
        <v>0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IFERROR(__xludf.DUMMYFUNCTION("IMPORTRANGE(""https://docs.google.com/spreadsheets/d/1XL5vhW3sbDhbH9Cz0tuDiY8C3ctxq1tqvaCgkFb8cCA/edit?usp=sharing"",""บุรีรัมย์!J439"")"),1)</f>
        <v>1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IFERROR(__xludf.DUMMYFUNCTION("IMPORTRANGE(""https://docs.google.com/spreadsheets/d/1XL5vhW3sbDhbH9Cz0tuDiY8C3ctxq1tqvaCgkFb8cCA/edit?usp=sharing"",""บุรีรัมย์!J440"")"),1)</f>
        <v>1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IFERROR(__xludf.DUMMYFUNCTION("IMPORTRANGE(""https://docs.google.com/spreadsheets/d/1XL5vhW3sbDhbH9Cz0tuDiY8C3ctxq1tqvaCgkFb8cCA/edit?usp=sharing"",""บุรีรัมย์!J441"")"),1)</f>
        <v>1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IFERROR(__xludf.DUMMYFUNCTION("IMPORTRANGE(""https://docs.google.com/spreadsheets/d/1XL5vhW3sbDhbH9Cz0tuDiY8C3ctxq1tqvaCgkFb8cCA/edit?usp=sharing"",""บุรีรัมย์!I442"")"),22)</f>
        <v>22</v>
      </c>
      <c r="J547" s="192">
        <f ca="1">IFERROR(__xludf.DUMMYFUNCTION("IMPORTRANGE(""https://docs.google.com/spreadsheets/d/1XL5vhW3sbDhbH9Cz0tuDiY8C3ctxq1tqvaCgkFb8cCA/edit?usp=sharing"",""บุรีรัมย์!J442"")"),22)</f>
        <v>22</v>
      </c>
      <c r="K547" s="168">
        <f t="shared" ref="K547:K548" ca="1" si="119">IF(I547&gt;0,J547*100/I547,0)</f>
        <v>100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IFERROR(__xludf.DUMMYFUNCTION("IMPORTRANGE(""https://docs.google.com/spreadsheets/d/1XL5vhW3sbDhbH9Cz0tuDiY8C3ctxq1tqvaCgkFb8cCA/edit?usp=sharing"",""บุรีรัมย์!J166"")"),0)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IFERROR(__xludf.DUMMYFUNCTION("IMPORTRANGE(""https://docs.google.com/spreadsheets/d/1XL5vhW3sbDhbH9Cz0tuDiY8C3ctxq1tqvaCgkFb8cCA/edit?usp=sharing"",""บุรีรัมย์!J444"")"),0)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IFERROR(__xludf.DUMMYFUNCTION("IMPORTRANGE(""https://docs.google.com/spreadsheets/d/1XL5vhW3sbDhbH9Cz0tuDiY8C3ctxq1tqvaCgkFb8cCA/edit?usp=sharing"",""บุรีรัมย์!J445"")"),0)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IFERROR(__xludf.DUMMYFUNCTION("IMPORTRANGE(""https://docs.google.com/spreadsheets/d/1XL5vhW3sbDhbH9Cz0tuDiY8C3ctxq1tqvaCgkFb8cCA/edit?usp=sharing"",""บุรีรัมย์!I446"")"),0)</f>
        <v>0</v>
      </c>
      <c r="J551" s="393">
        <f ca="1">IFERROR(__xludf.DUMMYFUNCTION("IMPORTRANGE(""https://docs.google.com/spreadsheets/d/1XL5vhW3sbDhbH9Cz0tuDiY8C3ctxq1tqvaCgkFb8cCA/edit?usp=sharing"",""บุรีรัมย์!J446"")"),0)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IFERROR(__xludf.DUMMYFUNCTION("IMPORTRANGE(""https://docs.google.com/spreadsheets/d/1XL5vhW3sbDhbH9Cz0tuDiY8C3ctxq1tqvaCgkFb8cCA/edit?usp=sharing"",""บุรีรัมย์!L446"")"),0)</f>
        <v>0</v>
      </c>
      <c r="M551" s="395"/>
      <c r="N551" s="395">
        <f ca="1">IFERROR(__xludf.DUMMYFUNCTION("IMPORTRANGE(""https://docs.google.com/spreadsheets/d/1XL5vhW3sbDhbH9Cz0tuDiY8C3ctxq1tqvaCgkFb8cCA/edit?usp=sharing"",""บุรีรัมย์!M446"")"),0)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IFERROR(__xludf.DUMMYFUNCTION("IMPORTRANGE(""https://docs.google.com/spreadsheets/d/1XL5vhW3sbDhbH9Cz0tuDiY8C3ctxq1tqvaCgkFb8cCA/edit?usp=sharing"",""บุรีรัมย์!L447"")"),0)</f>
        <v>0</v>
      </c>
      <c r="M552" s="169"/>
      <c r="N552" s="171">
        <f ca="1">IFERROR(__xludf.DUMMYFUNCTION("IMPORTRANGE(""https://docs.google.com/spreadsheets/d/1XL5vhW3sbDhbH9Cz0tuDiY8C3ctxq1tqvaCgkFb8cCA/edit?usp=sharing"",""บุรีรัมย์!M447"")"),0)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IFERROR(__xludf.DUMMYFUNCTION("IMPORTRANGE(""https://docs.google.com/spreadsheets/d/1XL5vhW3sbDhbH9Cz0tuDiY8C3ctxq1tqvaCgkFb8cCA/edit?usp=sharing"",""บุรีรัมย์!L448"")"),0)</f>
        <v>0</v>
      </c>
      <c r="M553" s="169"/>
      <c r="N553" s="171">
        <f ca="1">IFERROR(__xludf.DUMMYFUNCTION("IMPORTRANGE(""https://docs.google.com/spreadsheets/d/1XL5vhW3sbDhbH9Cz0tuDiY8C3ctxq1tqvaCgkFb8cCA/edit?usp=sharing"",""บุรีรัมย์!M448"")"),0)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IFERROR(__xludf.DUMMYFUNCTION("IMPORTRANGE(""https://docs.google.com/spreadsheets/d/1XL5vhW3sbDhbH9Cz0tuDiY8C3ctxq1tqvaCgkFb8cCA/edit?usp=sharing"",""บุรีรัมย์!L449"")"),0)</f>
        <v>0</v>
      </c>
      <c r="M554" s="171"/>
      <c r="N554" s="171">
        <f ca="1">IFERROR(__xludf.DUMMYFUNCTION("IMPORTRANGE(""https://docs.google.com/spreadsheets/d/1XL5vhW3sbDhbH9Cz0tuDiY8C3ctxq1tqvaCgkFb8cCA/edit?usp=sharing"",""บุรีรัมย์!M449"")"),0)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IFERROR(__xludf.DUMMYFUNCTION("IMPORTRANGE(""https://docs.google.com/spreadsheets/d/1XL5vhW3sbDhbH9Cz0tuDiY8C3ctxq1tqvaCgkFb8cCA/edit?usp=sharing"",""บุรีรัมย์!L450"")"),0)</f>
        <v>0</v>
      </c>
      <c r="M555" s="171"/>
      <c r="N555" s="171">
        <f ca="1">IFERROR(__xludf.DUMMYFUNCTION("IMPORTRANGE(""https://docs.google.com/spreadsheets/d/1XL5vhW3sbDhbH9Cz0tuDiY8C3ctxq1tqvaCgkFb8cCA/edit?usp=sharing"",""บุรีรัมย์!M450"")"),0)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IFERROR(__xludf.DUMMYFUNCTION("IMPORTRANGE(""https://docs.google.com/spreadsheets/d/1XL5vhW3sbDhbH9Cz0tuDiY8C3ctxq1tqvaCgkFb8cCA/edit?usp=sharing"",""บุรีรัมย์!M451"")"),0)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IFERROR(__xludf.DUMMYFUNCTION("IMPORTRANGE(""https://docs.google.com/spreadsheets/d/1XL5vhW3sbDhbH9Cz0tuDiY8C3ctxq1tqvaCgkFb8cCA/edit?usp=sharing"",""บุรีรัมย์!M452"")"),0)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IFERROR(__xludf.DUMMYFUNCTION("IMPORTRANGE(""https://docs.google.com/spreadsheets/d/1XL5vhW3sbDhbH9Cz0tuDiY8C3ctxq1tqvaCgkFb8cCA/edit?usp=sharing"",""บุรีรัมย์!M453"")"),0)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IFERROR(__xludf.DUMMYFUNCTION("IMPORTRANGE(""https://docs.google.com/spreadsheets/d/1XL5vhW3sbDhbH9Cz0tuDiY8C3ctxq1tqvaCgkFb8cCA/edit?usp=sharing"",""บุรีรัมย์!M454"")"),0)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IFERROR(__xludf.DUMMYFUNCTION("IMPORTRANGE(""https://docs.google.com/spreadsheets/d/1XL5vhW3sbDhbH9Cz0tuDiY8C3ctxq1tqvaCgkFb8cCA/edit?usp=sharing"",""บุรีรัมย์!I455"")"),0)</f>
        <v>0</v>
      </c>
      <c r="J560" s="167">
        <f ca="1">IFERROR(__xludf.DUMMYFUNCTION("IMPORTRANGE(""https://docs.google.com/spreadsheets/d/1XL5vhW3sbDhbH9Cz0tuDiY8C3ctxq1tqvaCgkFb8cCA/edit?usp=sharing"",""บุรีรัมย์!J455"")"),0)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IFERROR(__xludf.DUMMYFUNCTION("IMPORTRANGE(""https://docs.google.com/spreadsheets/d/1XL5vhW3sbDhbH9Cz0tuDiY8C3ctxq1tqvaCgkFb8cCA/edit?usp=sharing"",""บุรีรัมย์!I456"")"),0)</f>
        <v>0</v>
      </c>
      <c r="J561" s="191">
        <f ca="1">IFERROR(__xludf.DUMMYFUNCTION("IMPORTRANGE(""https://docs.google.com/spreadsheets/d/1XL5vhW3sbDhbH9Cz0tuDiY8C3ctxq1tqvaCgkFb8cCA/edit?usp=sharing"",""บุรีรัมย์!J456"")"),0)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IFERROR(__xludf.DUMMYFUNCTION("IMPORTRANGE(""https://docs.google.com/spreadsheets/d/1XL5vhW3sbDhbH9Cz0tuDiY8C3ctxq1tqvaCgkFb8cCA/edit?usp=sharing"",""บุรีรัมย์!I457"")"),"")</f>
        <v/>
      </c>
      <c r="J562" s="191" t="str">
        <f ca="1">IFERROR(__xludf.DUMMYFUNCTION("IMPORTRANGE(""https://docs.google.com/spreadsheets/d/1XL5vhW3sbDhbH9Cz0tuDiY8C3ctxq1tqvaCgkFb8cCA/edit?usp=sharing"",""บุรีรัมย์!J457"")"),"")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IFERROR(__xludf.DUMMYFUNCTION("IMPORTRANGE(""https://docs.google.com/spreadsheets/d/1XL5vhW3sbDhbH9Cz0tuDiY8C3ctxq1tqvaCgkFb8cCA/edit?usp=sharing"",""บุรีรัมย์!I458"")"),"")</f>
        <v/>
      </c>
      <c r="J563" s="191" t="str">
        <f ca="1">IFERROR(__xludf.DUMMYFUNCTION("IMPORTRANGE(""https://docs.google.com/spreadsheets/d/1XL5vhW3sbDhbH9Cz0tuDiY8C3ctxq1tqvaCgkFb8cCA/edit?usp=sharing"",""บุรีรัมย์!J458"")"),"")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IFERROR(__xludf.DUMMYFUNCTION("IMPORTRANGE(""https://docs.google.com/spreadsheets/d/1XL5vhW3sbDhbH9Cz0tuDiY8C3ctxq1tqvaCgkFb8cCA/edit?usp=sharing"",""บุรีรัมย์!I459"")"),4900)</f>
        <v>4900</v>
      </c>
      <c r="J564" s="360">
        <f ca="1">IFERROR(__xludf.DUMMYFUNCTION("IMPORTRANGE(""https://docs.google.com/spreadsheets/d/1XL5vhW3sbDhbH9Cz0tuDiY8C3ctxq1tqvaCgkFb8cCA/edit?usp=sharing"",""บุรีรัมย์!J459"")"),2512)</f>
        <v>2512</v>
      </c>
      <c r="K564" s="361">
        <f t="shared" ca="1" si="121"/>
        <v>51.265306122448976</v>
      </c>
      <c r="L564" s="362">
        <f ca="1">IFERROR(__xludf.DUMMYFUNCTION("IMPORTRANGE(""https://docs.google.com/spreadsheets/d/1XL5vhW3sbDhbH9Cz0tuDiY8C3ctxq1tqvaCgkFb8cCA/edit?usp=sharing"",""บุรีรัมย์!L459"")"),166000)</f>
        <v>166000</v>
      </c>
      <c r="M564" s="362"/>
      <c r="N564" s="362">
        <f ca="1">IFERROR(__xludf.DUMMYFUNCTION("IMPORTRANGE(""https://docs.google.com/spreadsheets/d/1XL5vhW3sbDhbH9Cz0tuDiY8C3ctxq1tqvaCgkFb8cCA/edit?usp=sharing"",""บุรีรัมย์!M459"")"),9899.99)</f>
        <v>9899.99</v>
      </c>
      <c r="O564" s="362">
        <f t="shared" ref="O564:O568" ca="1" si="122">+IF(L564&gt;0,N564*100/L564,0)</f>
        <v>5.9638493975903613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IFERROR(__xludf.DUMMYFUNCTION("IMPORTRANGE(""https://docs.google.com/spreadsheets/d/1XL5vhW3sbDhbH9Cz0tuDiY8C3ctxq1tqvaCgkFb8cCA/edit?usp=sharing"",""บุรีรัมย์!L460"")"),0)</f>
        <v>0</v>
      </c>
      <c r="M565" s="169"/>
      <c r="N565" s="171">
        <f ca="1">IFERROR(__xludf.DUMMYFUNCTION("IMPORTRANGE(""https://docs.google.com/spreadsheets/d/1XL5vhW3sbDhbH9Cz0tuDiY8C3ctxq1tqvaCgkFb8cCA/edit?usp=sharing"",""บุรีรัมย์!M460"")"),0)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IFERROR(__xludf.DUMMYFUNCTION("IMPORTRANGE(""https://docs.google.com/spreadsheets/d/1XL5vhW3sbDhbH9Cz0tuDiY8C3ctxq1tqvaCgkFb8cCA/edit?usp=sharing"",""บุรีรัมย์!L461"")"),166000)</f>
        <v>166000</v>
      </c>
      <c r="M566" s="169"/>
      <c r="N566" s="171">
        <f ca="1">IFERROR(__xludf.DUMMYFUNCTION("IMPORTRANGE(""https://docs.google.com/spreadsheets/d/1XL5vhW3sbDhbH9Cz0tuDiY8C3ctxq1tqvaCgkFb8cCA/edit?usp=sharing"",""บุรีรัมย์!M461"")"),9899.99)</f>
        <v>9899.99</v>
      </c>
      <c r="O566" s="171">
        <f t="shared" ca="1" si="122"/>
        <v>5.9638493975903613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IFERROR(__xludf.DUMMYFUNCTION("IMPORTRANGE(""https://docs.google.com/spreadsheets/d/1XL5vhW3sbDhbH9Cz0tuDiY8C3ctxq1tqvaCgkFb8cCA/edit?usp=sharing"",""บุรีรัมย์!L462"")"),0)</f>
        <v>0</v>
      </c>
      <c r="M567" s="171"/>
      <c r="N567" s="171">
        <f ca="1">IFERROR(__xludf.DUMMYFUNCTION("IMPORTRANGE(""https://docs.google.com/spreadsheets/d/1XL5vhW3sbDhbH9Cz0tuDiY8C3ctxq1tqvaCgkFb8cCA/edit?usp=sharing"",""บุรีรัมย์!M462"")"),0)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IFERROR(__xludf.DUMMYFUNCTION("IMPORTRANGE(""https://docs.google.com/spreadsheets/d/1XL5vhW3sbDhbH9Cz0tuDiY8C3ctxq1tqvaCgkFb8cCA/edit?usp=sharing"",""บุรีรัมย์!L463"")"),166000)</f>
        <v>166000</v>
      </c>
      <c r="M568" s="171"/>
      <c r="N568" s="171">
        <f ca="1">IFERROR(__xludf.DUMMYFUNCTION("IMPORTRANGE(""https://docs.google.com/spreadsheets/d/1XL5vhW3sbDhbH9Cz0tuDiY8C3ctxq1tqvaCgkFb8cCA/edit?usp=sharing"",""บุรีรัมย์!M463"")"),9899.99)</f>
        <v>9899.99</v>
      </c>
      <c r="O568" s="171">
        <f t="shared" ca="1" si="122"/>
        <v>5.9638493975903613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IFERROR(__xludf.DUMMYFUNCTION("IMPORTRANGE(""https://docs.google.com/spreadsheets/d/1XL5vhW3sbDhbH9Cz0tuDiY8C3ctxq1tqvaCgkFb8cCA/edit?usp=sharing"",""บุรีรัมย์!M464"")"),0)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IFERROR(__xludf.DUMMYFUNCTION("IMPORTRANGE(""https://docs.google.com/spreadsheets/d/1XL5vhW3sbDhbH9Cz0tuDiY8C3ctxq1tqvaCgkFb8cCA/edit?usp=sharing"",""บุรีรัมย์!M465"")"),0)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IFERROR(__xludf.DUMMYFUNCTION("IMPORTRANGE(""https://docs.google.com/spreadsheets/d/1XL5vhW3sbDhbH9Cz0tuDiY8C3ctxq1tqvaCgkFb8cCA/edit?usp=sharing"",""บุรีรัมย์!M466"")"),9899.99)</f>
        <v>9899.99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IFERROR(__xludf.DUMMYFUNCTION("IMPORTRANGE(""https://docs.google.com/spreadsheets/d/1XL5vhW3sbDhbH9Cz0tuDiY8C3ctxq1tqvaCgkFb8cCA/edit?usp=sharing"",""บุรีรัมย์!M467"")"),0)</f>
        <v>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IFERROR(__xludf.DUMMYFUNCTION("IMPORTRANGE(""https://docs.google.com/spreadsheets/d/1XL5vhW3sbDhbH9Cz0tuDiY8C3ctxq1tqvaCgkFb8cCA/edit?usp=sharing"",""บุรีรัมย์!I468"")"),4900)</f>
        <v>4900</v>
      </c>
      <c r="J573" s="401">
        <f ca="1">IFERROR(__xludf.DUMMYFUNCTION("IMPORTRANGE(""https://docs.google.com/spreadsheets/d/1XL5vhW3sbDhbH9Cz0tuDiY8C3ctxq1tqvaCgkFb8cCA/edit?usp=sharing"",""บุรีรัมย์!J468"")"),2512)</f>
        <v>2512</v>
      </c>
      <c r="K573" s="204">
        <f ca="1">IF(I573&gt;0,J573*100/I573,0)</f>
        <v>51.265306122448976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IFERROR(__xludf.DUMMYFUNCTION("IMPORTRANGE(""https://docs.google.com/spreadsheets/d/1XL5vhW3sbDhbH9Cz0tuDiY8C3ctxq1tqvaCgkFb8cCA/edit?usp=sharing"",""บุรีรัมย์!I470"")"),0)</f>
        <v>0</v>
      </c>
      <c r="J575" s="192">
        <f ca="1">IFERROR(__xludf.DUMMYFUNCTION("IMPORTRANGE(""https://docs.google.com/spreadsheets/d/1XL5vhW3sbDhbH9Cz0tuDiY8C3ctxq1tqvaCgkFb8cCA/edit?usp=sharing"",""บุรีรัมย์!J470"")"),1)</f>
        <v>1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IFERROR(__xludf.DUMMYFUNCTION("IMPORTRANGE(""https://docs.google.com/spreadsheets/d/1XL5vhW3sbDhbH9Cz0tuDiY8C3ctxq1tqvaCgkFb8cCA/edit?usp=sharing"",""บุรีรัมย์!I471"")"),0)</f>
        <v>0</v>
      </c>
      <c r="J576" s="192">
        <f ca="1">IFERROR(__xludf.DUMMYFUNCTION("IMPORTRANGE(""https://docs.google.com/spreadsheets/d/1XL5vhW3sbDhbH9Cz0tuDiY8C3ctxq1tqvaCgkFb8cCA/edit?usp=sharing"",""บุรีรัมย์!J471"")"),61)</f>
        <v>61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IFERROR(__xludf.DUMMYFUNCTION("IMPORTRANGE(""https://docs.google.com/spreadsheets/d/1XL5vhW3sbDhbH9Cz0tuDiY8C3ctxq1tqvaCgkFb8cCA/edit?usp=sharing"",""บุรีรัมย์!I472"")"),0)</f>
        <v>0</v>
      </c>
      <c r="J577" s="192">
        <f ca="1">IFERROR(__xludf.DUMMYFUNCTION("IMPORTRANGE(""https://docs.google.com/spreadsheets/d/1XL5vhW3sbDhbH9Cz0tuDiY8C3ctxq1tqvaCgkFb8cCA/edit?usp=sharing"",""บุรีรัมย์!J472"")"),2451)</f>
        <v>2451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IFERROR(__xludf.DUMMYFUNCTION("IMPORTRANGE(""https://docs.google.com/spreadsheets/d/1XL5vhW3sbDhbH9Cz0tuDiY8C3ctxq1tqvaCgkFb8cCA/edit?usp=sharing"",""บุรีรัมย์!I473"")"),0)</f>
        <v>0</v>
      </c>
      <c r="J578" s="192">
        <f ca="1">IFERROR(__xludf.DUMMYFUNCTION("IMPORTRANGE(""https://docs.google.com/spreadsheets/d/1XL5vhW3sbDhbH9Cz0tuDiY8C3ctxq1tqvaCgkFb8cCA/edit?usp=sharing"",""บุรีรัมย์!J473"")"),0)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IFERROR(__xludf.DUMMYFUNCTION("IMPORTRANGE(""https://docs.google.com/spreadsheets/d/1XL5vhW3sbDhbH9Cz0tuDiY8C3ctxq1tqvaCgkFb8cCA/edit?usp=sharing"",""บุรีรัมย์!I474"")"),0)</f>
        <v>0</v>
      </c>
      <c r="J579" s="192">
        <f ca="1">IFERROR(__xludf.DUMMYFUNCTION("IMPORTRANGE(""https://docs.google.com/spreadsheets/d/1XL5vhW3sbDhbH9Cz0tuDiY8C3ctxq1tqvaCgkFb8cCA/edit?usp=sharing"",""บุรีรัมย์!J474"")"),0)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IFERROR(__xludf.DUMMYFUNCTION("IMPORTRANGE(""https://docs.google.com/spreadsheets/d/1XL5vhW3sbDhbH9Cz0tuDiY8C3ctxq1tqvaCgkFb8cCA/edit?usp=sharing"",""บุรีรัมย์!I475"")"),40)</f>
        <v>40</v>
      </c>
      <c r="J580" s="360">
        <f ca="1">IFERROR(__xludf.DUMMYFUNCTION("IMPORTRANGE(""https://docs.google.com/spreadsheets/d/1XL5vhW3sbDhbH9Cz0tuDiY8C3ctxq1tqvaCgkFb8cCA/edit?usp=sharing"",""บุรีรัมย์!J475"")"),0)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IFERROR(__xludf.DUMMYFUNCTION("IMPORTRANGE(""https://docs.google.com/spreadsheets/d/1XL5vhW3sbDhbH9Cz0tuDiY8C3ctxq1tqvaCgkFb8cCA/edit?usp=sharing"",""บุรีรัมย์!L475"")"),172040)</f>
        <v>172040</v>
      </c>
      <c r="M580" s="362"/>
      <c r="N580" s="362">
        <f ca="1">IFERROR(__xludf.DUMMYFUNCTION("IMPORTRANGE(""https://docs.google.com/spreadsheets/d/1XL5vhW3sbDhbH9Cz0tuDiY8C3ctxq1tqvaCgkFb8cCA/edit?usp=sharing"",""บุรีรัมย์!M475"")"),0)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IFERROR(__xludf.DUMMYFUNCTION("IMPORTRANGE(""https://docs.google.com/spreadsheets/d/1XL5vhW3sbDhbH9Cz0tuDiY8C3ctxq1tqvaCgkFb8cCA/edit?usp=sharing"",""บุรีรัมย์!L476"")"),0)</f>
        <v>0</v>
      </c>
      <c r="M581" s="169"/>
      <c r="N581" s="171">
        <f ca="1">IFERROR(__xludf.DUMMYFUNCTION("IMPORTRANGE(""https://docs.google.com/spreadsheets/d/1XL5vhW3sbDhbH9Cz0tuDiY8C3ctxq1tqvaCgkFb8cCA/edit?usp=sharing"",""บุรีรัมย์!M476"")"),0)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IFERROR(__xludf.DUMMYFUNCTION("IMPORTRANGE(""https://docs.google.com/spreadsheets/d/1XL5vhW3sbDhbH9Cz0tuDiY8C3ctxq1tqvaCgkFb8cCA/edit?usp=sharing"",""บุรีรัมย์!L477"")"),172040)</f>
        <v>172040</v>
      </c>
      <c r="M582" s="169"/>
      <c r="N582" s="171">
        <f ca="1">IFERROR(__xludf.DUMMYFUNCTION("IMPORTRANGE(""https://docs.google.com/spreadsheets/d/1XL5vhW3sbDhbH9Cz0tuDiY8C3ctxq1tqvaCgkFb8cCA/edit?usp=sharing"",""บุรีรัมย์!M477"")"),0)</f>
        <v>0</v>
      </c>
      <c r="O582" s="171">
        <f t="shared" ca="1" si="124"/>
        <v>0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IFERROR(__xludf.DUMMYFUNCTION("IMPORTRANGE(""https://docs.google.com/spreadsheets/d/1XL5vhW3sbDhbH9Cz0tuDiY8C3ctxq1tqvaCgkFb8cCA/edit?usp=sharing"",""บุรีรัมย์!L478"")"),0)</f>
        <v>0</v>
      </c>
      <c r="M583" s="171"/>
      <c r="N583" s="171">
        <f ca="1">IFERROR(__xludf.DUMMYFUNCTION("IMPORTRANGE(""https://docs.google.com/spreadsheets/d/1XL5vhW3sbDhbH9Cz0tuDiY8C3ctxq1tqvaCgkFb8cCA/edit?usp=sharing"",""บุรีรัมย์!M478"")"),0)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IFERROR(__xludf.DUMMYFUNCTION("IMPORTRANGE(""https://docs.google.com/spreadsheets/d/1XL5vhW3sbDhbH9Cz0tuDiY8C3ctxq1tqvaCgkFb8cCA/edit?usp=sharing"",""บุรีรัมย์!L479"")"),172040)</f>
        <v>172040</v>
      </c>
      <c r="M584" s="171"/>
      <c r="N584" s="171">
        <f ca="1">IFERROR(__xludf.DUMMYFUNCTION("IMPORTRANGE(""https://docs.google.com/spreadsheets/d/1XL5vhW3sbDhbH9Cz0tuDiY8C3ctxq1tqvaCgkFb8cCA/edit?usp=sharing"",""บุรีรัมย์!M479"")"),0)</f>
        <v>0</v>
      </c>
      <c r="O584" s="171">
        <f t="shared" ca="1" si="124"/>
        <v>0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IFERROR(__xludf.DUMMYFUNCTION("IMPORTRANGE(""https://docs.google.com/spreadsheets/d/1XL5vhW3sbDhbH9Cz0tuDiY8C3ctxq1tqvaCgkFb8cCA/edit?usp=sharing"",""บุรีรัมย์!M480"")"),0)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IFERROR(__xludf.DUMMYFUNCTION("IMPORTRANGE(""https://docs.google.com/spreadsheets/d/1XL5vhW3sbDhbH9Cz0tuDiY8C3ctxq1tqvaCgkFb8cCA/edit?usp=sharing"",""บุรีรัมย์!M481"")"),0)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IFERROR(__xludf.DUMMYFUNCTION("IMPORTRANGE(""https://docs.google.com/spreadsheets/d/1XL5vhW3sbDhbH9Cz0tuDiY8C3ctxq1tqvaCgkFb8cCA/edit?usp=sharing"",""บุรีรัมย์!M482"")"),0)</f>
        <v>0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IFERROR(__xludf.DUMMYFUNCTION("IMPORTRANGE(""https://docs.google.com/spreadsheets/d/1XL5vhW3sbDhbH9Cz0tuDiY8C3ctxq1tqvaCgkFb8cCA/edit?usp=sharing"",""บุรีรัมย์!M483"")"),0)</f>
        <v>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IFERROR(__xludf.DUMMYFUNCTION("IMPORTRANGE(""https://docs.google.com/spreadsheets/d/1XL5vhW3sbDhbH9Cz0tuDiY8C3ctxq1tqvaCgkFb8cCA/edit?usp=sharing"",""บุรีรัมย์!I484"")"),40)</f>
        <v>40</v>
      </c>
      <c r="J589" s="191">
        <f ca="1">IFERROR(__xludf.DUMMYFUNCTION("IMPORTRANGE(""https://docs.google.com/spreadsheets/d/1XL5vhW3sbDhbH9Cz0tuDiY8C3ctxq1tqvaCgkFb8cCA/edit?usp=sharing"",""บุรีรัมย์!J484"")"),0)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IFERROR(__xludf.DUMMYFUNCTION("IMPORTRANGE(""https://docs.google.com/spreadsheets/d/1XL5vhW3sbDhbH9Cz0tuDiY8C3ctxq1tqvaCgkFb8cCA/edit?usp=sharing"",""บุรีรัมย์!I485"")"),0)</f>
        <v>0</v>
      </c>
      <c r="J590" s="191">
        <f ca="1">IFERROR(__xludf.DUMMYFUNCTION("IMPORTRANGE(""https://docs.google.com/spreadsheets/d/1XL5vhW3sbDhbH9Cz0tuDiY8C3ctxq1tqvaCgkFb8cCA/edit?usp=sharing"",""บุรีรัมย์!J485"")"),0)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IFERROR(__xludf.DUMMYFUNCTION("IMPORTRANGE(""https://docs.google.com/spreadsheets/d/1XL5vhW3sbDhbH9Cz0tuDiY8C3ctxq1tqvaCgkFb8cCA/edit?usp=sharing"",""บุรีรัมย์!I486"")"),40)</f>
        <v>40</v>
      </c>
      <c r="J591" s="191">
        <f ca="1">IFERROR(__xludf.DUMMYFUNCTION("IMPORTRANGE(""https://docs.google.com/spreadsheets/d/1XL5vhW3sbDhbH9Cz0tuDiY8C3ctxq1tqvaCgkFb8cCA/edit?usp=sharing"",""บุรีรัมย์!J486"")"),0)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IFERROR(__xludf.DUMMYFUNCTION("IMPORTRANGE(""https://docs.google.com/spreadsheets/d/1XL5vhW3sbDhbH9Cz0tuDiY8C3ctxq1tqvaCgkFb8cCA/edit?usp=sharing"",""บุรีรัมย์!I487"")"),0)</f>
        <v>0</v>
      </c>
      <c r="J592" s="191">
        <f ca="1">IFERROR(__xludf.DUMMYFUNCTION("IMPORTRANGE(""https://docs.google.com/spreadsheets/d/1XL5vhW3sbDhbH9Cz0tuDiY8C3ctxq1tqvaCgkFb8cCA/edit?usp=sharing"",""บุรีรัมย์!J487"")"),0)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IFERROR(__xludf.DUMMYFUNCTION("IMPORTRANGE(""https://docs.google.com/spreadsheets/d/1XL5vhW3sbDhbH9Cz0tuDiY8C3ctxq1tqvaCgkFb8cCA/edit?usp=sharing"",""บุรีรัมย์!I488"")"),40)</f>
        <v>40</v>
      </c>
      <c r="J593" s="191">
        <f ca="1">IFERROR(__xludf.DUMMYFUNCTION("IMPORTRANGE(""https://docs.google.com/spreadsheets/d/1XL5vhW3sbDhbH9Cz0tuDiY8C3ctxq1tqvaCgkFb8cCA/edit?usp=sharing"",""บุรีรัมย์!J488"")"),0)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IFERROR(__xludf.DUMMYFUNCTION("IMPORTRANGE(""https://docs.google.com/spreadsheets/d/1XL5vhW3sbDhbH9Cz0tuDiY8C3ctxq1tqvaCgkFb8cCA/edit?usp=sharing"",""บุรีรัมย์!I489"")"),0)</f>
        <v>0</v>
      </c>
      <c r="J594" s="191">
        <f ca="1">IFERROR(__xludf.DUMMYFUNCTION("IMPORTRANGE(""https://docs.google.com/spreadsheets/d/1XL5vhW3sbDhbH9Cz0tuDiY8C3ctxq1tqvaCgkFb8cCA/edit?usp=sharing"",""บุรีรัมย์!J489"")"),0)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IFERROR(__xludf.DUMMYFUNCTION("IMPORTRANGE(""https://docs.google.com/spreadsheets/d/1XL5vhW3sbDhbH9Cz0tuDiY8C3ctxq1tqvaCgkFb8cCA/edit?usp=sharing"",""บุรีรัมย์!I490"")"),40)</f>
        <v>40</v>
      </c>
      <c r="J595" s="191">
        <f ca="1">IFERROR(__xludf.DUMMYFUNCTION("IMPORTRANGE(""https://docs.google.com/spreadsheets/d/1XL5vhW3sbDhbH9Cz0tuDiY8C3ctxq1tqvaCgkFb8cCA/edit?usp=sharing"",""บุรีรัมย์!J490"")"),0)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IFERROR(__xludf.DUMMYFUNCTION("IMPORTRANGE(""https://docs.google.com/spreadsheets/d/1XL5vhW3sbDhbH9Cz0tuDiY8C3ctxq1tqvaCgkFb8cCA/edit?usp=sharing"",""บุรีรัมย์!I491"")"),0)</f>
        <v>0</v>
      </c>
      <c r="J596" s="238">
        <f ca="1">IFERROR(__xludf.DUMMYFUNCTION("IMPORTRANGE(""https://docs.google.com/spreadsheets/d/1XL5vhW3sbDhbH9Cz0tuDiY8C3ctxq1tqvaCgkFb8cCA/edit?usp=sharing"",""บุรีรัมย์!J491"")"),0)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IFERROR(__xludf.DUMMYFUNCTION("IMPORTRANGE(""https://docs.google.com/spreadsheets/d/1XL5vhW3sbDhbH9Cz0tuDiY8C3ctxq1tqvaCgkFb8cCA/edit?usp=sharing"",""บุรีรัมย์!I492"")"),100)</f>
        <v>100</v>
      </c>
      <c r="J597" s="464">
        <f ca="1">IFERROR(__xludf.DUMMYFUNCTION("IMPORTRANGE(""https://docs.google.com/spreadsheets/d/1XL5vhW3sbDhbH9Cz0tuDiY8C3ctxq1tqvaCgkFb8cCA/edit?usp=sharing"",""บุรีรัมย์!J492"")"),0)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IFERROR(__xludf.DUMMYFUNCTION("IMPORTRANGE(""https://docs.google.com/spreadsheets/d/1XL5vhW3sbDhbH9Cz0tuDiY8C3ctxq1tqvaCgkFb8cCA/edit?usp=sharing"",""บุรีรัมย์!L492"")"),7300)</f>
        <v>7300</v>
      </c>
      <c r="M597" s="395"/>
      <c r="N597" s="395">
        <f ca="1">IFERROR(__xludf.DUMMYFUNCTION("IMPORTRANGE(""https://docs.google.com/spreadsheets/d/1XL5vhW3sbDhbH9Cz0tuDiY8C3ctxq1tqvaCgkFb8cCA/edit?usp=sharing"",""บุรีรัมย์!M492"")"),360)</f>
        <v>360</v>
      </c>
      <c r="O597" s="395">
        <f t="shared" ref="O597:O601" ca="1" si="126">+IF(L597&gt;0,N597*100/L597,0)</f>
        <v>4.9315068493150687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IFERROR(__xludf.DUMMYFUNCTION("IMPORTRANGE(""https://docs.google.com/spreadsheets/d/1XL5vhW3sbDhbH9Cz0tuDiY8C3ctxq1tqvaCgkFb8cCA/edit?usp=sharing"",""บุรีรัมย์!L493"")"),0)</f>
        <v>0</v>
      </c>
      <c r="M598" s="169"/>
      <c r="N598" s="171">
        <f ca="1">IFERROR(__xludf.DUMMYFUNCTION("IMPORTRANGE(""https://docs.google.com/spreadsheets/d/1XL5vhW3sbDhbH9Cz0tuDiY8C3ctxq1tqvaCgkFb8cCA/edit?usp=sharing"",""บุรีรัมย์!M493"")"),0)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IFERROR(__xludf.DUMMYFUNCTION("IMPORTRANGE(""https://docs.google.com/spreadsheets/d/1XL5vhW3sbDhbH9Cz0tuDiY8C3ctxq1tqvaCgkFb8cCA/edit?usp=sharing"",""บุรีรัมย์!L494"")"),7300)</f>
        <v>7300</v>
      </c>
      <c r="M599" s="169"/>
      <c r="N599" s="171">
        <f ca="1">IFERROR(__xludf.DUMMYFUNCTION("IMPORTRANGE(""https://docs.google.com/spreadsheets/d/1XL5vhW3sbDhbH9Cz0tuDiY8C3ctxq1tqvaCgkFb8cCA/edit?usp=sharing"",""บุรีรัมย์!M494"")"),360)</f>
        <v>360</v>
      </c>
      <c r="O599" s="171">
        <f t="shared" ca="1" si="126"/>
        <v>4.9315068493150687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IFERROR(__xludf.DUMMYFUNCTION("IMPORTRANGE(""https://docs.google.com/spreadsheets/d/1XL5vhW3sbDhbH9Cz0tuDiY8C3ctxq1tqvaCgkFb8cCA/edit?usp=sharing"",""บุรีรัมย์!L495"")"),0)</f>
        <v>0</v>
      </c>
      <c r="M600" s="171"/>
      <c r="N600" s="171">
        <f ca="1">IFERROR(__xludf.DUMMYFUNCTION("IMPORTRANGE(""https://docs.google.com/spreadsheets/d/1XL5vhW3sbDhbH9Cz0tuDiY8C3ctxq1tqvaCgkFb8cCA/edit?usp=sharing"",""บุรีรัมย์!M495"")"),0)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IFERROR(__xludf.DUMMYFUNCTION("IMPORTRANGE(""https://docs.google.com/spreadsheets/d/1XL5vhW3sbDhbH9Cz0tuDiY8C3ctxq1tqvaCgkFb8cCA/edit?usp=sharing"",""บุรีรัมย์!L496"")"),7300)</f>
        <v>7300</v>
      </c>
      <c r="M601" s="171"/>
      <c r="N601" s="171">
        <f ca="1">IFERROR(__xludf.DUMMYFUNCTION("IMPORTRANGE(""https://docs.google.com/spreadsheets/d/1XL5vhW3sbDhbH9Cz0tuDiY8C3ctxq1tqvaCgkFb8cCA/edit?usp=sharing"",""บุรีรัมย์!M496"")"),360)</f>
        <v>360</v>
      </c>
      <c r="O601" s="171">
        <f t="shared" ca="1" si="126"/>
        <v>4.9315068493150687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IFERROR(__xludf.DUMMYFUNCTION("IMPORTRANGE(""https://docs.google.com/spreadsheets/d/1XL5vhW3sbDhbH9Cz0tuDiY8C3ctxq1tqvaCgkFb8cCA/edit?usp=sharing"",""บุรีรัมย์!M497"")"),0)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IFERROR(__xludf.DUMMYFUNCTION("IMPORTRANGE(""https://docs.google.com/spreadsheets/d/1XL5vhW3sbDhbH9Cz0tuDiY8C3ctxq1tqvaCgkFb8cCA/edit?usp=sharing"",""บุรีรัมย์!M498"")"),0)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IFERROR(__xludf.DUMMYFUNCTION("IMPORTRANGE(""https://docs.google.com/spreadsheets/d/1XL5vhW3sbDhbH9Cz0tuDiY8C3ctxq1tqvaCgkFb8cCA/edit?usp=sharing"",""บุรีรัมย์!M499"")"),0)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IFERROR(__xludf.DUMMYFUNCTION("IMPORTRANGE(""https://docs.google.com/spreadsheets/d/1XL5vhW3sbDhbH9Cz0tuDiY8C3ctxq1tqvaCgkFb8cCA/edit?usp=sharing"",""บุรีรัมย์!M500"")"),360)</f>
        <v>360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IFERROR(__xludf.DUMMYFUNCTION("IMPORTRANGE(""https://docs.google.com/spreadsheets/d/1XL5vhW3sbDhbH9Cz0tuDiY8C3ctxq1tqvaCgkFb8cCA/edit?usp=sharing"",""บุรีรัมย์!J502"")"),0)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IFERROR(__xludf.DUMMYFUNCTION("IMPORTRANGE(""https://docs.google.com/spreadsheets/d/1XL5vhW3sbDhbH9Cz0tuDiY8C3ctxq1tqvaCgkFb8cCA/edit?usp=sharing"",""บุรีรัมย์!J503"")"),1)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IFERROR(__xludf.DUMMYFUNCTION("IMPORTRANGE(""https://docs.google.com/spreadsheets/d/1XL5vhW3sbDhbH9Cz0tuDiY8C3ctxq1tqvaCgkFb8cCA/edit?usp=sharing"",""บุรีรัมย์!J166"")"),0)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IFERROR(__xludf.DUMMYFUNCTION("IMPORTRANGE(""https://docs.google.com/spreadsheets/d/1XL5vhW3sbDhbH9Cz0tuDiY8C3ctxq1tqvaCgkFb8cCA/edit?usp=sharing"",""บุรีรัมย์!J166"")"),0)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IFERROR(__xludf.DUMMYFUNCTION("IMPORTRANGE(""https://docs.google.com/spreadsheets/d/1XL5vhW3sbDhbH9Cz0tuDiY8C3ctxq1tqvaCgkFb8cCA/edit?usp=sharing"",""บุรีรัมย์!I506"")"),100)</f>
        <v>100</v>
      </c>
      <c r="J611" s="167">
        <f ca="1">IFERROR(__xludf.DUMMYFUNCTION("IMPORTRANGE(""https://docs.google.com/spreadsheets/d/1XL5vhW3sbDhbH9Cz0tuDiY8C3ctxq1tqvaCgkFb8cCA/edit?usp=sharing"",""บุรีรัมย์!J506"")"),0)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IFERROR(__xludf.DUMMYFUNCTION("IMPORTRANGE(""https://docs.google.com/spreadsheets/d/1XL5vhW3sbDhbH9Cz0tuDiY8C3ctxq1tqvaCgkFb8cCA/edit?usp=sharing"",""บุรีรัมย์!I507"")"),0)</f>
        <v>0</v>
      </c>
      <c r="J612" s="192">
        <f ca="1">IFERROR(__xludf.DUMMYFUNCTION("IMPORTRANGE(""https://docs.google.com/spreadsheets/d/1XL5vhW3sbDhbH9Cz0tuDiY8C3ctxq1tqvaCgkFb8cCA/edit?usp=sharing"",""บุรีรัมย์!J507"")"),0)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IFERROR(__xludf.DUMMYFUNCTION("IMPORTRANGE(""https://docs.google.com/spreadsheets/d/1XL5vhW3sbDhbH9Cz0tuDiY8C3ctxq1tqvaCgkFb8cCA/edit?usp=sharing"",""บุรีรัมย์!I508"")"),0)</f>
        <v>0</v>
      </c>
      <c r="J613" s="192">
        <f ca="1">IFERROR(__xludf.DUMMYFUNCTION("IMPORTRANGE(""https://docs.google.com/spreadsheets/d/1XL5vhW3sbDhbH9Cz0tuDiY8C3ctxq1tqvaCgkFb8cCA/edit?usp=sharing"",""บุรีรัมย์!J508"")"),0)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IFERROR(__xludf.DUMMYFUNCTION("IMPORTRANGE(""https://docs.google.com/spreadsheets/d/1XL5vhW3sbDhbH9Cz0tuDiY8C3ctxq1tqvaCgkFb8cCA/edit?usp=sharing"",""บุรีรัมย์!I509"")"),0)</f>
        <v>0</v>
      </c>
      <c r="J614" s="192">
        <f ca="1">IFERROR(__xludf.DUMMYFUNCTION("IMPORTRANGE(""https://docs.google.com/spreadsheets/d/1XL5vhW3sbDhbH9Cz0tuDiY8C3ctxq1tqvaCgkFb8cCA/edit?usp=sharing"",""บุรีรัมย์!J509"")"),0)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IFERROR(__xludf.DUMMYFUNCTION("IMPORTRANGE(""https://docs.google.com/spreadsheets/d/1XL5vhW3sbDhbH9Cz0tuDiY8C3ctxq1tqvaCgkFb8cCA/edit?usp=sharing"",""บุรีรัมย์!I510"")"),0)</f>
        <v>0</v>
      </c>
      <c r="J615" s="192">
        <f ca="1">IFERROR(__xludf.DUMMYFUNCTION("IMPORTRANGE(""https://docs.google.com/spreadsheets/d/1XL5vhW3sbDhbH9Cz0tuDiY8C3ctxq1tqvaCgkFb8cCA/edit?usp=sharing"",""บุรีรัมย์!J510"")"),0)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IFERROR(__xludf.DUMMYFUNCTION("IMPORTRANGE(""https://docs.google.com/spreadsheets/d/1XL5vhW3sbDhbH9Cz0tuDiY8C3ctxq1tqvaCgkFb8cCA/edit?usp=sharing"",""บุรีรัมย์!I511"")"),0)</f>
        <v>0</v>
      </c>
      <c r="J616" s="192">
        <f ca="1">IFERROR(__xludf.DUMMYFUNCTION("IMPORTRANGE(""https://docs.google.com/spreadsheets/d/1XL5vhW3sbDhbH9Cz0tuDiY8C3ctxq1tqvaCgkFb8cCA/edit?usp=sharing"",""บุรีรัมย์!J511"")"),0)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IFERROR(__xludf.DUMMYFUNCTION("IMPORTRANGE(""https://docs.google.com/spreadsheets/d/1XL5vhW3sbDhbH9Cz0tuDiY8C3ctxq1tqvaCgkFb8cCA/edit?usp=sharing"",""บุรีรัมย์!I512"")"),0)</f>
        <v>0</v>
      </c>
      <c r="J617" s="191">
        <f ca="1">IFERROR(__xludf.DUMMYFUNCTION("IMPORTRANGE(""https://docs.google.com/spreadsheets/d/1XL5vhW3sbDhbH9Cz0tuDiY8C3ctxq1tqvaCgkFb8cCA/edit?usp=sharing"",""บุรีรัมย์!J512"")"),0)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IFERROR(__xludf.DUMMYFUNCTION("IMPORTRANGE(""https://docs.google.com/spreadsheets/d/1XL5vhW3sbDhbH9Cz0tuDiY8C3ctxq1tqvaCgkFb8cCA/edit?usp=sharing"",""บุรีรัมย์!I513"")"),0)</f>
        <v>0</v>
      </c>
      <c r="J618" s="192">
        <f ca="1">IFERROR(__xludf.DUMMYFUNCTION("IMPORTRANGE(""https://docs.google.com/spreadsheets/d/1XL5vhW3sbDhbH9Cz0tuDiY8C3ctxq1tqvaCgkFb8cCA/edit?usp=sharing"",""บุรีรัมย์!J513"")"),0)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IFERROR(__xludf.DUMMYFUNCTION("IMPORTRANGE(""https://docs.google.com/spreadsheets/d/1XL5vhW3sbDhbH9Cz0tuDiY8C3ctxq1tqvaCgkFb8cCA/edit?usp=sharing"",""บุรีรัมย์!I514"")"),0)</f>
        <v>0</v>
      </c>
      <c r="J619" s="192">
        <f ca="1">IFERROR(__xludf.DUMMYFUNCTION("IMPORTRANGE(""https://docs.google.com/spreadsheets/d/1XL5vhW3sbDhbH9Cz0tuDiY8C3ctxq1tqvaCgkFb8cCA/edit?usp=sharing"",""บุรีรัมย์!J514"")"),0)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IFERROR(__xludf.DUMMYFUNCTION("IMPORTRANGE(""https://docs.google.com/spreadsheets/d/1XL5vhW3sbDhbH9Cz0tuDiY8C3ctxq1tqvaCgkFb8cCA/edit?usp=sharing"",""บุรีรัมย์!I515"")"),0)</f>
        <v>0</v>
      </c>
      <c r="J620" s="167">
        <f ca="1">IFERROR(__xludf.DUMMYFUNCTION("IMPORTRANGE(""https://docs.google.com/spreadsheets/d/1XL5vhW3sbDhbH9Cz0tuDiY8C3ctxq1tqvaCgkFb8cCA/edit?usp=sharing"",""บุรีรัมย์!J515"")"),0)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IFERROR(__xludf.DUMMYFUNCTION("IMPORTRANGE(""https://docs.google.com/spreadsheets/d/1XL5vhW3sbDhbH9Cz0tuDiY8C3ctxq1tqvaCgkFb8cCA/edit?usp=sharing"",""บุรีรัมย์!I516"")"),0)</f>
        <v>0</v>
      </c>
      <c r="J621" s="167">
        <f ca="1">IFERROR(__xludf.DUMMYFUNCTION("IMPORTRANGE(""https://docs.google.com/spreadsheets/d/1XL5vhW3sbDhbH9Cz0tuDiY8C3ctxq1tqvaCgkFb8cCA/edit?usp=sharing"",""บุรีรัมย์!J516"")"),0)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IFERROR(__xludf.DUMMYFUNCTION("IMPORTRANGE(""https://docs.google.com/spreadsheets/d/1XL5vhW3sbDhbH9Cz0tuDiY8C3ctxq1tqvaCgkFb8cCA/edit?usp=sharing"",""บุรีรัมย์!I517"")"),0)</f>
        <v>0</v>
      </c>
      <c r="J622" s="192">
        <f ca="1">IFERROR(__xludf.DUMMYFUNCTION("IMPORTRANGE(""https://docs.google.com/spreadsheets/d/1XL5vhW3sbDhbH9Cz0tuDiY8C3ctxq1tqvaCgkFb8cCA/edit?usp=sharing"",""บุรีรัมย์!J517"")"),0)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IFERROR(__xludf.DUMMYFUNCTION("IMPORTRANGE(""https://docs.google.com/spreadsheets/d/1XL5vhW3sbDhbH9Cz0tuDiY8C3ctxq1tqvaCgkFb8cCA/edit?usp=sharing"",""บุรีรัมย์!I518"")"),0)</f>
        <v>0</v>
      </c>
      <c r="J623" s="192">
        <f ca="1">IFERROR(__xludf.DUMMYFUNCTION("IMPORTRANGE(""https://docs.google.com/spreadsheets/d/1XL5vhW3sbDhbH9Cz0tuDiY8C3ctxq1tqvaCgkFb8cCA/edit?usp=sharing"",""บุรีรัมย์!J518"")"),0)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IFERROR(__xludf.DUMMYFUNCTION("IMPORTRANGE(""https://docs.google.com/spreadsheets/d/1XL5vhW3sbDhbH9Cz0tuDiY8C3ctxq1tqvaCgkFb8cCA/edit?usp=sharing"",""บุรีรัมย์!I519"")"),0)</f>
        <v>0</v>
      </c>
      <c r="J624" s="191">
        <f ca="1">IFERROR(__xludf.DUMMYFUNCTION("IMPORTRANGE(""https://docs.google.com/spreadsheets/d/1XL5vhW3sbDhbH9Cz0tuDiY8C3ctxq1tqvaCgkFb8cCA/edit?usp=sharing"",""บุรีรัมย์!J519"")"),0)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IFERROR(__xludf.DUMMYFUNCTION("IMPORTRANGE(""https://docs.google.com/spreadsheets/d/1XL5vhW3sbDhbH9Cz0tuDiY8C3ctxq1tqvaCgkFb8cCA/edit?usp=sharing"",""บุรีรัมย์!I520"")"),0)</f>
        <v>0</v>
      </c>
      <c r="J625" s="192">
        <f ca="1">IFERROR(__xludf.DUMMYFUNCTION("IMPORTRANGE(""https://docs.google.com/spreadsheets/d/1XL5vhW3sbDhbH9Cz0tuDiY8C3ctxq1tqvaCgkFb8cCA/edit?usp=sharing"",""บุรีรัมย์!J520"")"),0)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IFERROR(__xludf.DUMMYFUNCTION("IMPORTRANGE(""https://docs.google.com/spreadsheets/d/1XL5vhW3sbDhbH9Cz0tuDiY8C3ctxq1tqvaCgkFb8cCA/edit?usp=sharing"",""บุรีรัมย์!I521"")"),0)</f>
        <v>0</v>
      </c>
      <c r="J626" s="192">
        <f ca="1">IFERROR(__xludf.DUMMYFUNCTION("IMPORTRANGE(""https://docs.google.com/spreadsheets/d/1XL5vhW3sbDhbH9Cz0tuDiY8C3ctxq1tqvaCgkFb8cCA/edit?usp=sharing"",""บุรีรัมย์!J521"")"),0)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IFERROR(__xludf.DUMMYFUNCTION("IMPORTRANGE(""https://docs.google.com/spreadsheets/d/1XL5vhW3sbDhbH9Cz0tuDiY8C3ctxq1tqvaCgkFb8cCA/edit?usp=sharing"",""บุรีรัมย์!I523"")"),2877593.82)</f>
        <v>2877593.82</v>
      </c>
      <c r="J628" s="332">
        <f ca="1">IFERROR(__xludf.DUMMYFUNCTION("IMPORTRANGE(""https://docs.google.com/spreadsheets/d/1XL5vhW3sbDhbH9Cz0tuDiY8C3ctxq1tqvaCgkFb8cCA/edit?usp=sharing"",""บุรีรัมย์!J523"")"),0)</f>
        <v>0</v>
      </c>
      <c r="K628" s="333">
        <f t="shared" ref="K628:K635" ca="1" si="129">IF(I628&gt;0,J628*100/I628,0)</f>
        <v>0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IFERROR(__xludf.DUMMYFUNCTION("IMPORTRANGE(""https://docs.google.com/spreadsheets/d/1XL5vhW3sbDhbH9Cz0tuDiY8C3ctxq1tqvaCgkFb8cCA/edit?usp=sharing"",""บุรีรัมย์!I524"")"),259)</f>
        <v>259</v>
      </c>
      <c r="J629" s="332">
        <f ca="1">IFERROR(__xludf.DUMMYFUNCTION("IMPORTRANGE(""https://docs.google.com/spreadsheets/d/1XL5vhW3sbDhbH9Cz0tuDiY8C3ctxq1tqvaCgkFb8cCA/edit?usp=sharing"",""บุรีรัมย์!J524"")"),0)</f>
        <v>0</v>
      </c>
      <c r="K629" s="333">
        <f t="shared" ca="1" si="129"/>
        <v>0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IFERROR(__xludf.DUMMYFUNCTION("IMPORTRANGE(""https://docs.google.com/spreadsheets/d/1XL5vhW3sbDhbH9Cz0tuDiY8C3ctxq1tqvaCgkFb8cCA/edit?usp=sharing"",""บุรีรัมย์!I525"")"),5401164.47)</f>
        <v>5401164.4699999997</v>
      </c>
      <c r="J630" s="332">
        <f ca="1">IFERROR(__xludf.DUMMYFUNCTION("IMPORTRANGE(""https://docs.google.com/spreadsheets/d/1XL5vhW3sbDhbH9Cz0tuDiY8C3ctxq1tqvaCgkFb8cCA/edit?usp=sharing"",""บุรีรัมย์!J525"")"),73870.9)</f>
        <v>73870.899999999994</v>
      </c>
      <c r="K630" s="333">
        <f t="shared" ca="1" si="129"/>
        <v>1.3676846985553839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IFERROR(__xludf.DUMMYFUNCTION("IMPORTRANGE(""https://docs.google.com/spreadsheets/d/1XL5vhW3sbDhbH9Cz0tuDiY8C3ctxq1tqvaCgkFb8cCA/edit?usp=sharing"",""บุรีรัมย์!I526"")"),250)</f>
        <v>250</v>
      </c>
      <c r="J631" s="332">
        <f ca="1">IFERROR(__xludf.DUMMYFUNCTION("IMPORTRANGE(""https://docs.google.com/spreadsheets/d/1XL5vhW3sbDhbH9Cz0tuDiY8C3ctxq1tqvaCgkFb8cCA/edit?usp=sharing"",""บุรีรัมย์!J526"")"),15)</f>
        <v>15</v>
      </c>
      <c r="K631" s="333">
        <f t="shared" ca="1" si="129"/>
        <v>6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IFERROR(__xludf.DUMMYFUNCTION("IMPORTRANGE(""https://docs.google.com/spreadsheets/d/1XL5vhW3sbDhbH9Cz0tuDiY8C3ctxq1tqvaCgkFb8cCA/edit?usp=sharing"",""บุรีรัมย์!I527"")"),2944777.57)</f>
        <v>2944777.57</v>
      </c>
      <c r="J632" s="332">
        <f ca="1">IFERROR(__xludf.DUMMYFUNCTION("IMPORTRANGE(""https://docs.google.com/spreadsheets/d/1XL5vhW3sbDhbH9Cz0tuDiY8C3ctxq1tqvaCgkFb8cCA/edit?usp=sharing"",""บุรีรัมย์!J527"")"),83420.71)</f>
        <v>83420.710000000006</v>
      </c>
      <c r="K632" s="333">
        <f t="shared" ca="1" si="129"/>
        <v>2.8328356902012133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IFERROR(__xludf.DUMMYFUNCTION("IMPORTRANGE(""https://docs.google.com/spreadsheets/d/1XL5vhW3sbDhbH9Cz0tuDiY8C3ctxq1tqvaCgkFb8cCA/edit?usp=sharing"",""บุรีรัมย์!I528"")"),231)</f>
        <v>231</v>
      </c>
      <c r="J633" s="332">
        <f ca="1">IFERROR(__xludf.DUMMYFUNCTION("IMPORTRANGE(""https://docs.google.com/spreadsheets/d/1XL5vhW3sbDhbH9Cz0tuDiY8C3ctxq1tqvaCgkFb8cCA/edit?usp=sharing"",""บุรีรัมย์!J528"")"),15)</f>
        <v>15</v>
      </c>
      <c r="K633" s="333">
        <f t="shared" ca="1" si="129"/>
        <v>6.4935064935064934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IFERROR(__xludf.DUMMYFUNCTION("IMPORTRANGE(""https://docs.google.com/spreadsheets/d/1XL5vhW3sbDhbH9Cz0tuDiY8C3ctxq1tqvaCgkFb8cCA/edit?usp=sharing"",""บุรีรัมย์!I529"")"),3000000)</f>
        <v>3000000</v>
      </c>
      <c r="J634" s="332">
        <f ca="1">IFERROR(__xludf.DUMMYFUNCTION("IMPORTRANGE(""https://docs.google.com/spreadsheets/d/1XL5vhW3sbDhbH9Cz0tuDiY8C3ctxq1tqvaCgkFb8cCA/edit?usp=sharing"",""บุรีรัมย์!J529"")"),0)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IFERROR(__xludf.DUMMYFUNCTION("IMPORTRANGE(""https://docs.google.com/spreadsheets/d/1XL5vhW3sbDhbH9Cz0tuDiY8C3ctxq1tqvaCgkFb8cCA/edit?usp=sharing"",""บุรีรัมย์!I530"")"),85)</f>
        <v>85</v>
      </c>
      <c r="J635" s="462">
        <f ca="1">IFERROR(__xludf.DUMMYFUNCTION("IMPORTRANGE(""https://docs.google.com/spreadsheets/d/1XL5vhW3sbDhbH9Cz0tuDiY8C3ctxq1tqvaCgkFb8cCA/edit?usp=sharing"",""บุรีรัมย์!J530"")"),0)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zoomScale="70" zoomScaleNormal="70" workbookViewId="0">
      <pane ySplit="6" topLeftCell="A454" activePane="bottomLeft" state="frozen"/>
      <selection activeCell="A4" sqref="A4"/>
      <selection pane="bottomLeft" activeCell="A4" sqref="A4"/>
    </sheetView>
  </sheetViews>
  <sheetFormatPr defaultColWidth="12.625" defaultRowHeight="15" customHeight="1" x14ac:dyDescent="0.55000000000000004"/>
  <cols>
    <col min="1" max="3" width="2.75" style="2" customWidth="1"/>
    <col min="4" max="6" width="5" style="2" customWidth="1"/>
    <col min="7" max="7" width="70.875" style="2" customWidth="1"/>
    <col min="8" max="8" width="9.5" style="2" customWidth="1"/>
    <col min="9" max="10" width="13.875" style="2" customWidth="1"/>
    <col min="11" max="11" width="8.875" style="2" customWidth="1"/>
    <col min="12" max="13" width="17.625" style="2" customWidth="1"/>
    <col min="14" max="14" width="19.5" style="2" customWidth="1"/>
    <col min="15" max="15" width="16.5" style="2" customWidth="1"/>
    <col min="16" max="16" width="18" style="2" customWidth="1"/>
    <col min="17" max="16384" width="12.625" style="2"/>
  </cols>
  <sheetData>
    <row r="1" spans="1:16" ht="18" customHeight="1" x14ac:dyDescent="0.55000000000000004">
      <c r="A1" s="509" t="s">
        <v>0</v>
      </c>
      <c r="B1" s="510"/>
      <c r="C1" s="510"/>
      <c r="D1" s="510"/>
      <c r="E1" s="510"/>
      <c r="F1" s="510"/>
      <c r="G1" s="510"/>
      <c r="H1" s="510"/>
      <c r="I1" s="510"/>
      <c r="J1" s="510"/>
      <c r="K1" s="510"/>
      <c r="L1" s="510"/>
      <c r="M1" s="510"/>
      <c r="N1" s="510"/>
      <c r="O1" s="510"/>
      <c r="P1" s="1"/>
    </row>
    <row r="2" spans="1:16" ht="18" customHeight="1" x14ac:dyDescent="0.55000000000000004">
      <c r="A2" s="509" t="s">
        <v>244</v>
      </c>
      <c r="B2" s="510"/>
      <c r="C2" s="510"/>
      <c r="D2" s="510"/>
      <c r="E2" s="510"/>
      <c r="F2" s="510"/>
      <c r="G2" s="510"/>
      <c r="H2" s="510"/>
      <c r="I2" s="510"/>
      <c r="J2" s="510"/>
      <c r="K2" s="510"/>
      <c r="L2" s="510"/>
      <c r="M2" s="510"/>
      <c r="N2" s="510"/>
      <c r="O2" s="510"/>
      <c r="P2" s="1"/>
    </row>
    <row r="3" spans="1:16" ht="18" customHeight="1" x14ac:dyDescent="0.55000000000000004">
      <c r="A3" s="509" t="s">
        <v>258</v>
      </c>
      <c r="B3" s="510"/>
      <c r="C3" s="510"/>
      <c r="D3" s="510"/>
      <c r="E3" s="510"/>
      <c r="F3" s="510"/>
      <c r="G3" s="510"/>
      <c r="H3" s="510"/>
      <c r="I3" s="510"/>
      <c r="J3" s="510"/>
      <c r="K3" s="510"/>
      <c r="L3" s="510"/>
      <c r="M3" s="510"/>
      <c r="N3" s="510"/>
      <c r="O3" s="510"/>
      <c r="P3" s="1"/>
    </row>
    <row r="4" spans="1:16" ht="33.75" customHeight="1" x14ac:dyDescent="0.55000000000000004">
      <c r="A4" s="3"/>
      <c r="B4" s="3"/>
      <c r="C4" s="3"/>
      <c r="D4" s="3"/>
      <c r="E4" s="3"/>
      <c r="F4" s="3"/>
      <c r="G4" s="3"/>
      <c r="H4" s="3"/>
      <c r="I4" s="3"/>
      <c r="J4" s="4"/>
      <c r="K4" s="5"/>
      <c r="L4" s="6"/>
      <c r="M4" s="6"/>
      <c r="N4" s="4"/>
      <c r="O4" s="3"/>
      <c r="P4" s="3"/>
    </row>
    <row r="5" spans="1:16" ht="21.75" customHeight="1" x14ac:dyDescent="0.55000000000000004">
      <c r="A5" s="516" t="s">
        <v>2</v>
      </c>
      <c r="B5" s="517"/>
      <c r="C5" s="517"/>
      <c r="D5" s="517"/>
      <c r="E5" s="517"/>
      <c r="F5" s="517"/>
      <c r="G5" s="518"/>
      <c r="H5" s="511" t="s">
        <v>3</v>
      </c>
      <c r="I5" s="513" t="s">
        <v>4</v>
      </c>
      <c r="J5" s="503"/>
      <c r="K5" s="504"/>
      <c r="L5" s="514" t="s">
        <v>5</v>
      </c>
      <c r="M5" s="504"/>
      <c r="N5" s="515" t="s">
        <v>6</v>
      </c>
      <c r="O5" s="503"/>
      <c r="P5" s="504"/>
    </row>
    <row r="6" spans="1:16" ht="21.75" customHeight="1" x14ac:dyDescent="0.55000000000000004">
      <c r="A6" s="519"/>
      <c r="B6" s="520"/>
      <c r="C6" s="520"/>
      <c r="D6" s="520"/>
      <c r="E6" s="520"/>
      <c r="F6" s="520"/>
      <c r="G6" s="521"/>
      <c r="H6" s="512"/>
      <c r="I6" s="7" t="s">
        <v>7</v>
      </c>
      <c r="J6" s="8" t="s">
        <v>8</v>
      </c>
      <c r="K6" s="7" t="s">
        <v>9</v>
      </c>
      <c r="L6" s="9" t="s">
        <v>10</v>
      </c>
      <c r="M6" s="10" t="s">
        <v>11</v>
      </c>
      <c r="N6" s="11" t="s">
        <v>12</v>
      </c>
      <c r="O6" s="12" t="s">
        <v>13</v>
      </c>
      <c r="P6" s="13" t="s">
        <v>14</v>
      </c>
    </row>
    <row r="7" spans="1:16" ht="21.75" customHeight="1" x14ac:dyDescent="0.55000000000000004">
      <c r="A7" s="508" t="s">
        <v>15</v>
      </c>
      <c r="B7" s="503"/>
      <c r="C7" s="503"/>
      <c r="D7" s="503"/>
      <c r="E7" s="503"/>
      <c r="F7" s="503"/>
      <c r="G7" s="504"/>
      <c r="H7" s="14"/>
      <c r="I7" s="15"/>
      <c r="J7" s="15"/>
      <c r="K7" s="16"/>
      <c r="L7" s="17"/>
      <c r="M7" s="16"/>
      <c r="N7" s="17"/>
      <c r="O7" s="18"/>
      <c r="P7" s="18"/>
    </row>
    <row r="8" spans="1:16" ht="21.75" customHeight="1" x14ac:dyDescent="0.55000000000000004">
      <c r="A8" s="19"/>
      <c r="B8" s="20"/>
      <c r="C8" s="21" t="s">
        <v>16</v>
      </c>
      <c r="D8" s="507" t="s">
        <v>17</v>
      </c>
      <c r="E8" s="496"/>
      <c r="F8" s="496"/>
      <c r="G8" s="496"/>
      <c r="H8" s="22" t="s">
        <v>12</v>
      </c>
      <c r="I8" s="23"/>
      <c r="J8" s="23"/>
      <c r="K8" s="24"/>
      <c r="L8" s="25">
        <f t="shared" ref="L8:N8" ca="1" si="0">L9+L10</f>
        <v>5616777</v>
      </c>
      <c r="M8" s="25">
        <f t="shared" ca="1" si="0"/>
        <v>1696450</v>
      </c>
      <c r="N8" s="25">
        <f t="shared" ca="1" si="0"/>
        <v>990207.60999999987</v>
      </c>
      <c r="O8" s="24">
        <f t="shared" ref="O8:O16" ca="1" si="1">IF(L8&gt;0,N8*100/L8,0)</f>
        <v>17.629462768416833</v>
      </c>
      <c r="P8" s="24">
        <f t="shared" ref="P8:P16" ca="1" si="2">IF(M8&gt;0,N8*100/M8,0)</f>
        <v>58.369395502372591</v>
      </c>
    </row>
    <row r="9" spans="1:16" ht="21.75" customHeight="1" x14ac:dyDescent="0.55000000000000004">
      <c r="A9" s="26"/>
      <c r="B9" s="27"/>
      <c r="C9" s="27"/>
      <c r="D9" s="27"/>
      <c r="E9" s="27"/>
      <c r="F9" s="27"/>
      <c r="G9" s="28" t="s">
        <v>18</v>
      </c>
      <c r="H9" s="29" t="s">
        <v>12</v>
      </c>
      <c r="I9" s="30"/>
      <c r="J9" s="30"/>
      <c r="K9" s="31"/>
      <c r="L9" s="32">
        <f t="shared" ref="L9:N9" ca="1" si="3">L11+L15</f>
        <v>0</v>
      </c>
      <c r="M9" s="32">
        <f t="shared" si="3"/>
        <v>0</v>
      </c>
      <c r="N9" s="32">
        <f t="shared" ca="1" si="3"/>
        <v>0</v>
      </c>
      <c r="O9" s="31">
        <f t="shared" ca="1" si="1"/>
        <v>0</v>
      </c>
      <c r="P9" s="31">
        <f t="shared" si="2"/>
        <v>0</v>
      </c>
    </row>
    <row r="10" spans="1:16" ht="21.75" customHeight="1" x14ac:dyDescent="0.55000000000000004">
      <c r="A10" s="26"/>
      <c r="B10" s="27"/>
      <c r="C10" s="27"/>
      <c r="D10" s="27"/>
      <c r="E10" s="27"/>
      <c r="F10" s="27"/>
      <c r="G10" s="28" t="s">
        <v>19</v>
      </c>
      <c r="H10" s="29" t="s">
        <v>12</v>
      </c>
      <c r="I10" s="30"/>
      <c r="J10" s="30"/>
      <c r="K10" s="31"/>
      <c r="L10" s="32">
        <f t="shared" ref="L10:N10" ca="1" si="4">L12+L16</f>
        <v>5616777</v>
      </c>
      <c r="M10" s="32">
        <f t="shared" ca="1" si="4"/>
        <v>1696450</v>
      </c>
      <c r="N10" s="32">
        <f t="shared" ca="1" si="4"/>
        <v>990207.60999999987</v>
      </c>
      <c r="O10" s="31">
        <f t="shared" ca="1" si="1"/>
        <v>17.629462768416833</v>
      </c>
      <c r="P10" s="31">
        <f t="shared" ca="1" si="2"/>
        <v>58.369395502372591</v>
      </c>
    </row>
    <row r="11" spans="1:16" ht="21.75" customHeight="1" x14ac:dyDescent="0.55000000000000004">
      <c r="A11" s="33"/>
      <c r="B11" s="34"/>
      <c r="C11" s="35" t="s">
        <v>16</v>
      </c>
      <c r="D11" s="501" t="s">
        <v>20</v>
      </c>
      <c r="E11" s="498"/>
      <c r="F11" s="498"/>
      <c r="G11" s="36" t="s">
        <v>18</v>
      </c>
      <c r="H11" s="37" t="s">
        <v>12</v>
      </c>
      <c r="I11" s="38"/>
      <c r="J11" s="38"/>
      <c r="K11" s="39"/>
      <c r="L11" s="40">
        <f t="shared" ref="L11:N11" ca="1" si="5">L21+L31</f>
        <v>0</v>
      </c>
      <c r="M11" s="40">
        <f t="shared" si="5"/>
        <v>0</v>
      </c>
      <c r="N11" s="40">
        <f t="shared" ca="1" si="5"/>
        <v>0</v>
      </c>
      <c r="O11" s="40">
        <f t="shared" ca="1" si="1"/>
        <v>0</v>
      </c>
      <c r="P11" s="40">
        <f t="shared" si="2"/>
        <v>0</v>
      </c>
    </row>
    <row r="12" spans="1:16" ht="21.75" customHeight="1" x14ac:dyDescent="0.55000000000000004">
      <c r="A12" s="33"/>
      <c r="B12" s="34"/>
      <c r="C12" s="34"/>
      <c r="D12" s="34"/>
      <c r="E12" s="41"/>
      <c r="F12" s="42"/>
      <c r="G12" s="36" t="s">
        <v>19</v>
      </c>
      <c r="H12" s="37" t="s">
        <v>12</v>
      </c>
      <c r="I12" s="38"/>
      <c r="J12" s="38"/>
      <c r="K12" s="39"/>
      <c r="L12" s="40">
        <f t="shared" ref="L12:N12" ca="1" si="6">L22+L32</f>
        <v>5479377</v>
      </c>
      <c r="M12" s="40">
        <f t="shared" ca="1" si="6"/>
        <v>1696450</v>
      </c>
      <c r="N12" s="40">
        <f t="shared" ca="1" si="6"/>
        <v>852807.60999999987</v>
      </c>
      <c r="O12" s="40">
        <f t="shared" ca="1" si="1"/>
        <v>15.563952069733473</v>
      </c>
      <c r="P12" s="40">
        <f t="shared" ca="1" si="2"/>
        <v>50.270129387839305</v>
      </c>
    </row>
    <row r="13" spans="1:16" ht="21.75" customHeight="1" x14ac:dyDescent="0.55000000000000004">
      <c r="A13" s="33"/>
      <c r="B13" s="34"/>
      <c r="C13" s="34"/>
      <c r="D13" s="34"/>
      <c r="E13" s="41"/>
      <c r="F13" s="41"/>
      <c r="G13" s="36" t="s">
        <v>21</v>
      </c>
      <c r="H13" s="37" t="s">
        <v>12</v>
      </c>
      <c r="I13" s="38"/>
      <c r="J13" s="38"/>
      <c r="K13" s="39"/>
      <c r="L13" s="40">
        <f t="shared" ref="L13:N13" ca="1" si="7">L23+L33</f>
        <v>1775500</v>
      </c>
      <c r="M13" s="40">
        <f t="shared" si="7"/>
        <v>0</v>
      </c>
      <c r="N13" s="40">
        <f t="shared" ca="1" si="7"/>
        <v>0</v>
      </c>
      <c r="O13" s="43">
        <f t="shared" ca="1" si="1"/>
        <v>0</v>
      </c>
      <c r="P13" s="43">
        <f t="shared" si="2"/>
        <v>0</v>
      </c>
    </row>
    <row r="14" spans="1:16" ht="21.75" customHeight="1" x14ac:dyDescent="0.55000000000000004">
      <c r="A14" s="33"/>
      <c r="B14" s="34"/>
      <c r="C14" s="34"/>
      <c r="D14" s="34"/>
      <c r="E14" s="41"/>
      <c r="F14" s="41"/>
      <c r="G14" s="36" t="s">
        <v>22</v>
      </c>
      <c r="H14" s="37" t="s">
        <v>12</v>
      </c>
      <c r="I14" s="38"/>
      <c r="J14" s="38"/>
      <c r="K14" s="39"/>
      <c r="L14" s="40">
        <f t="shared" ref="L14:N14" ca="1" si="8">L24+L34</f>
        <v>3703877</v>
      </c>
      <c r="M14" s="40">
        <f t="shared" si="8"/>
        <v>0</v>
      </c>
      <c r="N14" s="40">
        <f t="shared" ca="1" si="8"/>
        <v>149621.6099999999</v>
      </c>
      <c r="O14" s="43">
        <f t="shared" ca="1" si="1"/>
        <v>4.0395944573753368</v>
      </c>
      <c r="P14" s="43">
        <f t="shared" si="2"/>
        <v>0</v>
      </c>
    </row>
    <row r="15" spans="1:16" ht="21.75" customHeight="1" x14ac:dyDescent="0.55000000000000004">
      <c r="A15" s="33"/>
      <c r="B15" s="34"/>
      <c r="C15" s="35" t="s">
        <v>16</v>
      </c>
      <c r="D15" s="501" t="s">
        <v>23</v>
      </c>
      <c r="E15" s="498"/>
      <c r="F15" s="41"/>
      <c r="G15" s="36" t="s">
        <v>18</v>
      </c>
      <c r="H15" s="37" t="s">
        <v>12</v>
      </c>
      <c r="I15" s="38"/>
      <c r="J15" s="38"/>
      <c r="K15" s="39"/>
      <c r="L15" s="40">
        <f t="shared" ref="L15:N15" si="9">L25+L35</f>
        <v>0</v>
      </c>
      <c r="M15" s="40">
        <f t="shared" si="9"/>
        <v>0</v>
      </c>
      <c r="N15" s="40">
        <f t="shared" si="9"/>
        <v>0</v>
      </c>
      <c r="O15" s="44">
        <f t="shared" si="1"/>
        <v>0</v>
      </c>
      <c r="P15" s="44">
        <f t="shared" si="2"/>
        <v>0</v>
      </c>
    </row>
    <row r="16" spans="1:16" ht="21.75" customHeight="1" x14ac:dyDescent="0.55000000000000004">
      <c r="A16" s="45"/>
      <c r="B16" s="46"/>
      <c r="C16" s="46"/>
      <c r="D16" s="46"/>
      <c r="E16" s="47"/>
      <c r="F16" s="47"/>
      <c r="G16" s="48" t="s">
        <v>19</v>
      </c>
      <c r="H16" s="49" t="s">
        <v>12</v>
      </c>
      <c r="I16" s="50"/>
      <c r="J16" s="50"/>
      <c r="K16" s="51"/>
      <c r="L16" s="40">
        <f t="shared" ref="L16:N16" ca="1" si="10">L26+L36</f>
        <v>137400</v>
      </c>
      <c r="M16" s="40">
        <f t="shared" si="10"/>
        <v>0</v>
      </c>
      <c r="N16" s="40">
        <f t="shared" ca="1" si="10"/>
        <v>137400</v>
      </c>
      <c r="O16" s="52">
        <f t="shared" ca="1" si="1"/>
        <v>100</v>
      </c>
      <c r="P16" s="52">
        <f t="shared" si="2"/>
        <v>0</v>
      </c>
    </row>
    <row r="17" spans="1:16" ht="21.75" customHeight="1" x14ac:dyDescent="0.55000000000000004">
      <c r="A17" s="508" t="s">
        <v>24</v>
      </c>
      <c r="B17" s="503"/>
      <c r="C17" s="503"/>
      <c r="D17" s="503"/>
      <c r="E17" s="503"/>
      <c r="F17" s="503"/>
      <c r="G17" s="504"/>
      <c r="H17" s="14"/>
      <c r="I17" s="15"/>
      <c r="J17" s="15"/>
      <c r="K17" s="16"/>
      <c r="L17" s="17"/>
      <c r="M17" s="16"/>
      <c r="N17" s="17"/>
      <c r="O17" s="18"/>
      <c r="P17" s="18"/>
    </row>
    <row r="18" spans="1:16" ht="21.75" customHeight="1" x14ac:dyDescent="0.55000000000000004">
      <c r="A18" s="19"/>
      <c r="B18" s="20"/>
      <c r="C18" s="21" t="s">
        <v>16</v>
      </c>
      <c r="D18" s="507" t="s">
        <v>17</v>
      </c>
      <c r="E18" s="496"/>
      <c r="F18" s="496"/>
      <c r="G18" s="496"/>
      <c r="H18" s="22" t="s">
        <v>12</v>
      </c>
      <c r="I18" s="23"/>
      <c r="J18" s="23"/>
      <c r="K18" s="24"/>
      <c r="L18" s="25">
        <f t="shared" ref="L18:N18" ca="1" si="11">L19+L20</f>
        <v>3256320</v>
      </c>
      <c r="M18" s="25">
        <f t="shared" ca="1" si="11"/>
        <v>1696450</v>
      </c>
      <c r="N18" s="25">
        <f t="shared" ca="1" si="11"/>
        <v>840586</v>
      </c>
      <c r="O18" s="24">
        <f t="shared" ref="O18:O20" ca="1" si="12">IF(L18&gt;0,N18*100/L18,0)</f>
        <v>25.813986340408807</v>
      </c>
      <c r="P18" s="24">
        <f t="shared" ref="P18:P26" ca="1" si="13">IF(M18&gt;0,N18*100/M18,0)</f>
        <v>49.549706740546434</v>
      </c>
    </row>
    <row r="19" spans="1:16" ht="21.75" customHeight="1" x14ac:dyDescent="0.55000000000000004">
      <c r="A19" s="26"/>
      <c r="B19" s="27"/>
      <c r="C19" s="27"/>
      <c r="D19" s="27"/>
      <c r="E19" s="27"/>
      <c r="F19" s="27"/>
      <c r="G19" s="28" t="s">
        <v>18</v>
      </c>
      <c r="H19" s="29" t="s">
        <v>12</v>
      </c>
      <c r="I19" s="30"/>
      <c r="J19" s="30"/>
      <c r="K19" s="31"/>
      <c r="L19" s="32">
        <f t="shared" ref="L19:N19" si="14">L21+L25</f>
        <v>0</v>
      </c>
      <c r="M19" s="32">
        <f t="shared" si="14"/>
        <v>0</v>
      </c>
      <c r="N19" s="32">
        <f t="shared" si="14"/>
        <v>0</v>
      </c>
      <c r="O19" s="31">
        <f t="shared" si="12"/>
        <v>0</v>
      </c>
      <c r="P19" s="31">
        <f t="shared" si="13"/>
        <v>0</v>
      </c>
    </row>
    <row r="20" spans="1:16" ht="21.75" customHeight="1" x14ac:dyDescent="0.55000000000000004">
      <c r="A20" s="26"/>
      <c r="B20" s="27"/>
      <c r="C20" s="27"/>
      <c r="D20" s="27"/>
      <c r="E20" s="27"/>
      <c r="F20" s="27"/>
      <c r="G20" s="28" t="s">
        <v>19</v>
      </c>
      <c r="H20" s="29" t="s">
        <v>12</v>
      </c>
      <c r="I20" s="30"/>
      <c r="J20" s="30"/>
      <c r="K20" s="31"/>
      <c r="L20" s="32">
        <f t="shared" ref="L20:N20" ca="1" si="15">L22+L26</f>
        <v>3256320</v>
      </c>
      <c r="M20" s="32">
        <f t="shared" ca="1" si="15"/>
        <v>1696450</v>
      </c>
      <c r="N20" s="32">
        <f t="shared" ca="1" si="15"/>
        <v>840586</v>
      </c>
      <c r="O20" s="31">
        <f t="shared" ca="1" si="12"/>
        <v>25.813986340408807</v>
      </c>
      <c r="P20" s="31">
        <f t="shared" ca="1" si="13"/>
        <v>49.549706740546434</v>
      </c>
    </row>
    <row r="21" spans="1:16" ht="21.75" customHeight="1" x14ac:dyDescent="0.55000000000000004">
      <c r="A21" s="33"/>
      <c r="B21" s="34"/>
      <c r="C21" s="35" t="s">
        <v>16</v>
      </c>
      <c r="D21" s="501" t="s">
        <v>20</v>
      </c>
      <c r="E21" s="498"/>
      <c r="F21" s="498"/>
      <c r="G21" s="36" t="s">
        <v>18</v>
      </c>
      <c r="H21" s="37" t="s">
        <v>12</v>
      </c>
      <c r="I21" s="38"/>
      <c r="J21" s="38"/>
      <c r="K21" s="39"/>
      <c r="L21" s="43">
        <f t="shared" ref="L21:N21" si="16">L44+L56+L69+L97+L121+L143+L223+L253+L274+L293+L313+L332</f>
        <v>0</v>
      </c>
      <c r="M21" s="44">
        <f t="shared" si="16"/>
        <v>0</v>
      </c>
      <c r="N21" s="43">
        <f t="shared" si="16"/>
        <v>0</v>
      </c>
      <c r="O21" s="43">
        <f t="shared" ref="O21:O26" si="17">IF(L21&gt;0,N21*100/L21,0)</f>
        <v>0</v>
      </c>
      <c r="P21" s="43">
        <f t="shared" si="13"/>
        <v>0</v>
      </c>
    </row>
    <row r="22" spans="1:16" ht="21.75" customHeight="1" x14ac:dyDescent="0.55000000000000004">
      <c r="A22" s="33"/>
      <c r="B22" s="34"/>
      <c r="C22" s="34"/>
      <c r="D22" s="34"/>
      <c r="E22" s="41"/>
      <c r="F22" s="42"/>
      <c r="G22" s="36" t="s">
        <v>19</v>
      </c>
      <c r="H22" s="37" t="s">
        <v>12</v>
      </c>
      <c r="I22" s="38"/>
      <c r="J22" s="38"/>
      <c r="K22" s="39"/>
      <c r="L22" s="43">
        <f t="shared" ref="L22:N22" ca="1" si="18">L45+L57+L70+L98+L122+L144+L224+L254+L275+L294+L314+L333</f>
        <v>3118920</v>
      </c>
      <c r="M22" s="44">
        <f t="shared" ca="1" si="18"/>
        <v>1696450</v>
      </c>
      <c r="N22" s="43">
        <f t="shared" ca="1" si="18"/>
        <v>703186</v>
      </c>
      <c r="O22" s="43">
        <f t="shared" ca="1" si="17"/>
        <v>22.545817141831147</v>
      </c>
      <c r="P22" s="43">
        <f t="shared" ca="1" si="13"/>
        <v>41.450440626013147</v>
      </c>
    </row>
    <row r="23" spans="1:16" ht="21.75" customHeight="1" x14ac:dyDescent="0.55000000000000004">
      <c r="A23" s="33"/>
      <c r="B23" s="34"/>
      <c r="C23" s="34"/>
      <c r="D23" s="34"/>
      <c r="E23" s="41"/>
      <c r="F23" s="41"/>
      <c r="G23" s="36" t="s">
        <v>21</v>
      </c>
      <c r="H23" s="37" t="s">
        <v>12</v>
      </c>
      <c r="I23" s="38"/>
      <c r="J23" s="38"/>
      <c r="K23" s="39"/>
      <c r="L23" s="43">
        <f t="shared" ref="L23:N23" ca="1" si="19">L46+L58+L71+L99+L123+L145+L225+L255+L276+L295+L315+L334</f>
        <v>1775500</v>
      </c>
      <c r="M23" s="44">
        <f t="shared" si="19"/>
        <v>0</v>
      </c>
      <c r="N23" s="43">
        <f t="shared" si="19"/>
        <v>0</v>
      </c>
      <c r="O23" s="43">
        <f t="shared" ca="1" si="17"/>
        <v>0</v>
      </c>
      <c r="P23" s="43">
        <f t="shared" si="13"/>
        <v>0</v>
      </c>
    </row>
    <row r="24" spans="1:16" ht="21.75" customHeight="1" x14ac:dyDescent="0.55000000000000004">
      <c r="A24" s="33"/>
      <c r="B24" s="34"/>
      <c r="C24" s="34"/>
      <c r="D24" s="34"/>
      <c r="E24" s="41"/>
      <c r="F24" s="41"/>
      <c r="G24" s="36" t="s">
        <v>22</v>
      </c>
      <c r="H24" s="37" t="s">
        <v>12</v>
      </c>
      <c r="I24" s="38"/>
      <c r="J24" s="38"/>
      <c r="K24" s="39"/>
      <c r="L24" s="43">
        <f t="shared" ref="L24:N24" ca="1" si="20">L47+L59+L72+L100+L124+L146+L226+L256+L277+L296+L316+L335</f>
        <v>1343420</v>
      </c>
      <c r="M24" s="44">
        <f t="shared" si="20"/>
        <v>0</v>
      </c>
      <c r="N24" s="43">
        <f t="shared" si="20"/>
        <v>0</v>
      </c>
      <c r="O24" s="43">
        <f t="shared" ca="1" si="17"/>
        <v>0</v>
      </c>
      <c r="P24" s="43">
        <f t="shared" si="13"/>
        <v>0</v>
      </c>
    </row>
    <row r="25" spans="1:16" ht="21.75" customHeight="1" x14ac:dyDescent="0.55000000000000004">
      <c r="A25" s="33"/>
      <c r="B25" s="34"/>
      <c r="C25" s="35" t="s">
        <v>16</v>
      </c>
      <c r="D25" s="501" t="s">
        <v>23</v>
      </c>
      <c r="E25" s="498"/>
      <c r="F25" s="41"/>
      <c r="G25" s="36" t="s">
        <v>18</v>
      </c>
      <c r="H25" s="37" t="s">
        <v>12</v>
      </c>
      <c r="I25" s="38"/>
      <c r="J25" s="38"/>
      <c r="K25" s="39"/>
      <c r="L25" s="44">
        <f t="shared" ref="L25:N25" si="21">L48+L60+L73+L101+L125+L147+L227+L257+L278+L297+L317+L336</f>
        <v>0</v>
      </c>
      <c r="M25" s="44">
        <f t="shared" si="21"/>
        <v>0</v>
      </c>
      <c r="N25" s="44">
        <f t="shared" si="21"/>
        <v>0</v>
      </c>
      <c r="O25" s="44">
        <f t="shared" si="17"/>
        <v>0</v>
      </c>
      <c r="P25" s="44">
        <f t="shared" si="13"/>
        <v>0</v>
      </c>
    </row>
    <row r="26" spans="1:16" ht="21.75" customHeight="1" x14ac:dyDescent="0.55000000000000004">
      <c r="A26" s="45"/>
      <c r="B26" s="46"/>
      <c r="C26" s="46"/>
      <c r="D26" s="46"/>
      <c r="E26" s="47"/>
      <c r="F26" s="47"/>
      <c r="G26" s="48" t="s">
        <v>19</v>
      </c>
      <c r="H26" s="49" t="s">
        <v>12</v>
      </c>
      <c r="I26" s="50"/>
      <c r="J26" s="50"/>
      <c r="K26" s="51"/>
      <c r="L26" s="52">
        <f t="shared" ref="L26:N26" ca="1" si="22">L49+L61+L74+L102+L126+L148+L228+L258+L279+L298+L318+L337</f>
        <v>137400</v>
      </c>
      <c r="M26" s="52">
        <f t="shared" si="22"/>
        <v>0</v>
      </c>
      <c r="N26" s="52">
        <f t="shared" ca="1" si="22"/>
        <v>137400</v>
      </c>
      <c r="O26" s="52">
        <f t="shared" ca="1" si="17"/>
        <v>100</v>
      </c>
      <c r="P26" s="52">
        <f t="shared" si="13"/>
        <v>0</v>
      </c>
    </row>
    <row r="27" spans="1:16" ht="21.75" customHeight="1" x14ac:dyDescent="0.55000000000000004">
      <c r="A27" s="508" t="s">
        <v>25</v>
      </c>
      <c r="B27" s="503"/>
      <c r="C27" s="503"/>
      <c r="D27" s="503"/>
      <c r="E27" s="503"/>
      <c r="F27" s="503"/>
      <c r="G27" s="504"/>
      <c r="H27" s="14"/>
      <c r="I27" s="15"/>
      <c r="J27" s="15"/>
      <c r="K27" s="16"/>
      <c r="L27" s="17"/>
      <c r="M27" s="16"/>
      <c r="N27" s="17"/>
      <c r="O27" s="18"/>
      <c r="P27" s="18"/>
    </row>
    <row r="28" spans="1:16" ht="21.75" customHeight="1" x14ac:dyDescent="0.55000000000000004">
      <c r="A28" s="19"/>
      <c r="B28" s="20"/>
      <c r="C28" s="21" t="s">
        <v>16</v>
      </c>
      <c r="D28" s="507" t="s">
        <v>17</v>
      </c>
      <c r="E28" s="496"/>
      <c r="F28" s="496"/>
      <c r="G28" s="496"/>
      <c r="H28" s="22" t="s">
        <v>12</v>
      </c>
      <c r="I28" s="23"/>
      <c r="J28" s="23"/>
      <c r="K28" s="24"/>
      <c r="L28" s="25">
        <f t="shared" ref="L28:N28" ca="1" si="23">L29+L30</f>
        <v>2360457</v>
      </c>
      <c r="M28" s="25">
        <f t="shared" si="23"/>
        <v>0</v>
      </c>
      <c r="N28" s="25">
        <f t="shared" ca="1" si="23"/>
        <v>149621.6099999999</v>
      </c>
      <c r="O28" s="24">
        <f t="shared" ref="O28:O30" ca="1" si="24">IF(L28&gt;0,N28*100/L28,0)</f>
        <v>6.3386712827219434</v>
      </c>
      <c r="P28" s="24">
        <f t="shared" ref="P28:P37" si="25">IF(M28&gt;0,N28*100/M28,0)</f>
        <v>0</v>
      </c>
    </row>
    <row r="29" spans="1:16" ht="21.75" customHeight="1" x14ac:dyDescent="0.55000000000000004">
      <c r="A29" s="26"/>
      <c r="B29" s="27"/>
      <c r="C29" s="27"/>
      <c r="D29" s="27"/>
      <c r="E29" s="27"/>
      <c r="F29" s="27"/>
      <c r="G29" s="28" t="s">
        <v>18</v>
      </c>
      <c r="H29" s="29" t="s">
        <v>12</v>
      </c>
      <c r="I29" s="30"/>
      <c r="J29" s="30"/>
      <c r="K29" s="31"/>
      <c r="L29" s="32">
        <f t="shared" ref="L29:N29" ca="1" si="26">L31+L35</f>
        <v>0</v>
      </c>
      <c r="M29" s="32">
        <f t="shared" si="26"/>
        <v>0</v>
      </c>
      <c r="N29" s="32">
        <f t="shared" ca="1" si="26"/>
        <v>0</v>
      </c>
      <c r="O29" s="31">
        <f t="shared" ca="1" si="24"/>
        <v>0</v>
      </c>
      <c r="P29" s="31">
        <f t="shared" si="25"/>
        <v>0</v>
      </c>
    </row>
    <row r="30" spans="1:16" ht="21.75" customHeight="1" x14ac:dyDescent="0.55000000000000004">
      <c r="A30" s="26"/>
      <c r="B30" s="27"/>
      <c r="C30" s="27"/>
      <c r="D30" s="27"/>
      <c r="E30" s="27"/>
      <c r="F30" s="27"/>
      <c r="G30" s="28" t="s">
        <v>19</v>
      </c>
      <c r="H30" s="29" t="s">
        <v>12</v>
      </c>
      <c r="I30" s="30"/>
      <c r="J30" s="30"/>
      <c r="K30" s="31"/>
      <c r="L30" s="32">
        <f t="shared" ref="L30:N30" ca="1" si="27">L32+L36</f>
        <v>2360457</v>
      </c>
      <c r="M30" s="32">
        <f t="shared" si="27"/>
        <v>0</v>
      </c>
      <c r="N30" s="32">
        <f t="shared" ca="1" si="27"/>
        <v>149621.6099999999</v>
      </c>
      <c r="O30" s="31">
        <f t="shared" ca="1" si="24"/>
        <v>6.3386712827219434</v>
      </c>
      <c r="P30" s="31">
        <f t="shared" si="25"/>
        <v>0</v>
      </c>
    </row>
    <row r="31" spans="1:16" ht="21.75" customHeight="1" x14ac:dyDescent="0.55000000000000004">
      <c r="A31" s="33"/>
      <c r="B31" s="34"/>
      <c r="C31" s="35" t="s">
        <v>16</v>
      </c>
      <c r="D31" s="501" t="s">
        <v>20</v>
      </c>
      <c r="E31" s="498"/>
      <c r="F31" s="498"/>
      <c r="G31" s="36" t="s">
        <v>18</v>
      </c>
      <c r="H31" s="37" t="s">
        <v>12</v>
      </c>
      <c r="I31" s="38"/>
      <c r="J31" s="38"/>
      <c r="K31" s="39"/>
      <c r="L31" s="43">
        <f t="shared" ref="L31:N31" ca="1" si="28">L351+L382+L403+L436+L456+L534+L552+L565+L581+L598</f>
        <v>0</v>
      </c>
      <c r="M31" s="43">
        <f t="shared" si="28"/>
        <v>0</v>
      </c>
      <c r="N31" s="43">
        <f t="shared" ca="1" si="28"/>
        <v>0</v>
      </c>
      <c r="O31" s="43">
        <f t="shared" ref="O31:O37" ca="1" si="29">IF(L31&gt;0,N31*100/L31,0)</f>
        <v>0</v>
      </c>
      <c r="P31" s="43">
        <f t="shared" si="25"/>
        <v>0</v>
      </c>
    </row>
    <row r="32" spans="1:16" ht="21.75" customHeight="1" x14ac:dyDescent="0.55000000000000004">
      <c r="A32" s="33"/>
      <c r="B32" s="34"/>
      <c r="C32" s="34"/>
      <c r="D32" s="34"/>
      <c r="E32" s="41"/>
      <c r="F32" s="42"/>
      <c r="G32" s="36" t="s">
        <v>19</v>
      </c>
      <c r="H32" s="37" t="s">
        <v>12</v>
      </c>
      <c r="I32" s="38"/>
      <c r="J32" s="38"/>
      <c r="K32" s="39"/>
      <c r="L32" s="43">
        <f t="shared" ref="L32:N32" ca="1" si="30">L352+L383+L404+L437+L457+L535+L553+L566+L582+L599</f>
        <v>2360457</v>
      </c>
      <c r="M32" s="43">
        <f t="shared" si="30"/>
        <v>0</v>
      </c>
      <c r="N32" s="43">
        <f t="shared" ca="1" si="30"/>
        <v>149621.6099999999</v>
      </c>
      <c r="O32" s="43">
        <f t="shared" ca="1" si="29"/>
        <v>6.3386712827219434</v>
      </c>
      <c r="P32" s="43">
        <f t="shared" si="25"/>
        <v>0</v>
      </c>
    </row>
    <row r="33" spans="1:16" ht="21.75" customHeight="1" x14ac:dyDescent="0.55000000000000004">
      <c r="A33" s="33"/>
      <c r="B33" s="34"/>
      <c r="C33" s="34"/>
      <c r="D33" s="34"/>
      <c r="E33" s="41"/>
      <c r="F33" s="41"/>
      <c r="G33" s="36" t="s">
        <v>21</v>
      </c>
      <c r="H33" s="37" t="s">
        <v>12</v>
      </c>
      <c r="I33" s="38"/>
      <c r="J33" s="38"/>
      <c r="K33" s="39"/>
      <c r="L33" s="43">
        <f t="shared" ref="L33:N33" ca="1" si="31">L353+L384+L405+L438+L458+L536+L554+L567+L583+L600</f>
        <v>0</v>
      </c>
      <c r="M33" s="43">
        <f t="shared" si="31"/>
        <v>0</v>
      </c>
      <c r="N33" s="43">
        <f t="shared" ca="1" si="31"/>
        <v>0</v>
      </c>
      <c r="O33" s="43">
        <f t="shared" ca="1" si="29"/>
        <v>0</v>
      </c>
      <c r="P33" s="43">
        <f t="shared" si="25"/>
        <v>0</v>
      </c>
    </row>
    <row r="34" spans="1:16" ht="21.75" customHeight="1" x14ac:dyDescent="0.55000000000000004">
      <c r="A34" s="33"/>
      <c r="B34" s="34"/>
      <c r="C34" s="34"/>
      <c r="D34" s="34"/>
      <c r="E34" s="41"/>
      <c r="F34" s="41"/>
      <c r="G34" s="36" t="s">
        <v>22</v>
      </c>
      <c r="H34" s="37" t="s">
        <v>12</v>
      </c>
      <c r="I34" s="38"/>
      <c r="J34" s="38"/>
      <c r="K34" s="39"/>
      <c r="L34" s="43">
        <f t="shared" ref="L34:N34" ca="1" si="32">L354+L385+L406+L439+L459+L537+L555+L568+L584+L601</f>
        <v>2360457</v>
      </c>
      <c r="M34" s="43">
        <f t="shared" si="32"/>
        <v>0</v>
      </c>
      <c r="N34" s="43">
        <f t="shared" ca="1" si="32"/>
        <v>149621.6099999999</v>
      </c>
      <c r="O34" s="43">
        <f t="shared" ca="1" si="29"/>
        <v>6.3386712827219434</v>
      </c>
      <c r="P34" s="43">
        <f t="shared" si="25"/>
        <v>0</v>
      </c>
    </row>
    <row r="35" spans="1:16" ht="21.75" customHeight="1" x14ac:dyDescent="0.55000000000000004">
      <c r="A35" s="33"/>
      <c r="B35" s="34"/>
      <c r="C35" s="35" t="s">
        <v>16</v>
      </c>
      <c r="D35" s="501" t="s">
        <v>23</v>
      </c>
      <c r="E35" s="498"/>
      <c r="F35" s="41"/>
      <c r="G35" s="36" t="s">
        <v>18</v>
      </c>
      <c r="H35" s="37" t="s">
        <v>12</v>
      </c>
      <c r="I35" s="38"/>
      <c r="J35" s="38"/>
      <c r="K35" s="39"/>
      <c r="L35" s="44">
        <v>0</v>
      </c>
      <c r="M35" s="44">
        <v>0</v>
      </c>
      <c r="N35" s="44">
        <v>0</v>
      </c>
      <c r="O35" s="44">
        <f t="shared" si="29"/>
        <v>0</v>
      </c>
      <c r="P35" s="44">
        <f t="shared" si="25"/>
        <v>0</v>
      </c>
    </row>
    <row r="36" spans="1:16" ht="21.75" customHeight="1" x14ac:dyDescent="0.55000000000000004">
      <c r="A36" s="45"/>
      <c r="B36" s="46"/>
      <c r="C36" s="46"/>
      <c r="D36" s="46"/>
      <c r="E36" s="47"/>
      <c r="F36" s="47"/>
      <c r="G36" s="48" t="s">
        <v>19</v>
      </c>
      <c r="H36" s="49" t="s">
        <v>12</v>
      </c>
      <c r="I36" s="50"/>
      <c r="J36" s="50"/>
      <c r="K36" s="51"/>
      <c r="L36" s="52">
        <v>0</v>
      </c>
      <c r="M36" s="52">
        <v>0</v>
      </c>
      <c r="N36" s="52">
        <v>0</v>
      </c>
      <c r="O36" s="52">
        <f t="shared" si="29"/>
        <v>0</v>
      </c>
      <c r="P36" s="52">
        <f t="shared" si="25"/>
        <v>0</v>
      </c>
    </row>
    <row r="37" spans="1:16" ht="21.75" customHeight="1" x14ac:dyDescent="0.55000000000000004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3256320</v>
      </c>
      <c r="M37" s="55">
        <f t="shared" ca="1" si="33"/>
        <v>1696450</v>
      </c>
      <c r="N37" s="55">
        <f t="shared" ca="1" si="33"/>
        <v>840586</v>
      </c>
      <c r="O37" s="56">
        <f t="shared" ca="1" si="29"/>
        <v>25.813986340408807</v>
      </c>
      <c r="P37" s="56">
        <f t="shared" ca="1" si="25"/>
        <v>49.549706740546434</v>
      </c>
    </row>
    <row r="38" spans="1:16" ht="21.75" customHeight="1" x14ac:dyDescent="0.55000000000000004">
      <c r="A38" s="502" t="s">
        <v>27</v>
      </c>
      <c r="B38" s="503"/>
      <c r="C38" s="503"/>
      <c r="D38" s="503"/>
      <c r="E38" s="503"/>
      <c r="F38" s="503"/>
      <c r="G38" s="504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55000000000000004">
      <c r="A39" s="61"/>
      <c r="B39" s="505" t="s">
        <v>28</v>
      </c>
      <c r="C39" s="496"/>
      <c r="D39" s="496"/>
      <c r="E39" s="496"/>
      <c r="F39" s="496"/>
      <c r="G39" s="496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55000000000000004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55000000000000004">
      <c r="A41" s="73"/>
      <c r="B41" s="74"/>
      <c r="C41" s="75" t="s">
        <v>16</v>
      </c>
      <c r="D41" s="506" t="s">
        <v>17</v>
      </c>
      <c r="E41" s="498"/>
      <c r="F41" s="498"/>
      <c r="G41" s="498"/>
      <c r="H41" s="76" t="s">
        <v>12</v>
      </c>
      <c r="I41" s="77"/>
      <c r="J41" s="77"/>
      <c r="K41" s="78"/>
      <c r="L41" s="79">
        <f t="shared" ref="L41:N41" ca="1" si="34">L42+L43</f>
        <v>676300</v>
      </c>
      <c r="M41" s="79">
        <f t="shared" ca="1" si="34"/>
        <v>338100</v>
      </c>
      <c r="N41" s="79">
        <f t="shared" ca="1" si="34"/>
        <v>172493</v>
      </c>
      <c r="O41" s="78">
        <f t="shared" ref="O41:O43" ca="1" si="35">IF(L41&gt;0,N41*100/L41,0)</f>
        <v>25.50539701315984</v>
      </c>
      <c r="P41" s="78">
        <f t="shared" ref="P41:P43" ca="1" si="36">IF(M41&gt;0,N41*100/M41,0)</f>
        <v>51.018337769890564</v>
      </c>
    </row>
    <row r="42" spans="1:16" ht="21.75" customHeight="1" x14ac:dyDescent="0.55000000000000004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55000000000000004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676300</v>
      </c>
      <c r="M43" s="79">
        <f t="shared" ca="1" si="38"/>
        <v>338100</v>
      </c>
      <c r="N43" s="79">
        <f t="shared" ca="1" si="38"/>
        <v>172493</v>
      </c>
      <c r="O43" s="78">
        <f t="shared" ca="1" si="35"/>
        <v>25.50539701315984</v>
      </c>
      <c r="P43" s="78">
        <f t="shared" ca="1" si="36"/>
        <v>51.018337769890564</v>
      </c>
    </row>
    <row r="44" spans="1:16" ht="21.75" customHeight="1" x14ac:dyDescent="0.55000000000000004">
      <c r="A44" s="80"/>
      <c r="B44" s="81"/>
      <c r="C44" s="82" t="s">
        <v>16</v>
      </c>
      <c r="D44" s="497" t="s">
        <v>20</v>
      </c>
      <c r="E44" s="498"/>
      <c r="F44" s="498"/>
      <c r="G44" s="83" t="s">
        <v>18</v>
      </c>
      <c r="H44" s="84" t="s">
        <v>12</v>
      </c>
      <c r="I44" s="85"/>
      <c r="J44" s="85"/>
      <c r="K44" s="86"/>
      <c r="L44" s="40">
        <v>0</v>
      </c>
      <c r="M44" s="87"/>
      <c r="N44" s="88"/>
      <c r="O44" s="88"/>
      <c r="P44" s="88"/>
    </row>
    <row r="45" spans="1:16" ht="21.75" customHeight="1" x14ac:dyDescent="0.55000000000000004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3">
        <f ca="1">L46+L47</f>
        <v>676300</v>
      </c>
      <c r="M45" s="91">
        <f ca="1">IFERROR(__xludf.DUMMYFUNCTION("IMPORTRANGE(""https://docs.google.com/spreadsheets/d/1Yj_ptqi66GCucihVvJfMjLAmec39IyEx_6qawtMGysU/edit?usp=sharing"",""สบก!Q45"")"),338100)</f>
        <v>338100</v>
      </c>
      <c r="N45" s="91">
        <f ca="1">IFERROR(__xludf.DUMMYFUNCTION("IMPORTRANGE(""https://docs.google.com/spreadsheets/d/1Yj_ptqi66GCucihVvJfMjLAmec39IyEx_6qawtMGysU/edit?usp=sharing"",""สบก!R45"")"),172493)</f>
        <v>172493</v>
      </c>
      <c r="O45" s="92">
        <f ca="1">IF(L45&gt;0,N45*100/L45,0)</f>
        <v>25.50539701315984</v>
      </c>
      <c r="P45" s="92">
        <f ca="1">IF(M45&gt;0,N45*100/M45,0)</f>
        <v>51.018337769890564</v>
      </c>
    </row>
    <row r="46" spans="1:16" ht="21.75" customHeight="1" x14ac:dyDescent="0.55000000000000004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IFERROR(__xludf.DUMMYFUNCTION("IMPORTRANGE(""https://docs.google.com/spreadsheets/d/1Yj_ptqi66GCucihVvJfMjLAmec39IyEx_6qawtMGysU/edit?usp=sharing"",""สบก!M45"")"),676300)</f>
        <v>676300</v>
      </c>
      <c r="M46" s="93"/>
      <c r="N46" s="43"/>
      <c r="O46" s="92"/>
      <c r="P46" s="92"/>
    </row>
    <row r="47" spans="1:16" ht="21.75" customHeight="1" x14ac:dyDescent="0.55000000000000004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IFERROR(__xludf.DUMMYFUNCTION("IMPORTRANGE(""https://docs.google.com/spreadsheets/d/1Yj_ptqi66GCucihVvJfMjLAmec39IyEx_6qawtMGysU/edit?usp=sharing"",""สบก!N45"")"),0)</f>
        <v>0</v>
      </c>
      <c r="M47" s="93"/>
      <c r="N47" s="43"/>
      <c r="O47" s="92"/>
      <c r="P47" s="92"/>
    </row>
    <row r="48" spans="1:16" ht="21.75" customHeight="1" x14ac:dyDescent="0.55000000000000004">
      <c r="A48" s="80"/>
      <c r="B48" s="81"/>
      <c r="C48" s="82" t="s">
        <v>16</v>
      </c>
      <c r="D48" s="497" t="s">
        <v>23</v>
      </c>
      <c r="E48" s="498"/>
      <c r="F48" s="89"/>
      <c r="G48" s="83" t="s">
        <v>18</v>
      </c>
      <c r="H48" s="84" t="s">
        <v>12</v>
      </c>
      <c r="I48" s="85"/>
      <c r="J48" s="85"/>
      <c r="K48" s="86"/>
      <c r="L48" s="44">
        <v>0</v>
      </c>
      <c r="M48" s="93"/>
      <c r="N48" s="44"/>
      <c r="O48" s="93"/>
      <c r="P48" s="93"/>
    </row>
    <row r="49" spans="1:16" ht="21.75" customHeight="1" x14ac:dyDescent="0.55000000000000004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IFERROR(__xludf.DUMMYFUNCTION("IMPORTRANGE(""https://docs.google.com/spreadsheets/d/1Yj_ptqi66GCucihVvJfMjLAmec39IyEx_6qawtMGysU/edit?usp=sharing"",""สบก!O45"")"),0)</f>
        <v>0</v>
      </c>
      <c r="M49" s="101"/>
      <c r="N49" s="91">
        <f ca="1">IFERROR(__xludf.DUMMYFUNCTION("IMPORTRANGE(""https://docs.google.com/spreadsheets/d/1Yj_ptqi66GCucihVvJfMjLAmec39IyEx_6qawtMGysU/edit?usp=sharing"",""สบก!S45"")"),0)</f>
        <v>0</v>
      </c>
      <c r="O49" s="101">
        <f ca="1">IF(L49&gt;0,N49*100/L49,0)</f>
        <v>0</v>
      </c>
      <c r="P49" s="101"/>
    </row>
    <row r="50" spans="1:16" ht="21.75" customHeight="1" x14ac:dyDescent="0.55000000000000004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55000000000000004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55000000000000004">
      <c r="A52" s="114"/>
      <c r="B52" s="499" t="s">
        <v>32</v>
      </c>
      <c r="C52" s="498"/>
      <c r="D52" s="498"/>
      <c r="E52" s="498"/>
      <c r="F52" s="498"/>
      <c r="G52" s="49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55000000000000004">
      <c r="A53" s="119"/>
      <c r="B53" s="120"/>
      <c r="C53" s="121" t="s">
        <v>16</v>
      </c>
      <c r="D53" s="500" t="s">
        <v>17</v>
      </c>
      <c r="E53" s="498"/>
      <c r="F53" s="498"/>
      <c r="G53" s="498"/>
      <c r="H53" s="122" t="s">
        <v>12</v>
      </c>
      <c r="I53" s="123"/>
      <c r="J53" s="123"/>
      <c r="K53" s="124"/>
      <c r="L53" s="125">
        <f t="shared" ref="L53:N53" ca="1" si="39">L54+L55</f>
        <v>470400</v>
      </c>
      <c r="M53" s="125">
        <f t="shared" ca="1" si="39"/>
        <v>244200</v>
      </c>
      <c r="N53" s="125">
        <f t="shared" ca="1" si="39"/>
        <v>135600</v>
      </c>
      <c r="O53" s="124">
        <f t="shared" ref="O53:O55" ca="1" si="40">IF(L53&gt;0,N53*100/L53,0)</f>
        <v>28.826530612244898</v>
      </c>
      <c r="P53" s="124">
        <f t="shared" ref="P53:P55" ca="1" si="41">IF(M53&gt;0,N53*100/M53,0)</f>
        <v>55.528255528255528</v>
      </c>
    </row>
    <row r="54" spans="1:16" ht="21.75" customHeight="1" x14ac:dyDescent="0.55000000000000004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55000000000000004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470400</v>
      </c>
      <c r="M55" s="125">
        <f t="shared" ca="1" si="43"/>
        <v>244200</v>
      </c>
      <c r="N55" s="125">
        <f t="shared" ca="1" si="43"/>
        <v>135600</v>
      </c>
      <c r="O55" s="124">
        <f t="shared" ca="1" si="40"/>
        <v>28.826530612244898</v>
      </c>
      <c r="P55" s="124">
        <f t="shared" ca="1" si="41"/>
        <v>55.528255528255528</v>
      </c>
    </row>
    <row r="56" spans="1:16" ht="21.75" customHeight="1" x14ac:dyDescent="0.55000000000000004">
      <c r="A56" s="80"/>
      <c r="B56" s="81"/>
      <c r="C56" s="82" t="s">
        <v>16</v>
      </c>
      <c r="D56" s="497" t="s">
        <v>20</v>
      </c>
      <c r="E56" s="498"/>
      <c r="F56" s="49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55000000000000004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3">
        <f ca="1">L58+L59</f>
        <v>470400</v>
      </c>
      <c r="M57" s="91">
        <f ca="1">IFERROR(__xludf.DUMMYFUNCTION("IMPORTRANGE(""https://docs.google.com/spreadsheets/d/1Yj_ptqi66GCucihVvJfMjLAmec39IyEx_6qawtMGysU/edit?usp=sharing"",""สบก!Z45"")"),244200)</f>
        <v>244200</v>
      </c>
      <c r="N57" s="91">
        <f ca="1">IFERROR(__xludf.DUMMYFUNCTION("IMPORTRANGE(""https://docs.google.com/spreadsheets/d/1Yj_ptqi66GCucihVvJfMjLAmec39IyEx_6qawtMGysU/edit?usp=sharing"",""สบก!AA45"")"),135600)</f>
        <v>135600</v>
      </c>
      <c r="O57" s="92">
        <f ca="1">IF(L57&gt;0,N57*100/L57,0)</f>
        <v>28.826530612244898</v>
      </c>
      <c r="P57" s="92">
        <f ca="1">IF(M57&gt;0,N57*100/M57,0)</f>
        <v>55.528255528255528</v>
      </c>
    </row>
    <row r="58" spans="1:16" ht="21.75" customHeight="1" x14ac:dyDescent="0.55000000000000004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IFERROR(__xludf.DUMMYFUNCTION("IMPORTRANGE(""https://docs.google.com/spreadsheets/d/1Yj_ptqi66GCucihVvJfMjLAmec39IyEx_6qawtMGysU/edit?usp=sharing"",""สบก!V45"")"),470400)</f>
        <v>470400</v>
      </c>
      <c r="M58" s="93"/>
      <c r="N58" s="43"/>
      <c r="O58" s="92"/>
      <c r="P58" s="92"/>
    </row>
    <row r="59" spans="1:16" ht="21.75" customHeight="1" x14ac:dyDescent="0.55000000000000004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IFERROR(__xludf.DUMMYFUNCTION("IMPORTRANGE(""https://docs.google.com/spreadsheets/d/1Yj_ptqi66GCucihVvJfMjLAmec39IyEx_6qawtMGysU/edit?usp=sharing"",""สบก!W45"")"),0)</f>
        <v>0</v>
      </c>
      <c r="M59" s="93"/>
      <c r="N59" s="43"/>
      <c r="O59" s="92"/>
      <c r="P59" s="92"/>
    </row>
    <row r="60" spans="1:16" ht="21.75" customHeight="1" x14ac:dyDescent="0.55000000000000004">
      <c r="A60" s="80"/>
      <c r="B60" s="81"/>
      <c r="C60" s="82" t="s">
        <v>16</v>
      </c>
      <c r="D60" s="497" t="s">
        <v>23</v>
      </c>
      <c r="E60" s="498"/>
      <c r="F60" s="89"/>
      <c r="G60" s="83" t="s">
        <v>18</v>
      </c>
      <c r="H60" s="84" t="s">
        <v>12</v>
      </c>
      <c r="I60" s="85"/>
      <c r="J60" s="85"/>
      <c r="K60" s="86"/>
      <c r="L60" s="44">
        <v>0</v>
      </c>
      <c r="M60" s="93"/>
      <c r="N60" s="44"/>
      <c r="O60" s="93"/>
      <c r="P60" s="93"/>
    </row>
    <row r="61" spans="1:16" ht="21.75" customHeight="1" x14ac:dyDescent="0.55000000000000004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IFERROR(__xludf.DUMMYFUNCTION("IMPORTRANGE(""https://docs.google.com/spreadsheets/d/1Yj_ptqi66GCucihVvJfMjLAmec39IyEx_6qawtMGysU/edit?usp=sharing"",""สบก!X45"")"),0)</f>
        <v>0</v>
      </c>
      <c r="M61" s="101"/>
      <c r="N61" s="91">
        <f ca="1">IFERROR(__xludf.DUMMYFUNCTION("IMPORTRANGE(""https://docs.google.com/spreadsheets/d/1Yj_ptqi66GCucihVvJfMjLAmec39IyEx_6qawtMGysU/edit?usp=sharing"",""สบก!AB45"")"),0)</f>
        <v>0</v>
      </c>
      <c r="O61" s="101">
        <f ca="1">IF(L61&gt;0,N61*100/L61,0)</f>
        <v>0</v>
      </c>
      <c r="P61" s="101"/>
    </row>
    <row r="62" spans="1:16" ht="21.75" customHeight="1" x14ac:dyDescent="0.55000000000000004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55000000000000004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55000000000000004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IFERROR(__xludf.DUMMYFUNCTION("IMPORTRANGE(""https://docs.google.com/spreadsheets/d/1XL5vhW3sbDhbH9Cz0tuDiY8C3ctxq1tqvaCgkFb8cCA/edit?usp=sharing"",""มหาสารคาม!I9"")"),2)</f>
        <v>2</v>
      </c>
      <c r="J64" s="146">
        <f ca="1">IFERROR(__xludf.DUMMYFUNCTION("IMPORTRANGE(""https://docs.google.com/spreadsheets/d/1XL5vhW3sbDhbH9Cz0tuDiY8C3ctxq1tqvaCgkFb8cCA/edit?usp=sharing"",""มหาสารคาม!J9"")"),0)</f>
        <v>0</v>
      </c>
      <c r="K64" s="147">
        <f t="shared" ref="K64:K65" ca="1" si="44">IF(I64&gt;0,J64*100/I64,0)</f>
        <v>0</v>
      </c>
      <c r="L64" s="148"/>
      <c r="M64" s="148"/>
      <c r="N64" s="148"/>
      <c r="O64" s="147"/>
      <c r="P64" s="147"/>
    </row>
    <row r="65" spans="1:16" ht="21.75" customHeight="1" x14ac:dyDescent="0.55000000000000004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IFERROR(__xludf.DUMMYFUNCTION("IMPORTRANGE(""https://docs.google.com/spreadsheets/d/1XL5vhW3sbDhbH9Cz0tuDiY8C3ctxq1tqvaCgkFb8cCA/edit?usp=sharing"",""มหาสารคาม!I10"")"),77)</f>
        <v>77</v>
      </c>
      <c r="J65" s="146">
        <f ca="1">IFERROR(__xludf.DUMMYFUNCTION("IMPORTRANGE(""https://docs.google.com/spreadsheets/d/1XL5vhW3sbDhbH9Cz0tuDiY8C3ctxq1tqvaCgkFb8cCA/edit?usp=sharing"",""มหาสารคาม!J10"")"),0)</f>
        <v>0</v>
      </c>
      <c r="K65" s="147">
        <f t="shared" ca="1" si="44"/>
        <v>0</v>
      </c>
      <c r="L65" s="148"/>
      <c r="M65" s="148"/>
      <c r="N65" s="148"/>
      <c r="O65" s="147"/>
      <c r="P65" s="147"/>
    </row>
    <row r="66" spans="1:16" ht="21.75" customHeight="1" x14ac:dyDescent="0.55000000000000004">
      <c r="A66" s="149"/>
      <c r="B66" s="150"/>
      <c r="C66" s="151" t="s">
        <v>16</v>
      </c>
      <c r="D66" s="495" t="s">
        <v>17</v>
      </c>
      <c r="E66" s="496"/>
      <c r="F66" s="496"/>
      <c r="G66" s="496"/>
      <c r="H66" s="152" t="s">
        <v>12</v>
      </c>
      <c r="I66" s="153"/>
      <c r="J66" s="153"/>
      <c r="K66" s="154"/>
      <c r="L66" s="155">
        <f t="shared" ref="L66:N66" ca="1" si="45">L67+L68</f>
        <v>1064200</v>
      </c>
      <c r="M66" s="155">
        <f t="shared" ca="1" si="45"/>
        <v>582100</v>
      </c>
      <c r="N66" s="155">
        <f t="shared" ca="1" si="45"/>
        <v>225231</v>
      </c>
      <c r="O66" s="154">
        <f t="shared" ref="O66:O68" ca="1" si="46">IF(L66&gt;0,N66*100/L66,0)</f>
        <v>21.164348806615298</v>
      </c>
      <c r="P66" s="154">
        <f t="shared" ref="P66:P68" ca="1" si="47">IF(M66&gt;0,N66*100/M66,0)</f>
        <v>38.692836282425702</v>
      </c>
    </row>
    <row r="67" spans="1:16" ht="21.75" customHeight="1" x14ac:dyDescent="0.55000000000000004">
      <c r="A67" s="156"/>
      <c r="B67" s="34"/>
      <c r="C67" s="34"/>
      <c r="D67" s="34"/>
      <c r="E67" s="34"/>
      <c r="F67" s="34"/>
      <c r="G67" s="35" t="s">
        <v>18</v>
      </c>
      <c r="H67" s="157" t="s">
        <v>12</v>
      </c>
      <c r="I67" s="158"/>
      <c r="J67" s="158"/>
      <c r="K67" s="159"/>
      <c r="L67" s="160">
        <f t="shared" ref="L67:N67" si="48">L69+L73</f>
        <v>0</v>
      </c>
      <c r="M67" s="160">
        <f t="shared" si="48"/>
        <v>0</v>
      </c>
      <c r="N67" s="160">
        <f t="shared" si="48"/>
        <v>0</v>
      </c>
      <c r="O67" s="159">
        <f t="shared" si="46"/>
        <v>0</v>
      </c>
      <c r="P67" s="159">
        <f t="shared" si="47"/>
        <v>0</v>
      </c>
    </row>
    <row r="68" spans="1:16" ht="21.75" customHeight="1" x14ac:dyDescent="0.55000000000000004">
      <c r="A68" s="156"/>
      <c r="B68" s="34"/>
      <c r="C68" s="34"/>
      <c r="D68" s="34"/>
      <c r="E68" s="34"/>
      <c r="F68" s="34"/>
      <c r="G68" s="35" t="s">
        <v>19</v>
      </c>
      <c r="H68" s="157" t="s">
        <v>12</v>
      </c>
      <c r="I68" s="158"/>
      <c r="J68" s="158"/>
      <c r="K68" s="159"/>
      <c r="L68" s="160">
        <f t="shared" ref="L68:N68" ca="1" si="49">L70+L74</f>
        <v>1064200</v>
      </c>
      <c r="M68" s="160">
        <f t="shared" ca="1" si="49"/>
        <v>582100</v>
      </c>
      <c r="N68" s="160">
        <f t="shared" ca="1" si="49"/>
        <v>225231</v>
      </c>
      <c r="O68" s="159">
        <f t="shared" ca="1" si="46"/>
        <v>21.164348806615298</v>
      </c>
      <c r="P68" s="159">
        <f t="shared" ca="1" si="47"/>
        <v>38.692836282425702</v>
      </c>
    </row>
    <row r="69" spans="1:16" ht="21.75" customHeight="1" x14ac:dyDescent="0.55000000000000004">
      <c r="A69" s="161"/>
      <c r="B69" s="162"/>
      <c r="C69" s="162" t="s">
        <v>16</v>
      </c>
      <c r="D69" s="163" t="s">
        <v>38</v>
      </c>
      <c r="E69" s="164"/>
      <c r="F69" s="164"/>
      <c r="G69" s="165" t="s">
        <v>39</v>
      </c>
      <c r="H69" s="166" t="s">
        <v>12</v>
      </c>
      <c r="I69" s="167" t="s">
        <v>40</v>
      </c>
      <c r="J69" s="167"/>
      <c r="K69" s="168"/>
      <c r="L69" s="169">
        <v>0</v>
      </c>
      <c r="M69" s="169"/>
      <c r="N69" s="169">
        <v>0</v>
      </c>
      <c r="O69" s="169">
        <f>+IF(L69&gt;0,N69*100/L69,0)</f>
        <v>0</v>
      </c>
      <c r="P69" s="169"/>
    </row>
    <row r="70" spans="1:16" ht="21.75" customHeight="1" x14ac:dyDescent="0.55000000000000004">
      <c r="A70" s="161"/>
      <c r="B70" s="162"/>
      <c r="C70" s="162"/>
      <c r="D70" s="170"/>
      <c r="E70" s="164"/>
      <c r="F70" s="164" t="s">
        <v>40</v>
      </c>
      <c r="G70" s="165" t="s">
        <v>41</v>
      </c>
      <c r="H70" s="166" t="s">
        <v>12</v>
      </c>
      <c r="I70" s="167"/>
      <c r="J70" s="167"/>
      <c r="K70" s="168"/>
      <c r="L70" s="171">
        <f ca="1">L71+L72</f>
        <v>1019200</v>
      </c>
      <c r="M70" s="172">
        <f ca="1">IFERROR(__xludf.DUMMYFUNCTION("IMPORTRANGE(""https://docs.google.com/spreadsheets/d/1Yj_ptqi66GCucihVvJfMjLAmec39IyEx_6qawtMGysU/edit?usp=sharing"",""สบก!AI45"")"),582100)</f>
        <v>582100</v>
      </c>
      <c r="N70" s="172">
        <f ca="1">IFERROR(__xludf.DUMMYFUNCTION("IMPORTRANGE(""https://docs.google.com/spreadsheets/d/1Yj_ptqi66GCucihVvJfMjLAmec39IyEx_6qawtMGysU/edit?usp=sharing"",""สบก!AJ45"")"),180231)</f>
        <v>180231</v>
      </c>
      <c r="O70" s="171">
        <f ca="1">IF(L70&gt;0,N70*100/L70,0)</f>
        <v>17.68357535321821</v>
      </c>
      <c r="P70" s="171">
        <f ca="1">IF(M70&gt;0,N70*100/M70,0)</f>
        <v>30.962205806562448</v>
      </c>
    </row>
    <row r="71" spans="1:16" ht="21.75" customHeight="1" x14ac:dyDescent="0.55000000000000004">
      <c r="A71" s="161"/>
      <c r="B71" s="162"/>
      <c r="C71" s="162"/>
      <c r="D71" s="170"/>
      <c r="E71" s="164"/>
      <c r="F71" s="164"/>
      <c r="G71" s="173" t="s">
        <v>42</v>
      </c>
      <c r="H71" s="166" t="s">
        <v>12</v>
      </c>
      <c r="I71" s="167"/>
      <c r="J71" s="167"/>
      <c r="K71" s="168"/>
      <c r="L71" s="172">
        <f ca="1">IFERROR(__xludf.DUMMYFUNCTION("IMPORTRANGE(""https://docs.google.com/spreadsheets/d/1Yj_ptqi66GCucihVvJfMjLAmec39IyEx_6qawtMGysU/edit?usp=sharing"",""สบก!AE45"")"),322800)</f>
        <v>322800</v>
      </c>
      <c r="M71" s="171"/>
      <c r="N71" s="171"/>
      <c r="O71" s="171"/>
      <c r="P71" s="171"/>
    </row>
    <row r="72" spans="1:16" ht="21.75" customHeight="1" x14ac:dyDescent="0.55000000000000004">
      <c r="A72" s="161"/>
      <c r="B72" s="162"/>
      <c r="C72" s="162"/>
      <c r="D72" s="170"/>
      <c r="E72" s="164"/>
      <c r="F72" s="164"/>
      <c r="G72" s="173" t="s">
        <v>43</v>
      </c>
      <c r="H72" s="166" t="s">
        <v>12</v>
      </c>
      <c r="I72" s="167"/>
      <c r="J72" s="167"/>
      <c r="K72" s="168"/>
      <c r="L72" s="172">
        <f ca="1">IFERROR(__xludf.DUMMYFUNCTION("IMPORTRANGE(""https://docs.google.com/spreadsheets/d/1Yj_ptqi66GCucihVvJfMjLAmec39IyEx_6qawtMGysU/edit?usp=sharing"",""สบก!AF45"")"),696400)</f>
        <v>696400</v>
      </c>
      <c r="M72" s="171"/>
      <c r="N72" s="171"/>
      <c r="O72" s="171"/>
      <c r="P72" s="171"/>
    </row>
    <row r="73" spans="1:16" ht="21.75" customHeight="1" x14ac:dyDescent="0.55000000000000004">
      <c r="A73" s="174"/>
      <c r="B73" s="81"/>
      <c r="C73" s="82" t="s">
        <v>16</v>
      </c>
      <c r="D73" s="497" t="s">
        <v>23</v>
      </c>
      <c r="E73" s="498"/>
      <c r="F73" s="89"/>
      <c r="G73" s="83" t="s">
        <v>18</v>
      </c>
      <c r="H73" s="175" t="s">
        <v>12</v>
      </c>
      <c r="I73" s="85"/>
      <c r="J73" s="85"/>
      <c r="K73" s="86"/>
      <c r="L73" s="93">
        <v>0</v>
      </c>
      <c r="M73" s="93"/>
      <c r="N73" s="44"/>
      <c r="O73" s="93"/>
      <c r="P73" s="93"/>
    </row>
    <row r="74" spans="1:16" ht="21.75" customHeight="1" x14ac:dyDescent="0.55000000000000004">
      <c r="A74" s="176"/>
      <c r="B74" s="95"/>
      <c r="C74" s="95"/>
      <c r="D74" s="177"/>
      <c r="E74" s="96"/>
      <c r="F74" s="96"/>
      <c r="G74" s="97" t="s">
        <v>19</v>
      </c>
      <c r="H74" s="178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IFERROR(__xludf.DUMMYFUNCTION("IMPORTRANGE(""https://docs.google.com/spreadsheets/d/1Yj_ptqi66GCucihVvJfMjLAmec39IyEx_6qawtMGysU/edit?usp=sharing"",""สบก!AG45"")"),45000)</f>
        <v>45000</v>
      </c>
      <c r="M74" s="101"/>
      <c r="N74" s="91">
        <f ca="1">IFERROR(__xludf.DUMMYFUNCTION("IMPORTRANGE(""https://docs.google.com/spreadsheets/d/1Yj_ptqi66GCucihVvJfMjLAmec39IyEx_6qawtMGysU/edit?usp=sharing"",""สบก!AK45"")"),45000)</f>
        <v>45000</v>
      </c>
      <c r="O74" s="101">
        <f ca="1">IF(L74&gt;0,N74*100/L74,0)</f>
        <v>100</v>
      </c>
      <c r="P74" s="101"/>
    </row>
    <row r="75" spans="1:16" ht="21.75" customHeight="1" x14ac:dyDescent="0.55000000000000004">
      <c r="A75" s="179"/>
      <c r="B75" s="180"/>
      <c r="C75" s="162" t="s">
        <v>16</v>
      </c>
      <c r="D75" s="181" t="s">
        <v>44</v>
      </c>
      <c r="E75" s="182"/>
      <c r="F75" s="182"/>
      <c r="G75" s="183"/>
      <c r="H75" s="184"/>
      <c r="I75" s="167"/>
      <c r="J75" s="167"/>
      <c r="K75" s="168"/>
      <c r="L75" s="185"/>
      <c r="M75" s="185"/>
      <c r="N75" s="185"/>
      <c r="O75" s="185"/>
      <c r="P75" s="185"/>
    </row>
    <row r="76" spans="1:16" ht="21.75" customHeight="1" x14ac:dyDescent="0.55000000000000004">
      <c r="A76" s="179"/>
      <c r="B76" s="180"/>
      <c r="C76" s="180"/>
      <c r="D76" s="186">
        <v>1</v>
      </c>
      <c r="E76" s="187" t="s">
        <v>45</v>
      </c>
      <c r="F76" s="188"/>
      <c r="G76" s="189"/>
      <c r="H76" s="190"/>
      <c r="I76" s="191"/>
      <c r="J76" s="192">
        <f ca="1">IFERROR(__xludf.DUMMYFUNCTION("IMPORTRANGE(""https://docs.google.com/spreadsheets/d/1XL5vhW3sbDhbH9Cz0tuDiY8C3ctxq1tqvaCgkFb8cCA/edit?usp=sharing"",""มหาสารคาม!J16"")"),0)</f>
        <v>0</v>
      </c>
      <c r="K76" s="168"/>
      <c r="L76" s="185"/>
      <c r="M76" s="185"/>
      <c r="N76" s="185"/>
      <c r="O76" s="185"/>
      <c r="P76" s="185"/>
    </row>
    <row r="77" spans="1:16" ht="21.75" customHeight="1" x14ac:dyDescent="0.55000000000000004">
      <c r="A77" s="179"/>
      <c r="B77" s="180"/>
      <c r="C77" s="180"/>
      <c r="D77" s="193">
        <v>2</v>
      </c>
      <c r="E77" s="194" t="s">
        <v>46</v>
      </c>
      <c r="F77" s="195"/>
      <c r="G77" s="196"/>
      <c r="H77" s="190"/>
      <c r="I77" s="191"/>
      <c r="J77" s="192">
        <f ca="1">IFERROR(__xludf.DUMMYFUNCTION("IMPORTRANGE(""https://docs.google.com/spreadsheets/d/1XL5vhW3sbDhbH9Cz0tuDiY8C3ctxq1tqvaCgkFb8cCA/edit?usp=sharing"",""มหาสารคาม!J17"")"),1)</f>
        <v>1</v>
      </c>
      <c r="K77" s="168"/>
      <c r="L77" s="185" t="s">
        <v>40</v>
      </c>
      <c r="M77" s="185"/>
      <c r="N77" s="185" t="s">
        <v>40</v>
      </c>
      <c r="O77" s="185"/>
      <c r="P77" s="185"/>
    </row>
    <row r="78" spans="1:16" ht="21.75" customHeight="1" x14ac:dyDescent="0.55000000000000004">
      <c r="A78" s="179"/>
      <c r="B78" s="180"/>
      <c r="C78" s="180"/>
      <c r="D78" s="197"/>
      <c r="E78" s="198" t="s">
        <v>47</v>
      </c>
      <c r="F78" s="199"/>
      <c r="G78" s="200"/>
      <c r="H78" s="190"/>
      <c r="I78" s="191"/>
      <c r="J78" s="192">
        <f ca="1">IFERROR(__xludf.DUMMYFUNCTION("IMPORTRANGE(""https://docs.google.com/spreadsheets/d/1XL5vhW3sbDhbH9Cz0tuDiY8C3ctxq1tqvaCgkFb8cCA/edit?usp=sharing"",""มหาสารคาม!J18"")"),1)</f>
        <v>1</v>
      </c>
      <c r="K78" s="168"/>
      <c r="L78" s="185"/>
      <c r="M78" s="185"/>
      <c r="N78" s="185"/>
      <c r="O78" s="185"/>
      <c r="P78" s="185"/>
    </row>
    <row r="79" spans="1:16" ht="21.75" customHeight="1" x14ac:dyDescent="0.55000000000000004">
      <c r="A79" s="179"/>
      <c r="B79" s="180"/>
      <c r="C79" s="180"/>
      <c r="D79" s="197"/>
      <c r="E79" s="198" t="s">
        <v>48</v>
      </c>
      <c r="F79" s="199"/>
      <c r="G79" s="200"/>
      <c r="H79" s="190"/>
      <c r="I79" s="191"/>
      <c r="J79" s="192">
        <f ca="1">IFERROR(__xludf.DUMMYFUNCTION("IMPORTRANGE(""https://docs.google.com/spreadsheets/d/1XL5vhW3sbDhbH9Cz0tuDiY8C3ctxq1tqvaCgkFb8cCA/edit?usp=sharing"",""มหาสารคาม!J19"")"),1)</f>
        <v>1</v>
      </c>
      <c r="K79" s="168"/>
      <c r="L79" s="185"/>
      <c r="M79" s="185"/>
      <c r="N79" s="185"/>
      <c r="O79" s="185"/>
      <c r="P79" s="185"/>
    </row>
    <row r="80" spans="1:16" ht="21.75" customHeight="1" x14ac:dyDescent="0.55000000000000004">
      <c r="A80" s="179"/>
      <c r="B80" s="180"/>
      <c r="C80" s="180"/>
      <c r="D80" s="197"/>
      <c r="E80" s="201"/>
      <c r="F80" s="198" t="s">
        <v>49</v>
      </c>
      <c r="G80" s="199"/>
      <c r="H80" s="202" t="s">
        <v>36</v>
      </c>
      <c r="I80" s="203">
        <f ca="1">IFERROR(__xludf.DUMMYFUNCTION("IMPORTRANGE(""https://docs.google.com/spreadsheets/d/1XL5vhW3sbDhbH9Cz0tuDiY8C3ctxq1tqvaCgkFb8cCA/edit?usp=sharing"",""มหาสารคาม!I20"")"),2)</f>
        <v>2</v>
      </c>
      <c r="J80" s="203">
        <f ca="1">IFERROR(__xludf.DUMMYFUNCTION("IMPORTRANGE(""https://docs.google.com/spreadsheets/d/1XL5vhW3sbDhbH9Cz0tuDiY8C3ctxq1tqvaCgkFb8cCA/edit?usp=sharing"",""มหาสารคาม!J20"")"),0)</f>
        <v>0</v>
      </c>
      <c r="K80" s="204">
        <f t="shared" ref="K80:K88" ca="1" si="50">IF(I80&gt;0,J80*100/I80,0)</f>
        <v>0</v>
      </c>
      <c r="L80" s="185"/>
      <c r="M80" s="185"/>
      <c r="N80" s="185"/>
      <c r="O80" s="185"/>
      <c r="P80" s="185"/>
    </row>
    <row r="81" spans="1:16" ht="21.75" customHeight="1" x14ac:dyDescent="0.55000000000000004">
      <c r="A81" s="179"/>
      <c r="B81" s="180"/>
      <c r="C81" s="180"/>
      <c r="D81" s="197"/>
      <c r="E81" s="201"/>
      <c r="F81" s="199"/>
      <c r="G81" s="200"/>
      <c r="H81" s="202" t="s">
        <v>37</v>
      </c>
      <c r="I81" s="203">
        <f ca="1">IFERROR(__xludf.DUMMYFUNCTION("IMPORTRANGE(""https://docs.google.com/spreadsheets/d/1XL5vhW3sbDhbH9Cz0tuDiY8C3ctxq1tqvaCgkFb8cCA/edit?usp=sharing"",""มหาสารคาม!I21"")"),77)</f>
        <v>77</v>
      </c>
      <c r="J81" s="203">
        <f ca="1">IFERROR(__xludf.DUMMYFUNCTION("IMPORTRANGE(""https://docs.google.com/spreadsheets/d/1XL5vhW3sbDhbH9Cz0tuDiY8C3ctxq1tqvaCgkFb8cCA/edit?usp=sharing"",""มหาสารคาม!J21"")"),0)</f>
        <v>0</v>
      </c>
      <c r="K81" s="204">
        <f t="shared" ca="1" si="50"/>
        <v>0</v>
      </c>
      <c r="L81" s="185"/>
      <c r="M81" s="185"/>
      <c r="N81" s="185"/>
      <c r="O81" s="185"/>
      <c r="P81" s="185"/>
    </row>
    <row r="82" spans="1:16" ht="21.75" customHeight="1" x14ac:dyDescent="0.55000000000000004">
      <c r="A82" s="179"/>
      <c r="B82" s="180"/>
      <c r="C82" s="180"/>
      <c r="D82" s="197"/>
      <c r="E82" s="201"/>
      <c r="F82" s="199"/>
      <c r="G82" s="199" t="s">
        <v>50</v>
      </c>
      <c r="H82" s="184" t="s">
        <v>36</v>
      </c>
      <c r="I82" s="167">
        <f ca="1">IFERROR(__xludf.DUMMYFUNCTION("IMPORTRANGE(""https://docs.google.com/spreadsheets/d/1XL5vhW3sbDhbH9Cz0tuDiY8C3ctxq1tqvaCgkFb8cCA/edit?usp=sharing"",""มหาสารคาม!I22"")"),1)</f>
        <v>1</v>
      </c>
      <c r="J82" s="191">
        <f ca="1">IFERROR(__xludf.DUMMYFUNCTION("IMPORTRANGE(""https://docs.google.com/spreadsheets/d/1XL5vhW3sbDhbH9Cz0tuDiY8C3ctxq1tqvaCgkFb8cCA/edit?usp=sharing"",""มหาสารคาม!J22"")"),0)</f>
        <v>0</v>
      </c>
      <c r="K82" s="168">
        <f t="shared" ca="1" si="50"/>
        <v>0</v>
      </c>
      <c r="L82" s="185"/>
      <c r="M82" s="185"/>
      <c r="N82" s="185"/>
      <c r="O82" s="185"/>
      <c r="P82" s="185"/>
    </row>
    <row r="83" spans="1:16" ht="21.75" customHeight="1" x14ac:dyDescent="0.55000000000000004">
      <c r="A83" s="179"/>
      <c r="B83" s="180"/>
      <c r="C83" s="180"/>
      <c r="D83" s="197"/>
      <c r="E83" s="201"/>
      <c r="F83" s="199"/>
      <c r="G83" s="200"/>
      <c r="H83" s="184" t="s">
        <v>37</v>
      </c>
      <c r="I83" s="167">
        <f ca="1">IFERROR(__xludf.DUMMYFUNCTION("IMPORTRANGE(""https://docs.google.com/spreadsheets/d/1XL5vhW3sbDhbH9Cz0tuDiY8C3ctxq1tqvaCgkFb8cCA/edit?usp=sharing"",""มหาสารคาม!I23"")"),37)</f>
        <v>37</v>
      </c>
      <c r="J83" s="191">
        <f ca="1">IFERROR(__xludf.DUMMYFUNCTION("IMPORTRANGE(""https://docs.google.com/spreadsheets/d/1XL5vhW3sbDhbH9Cz0tuDiY8C3ctxq1tqvaCgkFb8cCA/edit?usp=sharing"",""มหาสารคาม!J23"")"),0)</f>
        <v>0</v>
      </c>
      <c r="K83" s="168">
        <f t="shared" ca="1" si="50"/>
        <v>0</v>
      </c>
      <c r="L83" s="185"/>
      <c r="M83" s="185"/>
      <c r="N83" s="185"/>
      <c r="O83" s="185"/>
      <c r="P83" s="185"/>
    </row>
    <row r="84" spans="1:16" ht="21.75" customHeight="1" x14ac:dyDescent="0.55000000000000004">
      <c r="A84" s="179"/>
      <c r="B84" s="180"/>
      <c r="C84" s="180"/>
      <c r="D84" s="197"/>
      <c r="E84" s="201"/>
      <c r="F84" s="199"/>
      <c r="G84" s="199" t="s">
        <v>51</v>
      </c>
      <c r="H84" s="184" t="s">
        <v>36</v>
      </c>
      <c r="I84" s="167">
        <f ca="1">IFERROR(__xludf.DUMMYFUNCTION("IMPORTRANGE(""https://docs.google.com/spreadsheets/d/1XL5vhW3sbDhbH9Cz0tuDiY8C3ctxq1tqvaCgkFb8cCA/edit?usp=sharing"",""มหาสารคาม!I24"")"),1)</f>
        <v>1</v>
      </c>
      <c r="J84" s="192">
        <f ca="1">IFERROR(__xludf.DUMMYFUNCTION("IMPORTRANGE(""https://docs.google.com/spreadsheets/d/1XL5vhW3sbDhbH9Cz0tuDiY8C3ctxq1tqvaCgkFb8cCA/edit?usp=sharing"",""มหาสารคาม!J24"")"),0)</f>
        <v>0</v>
      </c>
      <c r="K84" s="168">
        <f t="shared" ca="1" si="50"/>
        <v>0</v>
      </c>
      <c r="L84" s="185"/>
      <c r="M84" s="185"/>
      <c r="N84" s="185"/>
      <c r="O84" s="185"/>
      <c r="P84" s="185"/>
    </row>
    <row r="85" spans="1:16" ht="21.75" customHeight="1" x14ac:dyDescent="0.55000000000000004">
      <c r="A85" s="179"/>
      <c r="B85" s="180"/>
      <c r="C85" s="180"/>
      <c r="D85" s="197"/>
      <c r="E85" s="201"/>
      <c r="F85" s="199"/>
      <c r="G85" s="200"/>
      <c r="H85" s="184" t="s">
        <v>37</v>
      </c>
      <c r="I85" s="167">
        <f ca="1">IFERROR(__xludf.DUMMYFUNCTION("IMPORTRANGE(""https://docs.google.com/spreadsheets/d/1XL5vhW3sbDhbH9Cz0tuDiY8C3ctxq1tqvaCgkFb8cCA/edit?usp=sharing"",""มหาสารคาม!I25"")"),40)</f>
        <v>40</v>
      </c>
      <c r="J85" s="192">
        <f ca="1">IFERROR(__xludf.DUMMYFUNCTION("IMPORTRANGE(""https://docs.google.com/spreadsheets/d/1XL5vhW3sbDhbH9Cz0tuDiY8C3ctxq1tqvaCgkFb8cCA/edit?usp=sharing"",""มหาสารคาม!J25"")"),0)</f>
        <v>0</v>
      </c>
      <c r="K85" s="168">
        <f t="shared" ca="1" si="50"/>
        <v>0</v>
      </c>
      <c r="L85" s="185"/>
      <c r="M85" s="185"/>
      <c r="N85" s="185"/>
      <c r="O85" s="185"/>
      <c r="P85" s="185"/>
    </row>
    <row r="86" spans="1:16" ht="21.75" customHeight="1" x14ac:dyDescent="0.55000000000000004">
      <c r="A86" s="179"/>
      <c r="B86" s="180"/>
      <c r="C86" s="180"/>
      <c r="D86" s="197"/>
      <c r="E86" s="201"/>
      <c r="F86" s="199"/>
      <c r="G86" s="199" t="s">
        <v>52</v>
      </c>
      <c r="H86" s="184" t="s">
        <v>36</v>
      </c>
      <c r="I86" s="167">
        <f ca="1">IFERROR(__xludf.DUMMYFUNCTION("IMPORTRANGE(""https://docs.google.com/spreadsheets/d/1XL5vhW3sbDhbH9Cz0tuDiY8C3ctxq1tqvaCgkFb8cCA/edit?usp=sharing"",""มหาสารคาม!I26"")"),0)</f>
        <v>0</v>
      </c>
      <c r="J86" s="191">
        <f ca="1">IFERROR(__xludf.DUMMYFUNCTION("IMPORTRANGE(""https://docs.google.com/spreadsheets/d/1XL5vhW3sbDhbH9Cz0tuDiY8C3ctxq1tqvaCgkFb8cCA/edit?usp=sharing"",""มหาสารคาม!J26"")"),0)</f>
        <v>0</v>
      </c>
      <c r="K86" s="168">
        <f t="shared" ca="1" si="50"/>
        <v>0</v>
      </c>
      <c r="L86" s="185"/>
      <c r="M86" s="185"/>
      <c r="N86" s="185"/>
      <c r="O86" s="185"/>
      <c r="P86" s="185"/>
    </row>
    <row r="87" spans="1:16" ht="21.75" customHeight="1" x14ac:dyDescent="0.55000000000000004">
      <c r="A87" s="179"/>
      <c r="B87" s="180"/>
      <c r="C87" s="180"/>
      <c r="D87" s="197"/>
      <c r="E87" s="201"/>
      <c r="F87" s="199"/>
      <c r="G87" s="200"/>
      <c r="H87" s="184" t="s">
        <v>37</v>
      </c>
      <c r="I87" s="167">
        <f ca="1">IFERROR(__xludf.DUMMYFUNCTION("IMPORTRANGE(""https://docs.google.com/spreadsheets/d/1XL5vhW3sbDhbH9Cz0tuDiY8C3ctxq1tqvaCgkFb8cCA/edit?usp=sharing"",""มหาสารคาม!I27"")"),0)</f>
        <v>0</v>
      </c>
      <c r="J87" s="191">
        <f ca="1">IFERROR(__xludf.DUMMYFUNCTION("IMPORTRANGE(""https://docs.google.com/spreadsheets/d/1XL5vhW3sbDhbH9Cz0tuDiY8C3ctxq1tqvaCgkFb8cCA/edit?usp=sharing"",""มหาสารคาม!J27"")"),0)</f>
        <v>0</v>
      </c>
      <c r="K87" s="168">
        <f t="shared" ca="1" si="50"/>
        <v>0</v>
      </c>
      <c r="L87" s="185"/>
      <c r="M87" s="185"/>
      <c r="N87" s="185"/>
      <c r="O87" s="185"/>
      <c r="P87" s="185"/>
    </row>
    <row r="88" spans="1:16" ht="21.75" customHeight="1" x14ac:dyDescent="0.55000000000000004">
      <c r="A88" s="179"/>
      <c r="B88" s="180"/>
      <c r="C88" s="180"/>
      <c r="D88" s="197"/>
      <c r="E88" s="201"/>
      <c r="F88" s="198" t="s">
        <v>53</v>
      </c>
      <c r="G88" s="199"/>
      <c r="H88" s="184" t="s">
        <v>37</v>
      </c>
      <c r="I88" s="167">
        <f ca="1">IFERROR(__xludf.DUMMYFUNCTION("IMPORTRANGE(""https://docs.google.com/spreadsheets/d/1XL5vhW3sbDhbH9Cz0tuDiY8C3ctxq1tqvaCgkFb8cCA/edit?usp=sharing"",""มหาสารคาม!I28"")"),37)</f>
        <v>37</v>
      </c>
      <c r="J88" s="191">
        <f ca="1">IFERROR(__xludf.DUMMYFUNCTION("IMPORTRANGE(""https://docs.google.com/spreadsheets/d/1XL5vhW3sbDhbH9Cz0tuDiY8C3ctxq1tqvaCgkFb8cCA/edit?usp=sharing"",""มหาสารคาม!J28"")"),0)</f>
        <v>0</v>
      </c>
      <c r="K88" s="168">
        <f t="shared" ca="1" si="50"/>
        <v>0</v>
      </c>
      <c r="L88" s="185"/>
      <c r="M88" s="185"/>
      <c r="N88" s="185"/>
      <c r="O88" s="185"/>
      <c r="P88" s="185"/>
    </row>
    <row r="89" spans="1:16" ht="21.75" customHeight="1" x14ac:dyDescent="0.55000000000000004">
      <c r="A89" s="179"/>
      <c r="B89" s="180"/>
      <c r="C89" s="180"/>
      <c r="D89" s="197"/>
      <c r="E89" s="198" t="s">
        <v>54</v>
      </c>
      <c r="F89" s="199"/>
      <c r="G89" s="200"/>
      <c r="H89" s="190"/>
      <c r="I89" s="191"/>
      <c r="J89" s="192">
        <f ca="1">IFERROR(__xludf.DUMMYFUNCTION("IMPORTRANGE(""https://docs.google.com/spreadsheets/d/1XL5vhW3sbDhbH9Cz0tuDiY8C3ctxq1tqvaCgkFb8cCA/edit?usp=sharing"",""มหาสารคาม!J29"")"),0)</f>
        <v>0</v>
      </c>
      <c r="K89" s="168"/>
      <c r="L89" s="185"/>
      <c r="M89" s="185"/>
      <c r="N89" s="185"/>
      <c r="O89" s="185"/>
      <c r="P89" s="185"/>
    </row>
    <row r="90" spans="1:16" ht="21.75" customHeight="1" x14ac:dyDescent="0.55000000000000004">
      <c r="A90" s="179"/>
      <c r="B90" s="180"/>
      <c r="C90" s="180"/>
      <c r="D90" s="205">
        <v>3</v>
      </c>
      <c r="E90" s="206" t="s">
        <v>55</v>
      </c>
      <c r="F90" s="207"/>
      <c r="G90" s="208"/>
      <c r="H90" s="190"/>
      <c r="I90" s="191"/>
      <c r="J90" s="209">
        <f ca="1">IFERROR(__xludf.DUMMYFUNCTION("IMPORTRANGE(""https://docs.google.com/spreadsheets/d/1XL5vhW3sbDhbH9Cz0tuDiY8C3ctxq1tqvaCgkFb8cCA/edit?usp=sharing"",""มหาสารคาม!J30"")"),0)</f>
        <v>0</v>
      </c>
      <c r="K90" s="168"/>
      <c r="L90" s="185"/>
      <c r="M90" s="185"/>
      <c r="N90" s="185"/>
      <c r="O90" s="185"/>
      <c r="P90" s="185"/>
    </row>
    <row r="91" spans="1:16" ht="21.75" customHeight="1" x14ac:dyDescent="0.55000000000000004">
      <c r="A91" s="210" t="s">
        <v>56</v>
      </c>
      <c r="B91" s="211"/>
      <c r="C91" s="212"/>
      <c r="D91" s="211"/>
      <c r="E91" s="213"/>
      <c r="F91" s="213"/>
      <c r="G91" s="214"/>
      <c r="H91" s="215"/>
      <c r="I91" s="216"/>
      <c r="J91" s="216"/>
      <c r="K91" s="217"/>
      <c r="L91" s="218"/>
      <c r="M91" s="218"/>
      <c r="N91" s="218"/>
      <c r="O91" s="219"/>
      <c r="P91" s="219"/>
    </row>
    <row r="92" spans="1:16" ht="21.75" customHeight="1" x14ac:dyDescent="0.55000000000000004">
      <c r="A92" s="142"/>
      <c r="B92" s="143" t="s">
        <v>57</v>
      </c>
      <c r="C92" s="143"/>
      <c r="D92" s="144"/>
      <c r="E92" s="143"/>
      <c r="F92" s="143"/>
      <c r="G92" s="220"/>
      <c r="H92" s="145" t="s">
        <v>37</v>
      </c>
      <c r="I92" s="146">
        <f ca="1">IFERROR(__xludf.DUMMYFUNCTION("IMPORTRANGE(""https://docs.google.com/spreadsheets/d/1XL5vhW3sbDhbH9Cz0tuDiY8C3ctxq1tqvaCgkFb8cCA/edit?usp=sharing"",""มหาสารคาม!I32"")"),4)</f>
        <v>4</v>
      </c>
      <c r="J92" s="146">
        <f ca="1">IFERROR(__xludf.DUMMYFUNCTION("IMPORTRANGE(""https://docs.google.com/spreadsheets/d/1XL5vhW3sbDhbH9Cz0tuDiY8C3ctxq1tqvaCgkFb8cCA/edit?usp=sharing"",""มหาสารคาม!J32"")"),0)</f>
        <v>0</v>
      </c>
      <c r="K92" s="147">
        <f t="shared" ref="K92:K93" ca="1" si="51">IF(I92&gt;0,J92*100/I92,0)</f>
        <v>0</v>
      </c>
      <c r="L92" s="221"/>
      <c r="M92" s="221"/>
      <c r="N92" s="221"/>
      <c r="O92" s="147"/>
      <c r="P92" s="147"/>
    </row>
    <row r="93" spans="1:16" ht="21.75" customHeight="1" x14ac:dyDescent="0.55000000000000004">
      <c r="A93" s="142"/>
      <c r="B93" s="143"/>
      <c r="C93" s="143"/>
      <c r="D93" s="144" t="s">
        <v>58</v>
      </c>
      <c r="E93" s="143"/>
      <c r="F93" s="143"/>
      <c r="G93" s="220"/>
      <c r="H93" s="145" t="s">
        <v>59</v>
      </c>
      <c r="I93" s="146">
        <f ca="1">IFERROR(__xludf.DUMMYFUNCTION("IMPORTRANGE(""https://docs.google.com/spreadsheets/d/1XL5vhW3sbDhbH9Cz0tuDiY8C3ctxq1tqvaCgkFb8cCA/edit?usp=sharing"",""มหาสารคาม!I33"")"),1)</f>
        <v>1</v>
      </c>
      <c r="J93" s="146">
        <f ca="1">IFERROR(__xludf.DUMMYFUNCTION("IMPORTRANGE(""https://docs.google.com/spreadsheets/d/1XL5vhW3sbDhbH9Cz0tuDiY8C3ctxq1tqvaCgkFb8cCA/edit?usp=sharing"",""มหาสารคาม!J33"")"),1)</f>
        <v>1</v>
      </c>
      <c r="K93" s="147">
        <f t="shared" ca="1" si="51"/>
        <v>100</v>
      </c>
      <c r="L93" s="221"/>
      <c r="M93" s="221"/>
      <c r="N93" s="221"/>
      <c r="O93" s="147"/>
      <c r="P93" s="147"/>
    </row>
    <row r="94" spans="1:16" ht="21.75" customHeight="1" x14ac:dyDescent="0.55000000000000004">
      <c r="A94" s="149"/>
      <c r="B94" s="150"/>
      <c r="C94" s="151" t="s">
        <v>16</v>
      </c>
      <c r="D94" s="495" t="s">
        <v>17</v>
      </c>
      <c r="E94" s="496"/>
      <c r="F94" s="496"/>
      <c r="G94" s="496"/>
      <c r="H94" s="152" t="s">
        <v>12</v>
      </c>
      <c r="I94" s="167"/>
      <c r="J94" s="167"/>
      <c r="K94" s="168"/>
      <c r="L94" s="155">
        <f t="shared" ref="L94:N94" ca="1" si="52">L95+L96</f>
        <v>214500</v>
      </c>
      <c r="M94" s="155">
        <f t="shared" ca="1" si="52"/>
        <v>68730</v>
      </c>
      <c r="N94" s="155">
        <f t="shared" ca="1" si="52"/>
        <v>121790</v>
      </c>
      <c r="O94" s="154">
        <f t="shared" ref="O94:O96" ca="1" si="53">IF(L94&gt;0,N94*100/L94,0)</f>
        <v>56.778554778554778</v>
      </c>
      <c r="P94" s="154">
        <f t="shared" ref="P94:P96" ca="1" si="54">IF(M94&gt;0,N94*100/M94,0)</f>
        <v>177.200640186236</v>
      </c>
    </row>
    <row r="95" spans="1:16" ht="21.75" customHeight="1" x14ac:dyDescent="0.55000000000000004">
      <c r="A95" s="156"/>
      <c r="B95" s="34"/>
      <c r="C95" s="34"/>
      <c r="D95" s="34"/>
      <c r="E95" s="34"/>
      <c r="F95" s="34"/>
      <c r="G95" s="35" t="s">
        <v>18</v>
      </c>
      <c r="H95" s="157" t="s">
        <v>12</v>
      </c>
      <c r="I95" s="167"/>
      <c r="J95" s="167"/>
      <c r="K95" s="168"/>
      <c r="L95" s="160">
        <f t="shared" ref="L95:N95" si="55">L97+L101</f>
        <v>0</v>
      </c>
      <c r="M95" s="160">
        <f t="shared" si="55"/>
        <v>0</v>
      </c>
      <c r="N95" s="160">
        <f t="shared" si="55"/>
        <v>0</v>
      </c>
      <c r="O95" s="159">
        <f t="shared" si="53"/>
        <v>0</v>
      </c>
      <c r="P95" s="159">
        <f t="shared" si="54"/>
        <v>0</v>
      </c>
    </row>
    <row r="96" spans="1:16" ht="21.75" customHeight="1" x14ac:dyDescent="0.55000000000000004">
      <c r="A96" s="156"/>
      <c r="B96" s="34"/>
      <c r="C96" s="34"/>
      <c r="D96" s="34"/>
      <c r="E96" s="34"/>
      <c r="F96" s="34"/>
      <c r="G96" s="35" t="s">
        <v>19</v>
      </c>
      <c r="H96" s="157" t="s">
        <v>12</v>
      </c>
      <c r="I96" s="167"/>
      <c r="J96" s="167"/>
      <c r="K96" s="168"/>
      <c r="L96" s="160">
        <f t="shared" ref="L96:N96" ca="1" si="56">L98+L102</f>
        <v>214500</v>
      </c>
      <c r="M96" s="160">
        <f t="shared" ca="1" si="56"/>
        <v>68730</v>
      </c>
      <c r="N96" s="160">
        <f t="shared" ca="1" si="56"/>
        <v>121790</v>
      </c>
      <c r="O96" s="159">
        <f t="shared" ca="1" si="53"/>
        <v>56.778554778554778</v>
      </c>
      <c r="P96" s="159">
        <f t="shared" ca="1" si="54"/>
        <v>177.200640186236</v>
      </c>
    </row>
    <row r="97" spans="1:16" ht="21.75" customHeight="1" x14ac:dyDescent="0.55000000000000004">
      <c r="A97" s="161"/>
      <c r="B97" s="162"/>
      <c r="C97" s="162" t="s">
        <v>16</v>
      </c>
      <c r="D97" s="163" t="s">
        <v>38</v>
      </c>
      <c r="E97" s="164"/>
      <c r="F97" s="164"/>
      <c r="G97" s="165" t="s">
        <v>39</v>
      </c>
      <c r="H97" s="166" t="s">
        <v>12</v>
      </c>
      <c r="I97" s="167" t="s">
        <v>40</v>
      </c>
      <c r="J97" s="167"/>
      <c r="K97" s="168"/>
      <c r="L97" s="169">
        <v>0</v>
      </c>
      <c r="M97" s="169"/>
      <c r="N97" s="169">
        <v>0</v>
      </c>
      <c r="O97" s="169">
        <f>+IF(L97&gt;0,N97*100/L97,0)</f>
        <v>0</v>
      </c>
      <c r="P97" s="169"/>
    </row>
    <row r="98" spans="1:16" ht="21.75" customHeight="1" x14ac:dyDescent="0.55000000000000004">
      <c r="A98" s="161"/>
      <c r="B98" s="162"/>
      <c r="C98" s="162"/>
      <c r="D98" s="170"/>
      <c r="E98" s="164"/>
      <c r="F98" s="164" t="s">
        <v>40</v>
      </c>
      <c r="G98" s="165" t="s">
        <v>41</v>
      </c>
      <c r="H98" s="166" t="s">
        <v>12</v>
      </c>
      <c r="I98" s="167"/>
      <c r="J98" s="167"/>
      <c r="K98" s="168"/>
      <c r="L98" s="171">
        <f ca="1">L99+L100</f>
        <v>122100</v>
      </c>
      <c r="M98" s="172">
        <f ca="1">IFERROR(__xludf.DUMMYFUNCTION("IMPORTRANGE(""https://docs.google.com/spreadsheets/d/1Yj_ptqi66GCucihVvJfMjLAmec39IyEx_6qawtMGysU/edit?usp=sharing"",""สบก!AR45"")"),68730)</f>
        <v>68730</v>
      </c>
      <c r="N98" s="172">
        <f ca="1">IFERROR(__xludf.DUMMYFUNCTION("IMPORTRANGE(""https://docs.google.com/spreadsheets/d/1Yj_ptqi66GCucihVvJfMjLAmec39IyEx_6qawtMGysU/edit?usp=sharing"",""สบก!AS45"")"),29390)</f>
        <v>29390</v>
      </c>
      <c r="O98" s="171">
        <f ca="1">IF(L98&gt;0,N98*100/L98,0)</f>
        <v>24.070434070434072</v>
      </c>
      <c r="P98" s="171">
        <f ca="1">IF(M98&gt;0,N98*100/M98,0)</f>
        <v>42.761530627091517</v>
      </c>
    </row>
    <row r="99" spans="1:16" ht="21.75" customHeight="1" x14ac:dyDescent="0.55000000000000004">
      <c r="A99" s="161"/>
      <c r="B99" s="162"/>
      <c r="C99" s="162"/>
      <c r="D99" s="170"/>
      <c r="E99" s="164"/>
      <c r="F99" s="164"/>
      <c r="G99" s="173" t="s">
        <v>42</v>
      </c>
      <c r="H99" s="166" t="s">
        <v>12</v>
      </c>
      <c r="I99" s="167"/>
      <c r="J99" s="167"/>
      <c r="K99" s="168"/>
      <c r="L99" s="172">
        <f ca="1">IFERROR(__xludf.DUMMYFUNCTION("IMPORTRANGE(""https://docs.google.com/spreadsheets/d/1Yj_ptqi66GCucihVvJfMjLAmec39IyEx_6qawtMGysU/edit?usp=sharing"",""สบก!AN45"")"),0)</f>
        <v>0</v>
      </c>
      <c r="M99" s="171"/>
      <c r="N99" s="171"/>
      <c r="O99" s="171"/>
      <c r="P99" s="171"/>
    </row>
    <row r="100" spans="1:16" ht="21.75" customHeight="1" x14ac:dyDescent="0.55000000000000004">
      <c r="A100" s="161"/>
      <c r="B100" s="162"/>
      <c r="C100" s="162"/>
      <c r="D100" s="170"/>
      <c r="E100" s="164"/>
      <c r="F100" s="164"/>
      <c r="G100" s="173" t="s">
        <v>43</v>
      </c>
      <c r="H100" s="166" t="s">
        <v>12</v>
      </c>
      <c r="I100" s="167"/>
      <c r="J100" s="191"/>
      <c r="K100" s="222"/>
      <c r="L100" s="172">
        <f ca="1">IFERROR(__xludf.DUMMYFUNCTION("IMPORTRANGE(""https://docs.google.com/spreadsheets/d/1Yj_ptqi66GCucihVvJfMjLAmec39IyEx_6qawtMGysU/edit?usp=sharing"",""สบก!AO45"")"),122100)</f>
        <v>122100</v>
      </c>
      <c r="M100" s="171"/>
      <c r="N100" s="171"/>
      <c r="O100" s="171"/>
      <c r="P100" s="171"/>
    </row>
    <row r="101" spans="1:16" ht="21.75" customHeight="1" x14ac:dyDescent="0.55000000000000004">
      <c r="A101" s="174"/>
      <c r="B101" s="81"/>
      <c r="C101" s="82" t="s">
        <v>16</v>
      </c>
      <c r="D101" s="497" t="s">
        <v>23</v>
      </c>
      <c r="E101" s="498"/>
      <c r="F101" s="89"/>
      <c r="G101" s="83" t="s">
        <v>18</v>
      </c>
      <c r="H101" s="175" t="s">
        <v>12</v>
      </c>
      <c r="I101" s="191"/>
      <c r="J101" s="191"/>
      <c r="K101" s="222"/>
      <c r="L101" s="93">
        <v>0</v>
      </c>
      <c r="M101" s="93"/>
      <c r="N101" s="44"/>
      <c r="O101" s="93"/>
      <c r="P101" s="93"/>
    </row>
    <row r="102" spans="1:16" ht="21.75" customHeight="1" x14ac:dyDescent="0.55000000000000004">
      <c r="A102" s="176"/>
      <c r="B102" s="95"/>
      <c r="C102" s="95"/>
      <c r="D102" s="177"/>
      <c r="E102" s="96"/>
      <c r="F102" s="96"/>
      <c r="G102" s="97" t="s">
        <v>19</v>
      </c>
      <c r="H102" s="178" t="s">
        <v>12</v>
      </c>
      <c r="I102" s="191"/>
      <c r="J102" s="191"/>
      <c r="K102" s="222"/>
      <c r="L102" s="91">
        <f ca="1">IFERROR(__xludf.DUMMYFUNCTION("IMPORTRANGE(""https://docs.google.com/spreadsheets/d/1Yj_ptqi66GCucihVvJfMjLAmec39IyEx_6qawtMGysU/edit?usp=sharing"",""สบก!AP45"")"),92400)</f>
        <v>92400</v>
      </c>
      <c r="M102" s="101"/>
      <c r="N102" s="91">
        <f ca="1">IFERROR(__xludf.DUMMYFUNCTION("IMPORTRANGE(""https://docs.google.com/spreadsheets/d/1Yj_ptqi66GCucihVvJfMjLAmec39IyEx_6qawtMGysU/edit?usp=sharing"",""สบก!AT45"")"),92400)</f>
        <v>92400</v>
      </c>
      <c r="O102" s="101">
        <f ca="1">IF(L102&gt;0,N102*100/L102,0)</f>
        <v>100</v>
      </c>
      <c r="P102" s="101"/>
    </row>
    <row r="103" spans="1:16" ht="21.75" customHeight="1" x14ac:dyDescent="0.55000000000000004">
      <c r="A103" s="179"/>
      <c r="B103" s="180"/>
      <c r="C103" s="162" t="s">
        <v>16</v>
      </c>
      <c r="D103" s="181" t="s">
        <v>44</v>
      </c>
      <c r="E103" s="182"/>
      <c r="F103" s="182"/>
      <c r="G103" s="183"/>
      <c r="H103" s="184"/>
      <c r="I103" s="167"/>
      <c r="J103" s="191"/>
      <c r="K103" s="222"/>
      <c r="L103" s="171"/>
      <c r="M103" s="171"/>
      <c r="N103" s="171"/>
      <c r="O103" s="185"/>
      <c r="P103" s="185"/>
    </row>
    <row r="104" spans="1:16" ht="21.75" customHeight="1" x14ac:dyDescent="0.55000000000000004">
      <c r="A104" s="179"/>
      <c r="B104" s="180"/>
      <c r="C104" s="180"/>
      <c r="D104" s="186">
        <v>1</v>
      </c>
      <c r="E104" s="187" t="s">
        <v>45</v>
      </c>
      <c r="F104" s="188"/>
      <c r="G104" s="189"/>
      <c r="H104" s="190"/>
      <c r="I104" s="191"/>
      <c r="J104" s="191">
        <f ca="1">IFERROR(__xludf.DUMMYFUNCTION("IMPORTRANGE(""https://docs.google.com/spreadsheets/d/1XL5vhW3sbDhbH9Cz0tuDiY8C3ctxq1tqvaCgkFb8cCA/edit?usp=sharing"",""มหาสารคาม!J39"")"),0)</f>
        <v>0</v>
      </c>
      <c r="K104" s="222"/>
      <c r="L104" s="171"/>
      <c r="M104" s="171"/>
      <c r="N104" s="171"/>
      <c r="O104" s="185"/>
      <c r="P104" s="185"/>
    </row>
    <row r="105" spans="1:16" ht="21.75" customHeight="1" x14ac:dyDescent="0.55000000000000004">
      <c r="A105" s="179"/>
      <c r="B105" s="180"/>
      <c r="C105" s="180"/>
      <c r="D105" s="193">
        <v>2</v>
      </c>
      <c r="E105" s="194" t="s">
        <v>46</v>
      </c>
      <c r="F105" s="195"/>
      <c r="G105" s="196"/>
      <c r="H105" s="190"/>
      <c r="I105" s="191"/>
      <c r="J105" s="191">
        <f ca="1">IFERROR(__xludf.DUMMYFUNCTION("IMPORTRANGE(""https://docs.google.com/spreadsheets/d/1XL5vhW3sbDhbH9Cz0tuDiY8C3ctxq1tqvaCgkFb8cCA/edit?usp=sharing"",""มหาสารคาม!J40"")"),1)</f>
        <v>1</v>
      </c>
      <c r="K105" s="222"/>
      <c r="L105" s="171" t="s">
        <v>40</v>
      </c>
      <c r="M105" s="171"/>
      <c r="N105" s="171" t="s">
        <v>40</v>
      </c>
      <c r="O105" s="185"/>
      <c r="P105" s="185"/>
    </row>
    <row r="106" spans="1:16" ht="21.75" customHeight="1" x14ac:dyDescent="0.55000000000000004">
      <c r="A106" s="179"/>
      <c r="B106" s="180"/>
      <c r="C106" s="180"/>
      <c r="D106" s="197"/>
      <c r="E106" s="198" t="s">
        <v>47</v>
      </c>
      <c r="F106" s="199"/>
      <c r="G106" s="200"/>
      <c r="H106" s="190"/>
      <c r="I106" s="191"/>
      <c r="J106" s="191">
        <f ca="1">IFERROR(__xludf.DUMMYFUNCTION("IMPORTRANGE(""https://docs.google.com/spreadsheets/d/1XL5vhW3sbDhbH9Cz0tuDiY8C3ctxq1tqvaCgkFb8cCA/edit?usp=sharing"",""มหาสารคาม!J41"")"),1)</f>
        <v>1</v>
      </c>
      <c r="K106" s="222"/>
      <c r="L106" s="171"/>
      <c r="M106" s="171"/>
      <c r="N106" s="171"/>
      <c r="O106" s="185"/>
      <c r="P106" s="185"/>
    </row>
    <row r="107" spans="1:16" ht="21.75" customHeight="1" x14ac:dyDescent="0.55000000000000004">
      <c r="A107" s="179"/>
      <c r="B107" s="180"/>
      <c r="C107" s="180"/>
      <c r="D107" s="197"/>
      <c r="E107" s="198" t="s">
        <v>48</v>
      </c>
      <c r="F107" s="199"/>
      <c r="G107" s="200"/>
      <c r="H107" s="190"/>
      <c r="I107" s="191"/>
      <c r="J107" s="191">
        <f ca="1">IFERROR(__xludf.DUMMYFUNCTION("IMPORTRANGE(""https://docs.google.com/spreadsheets/d/1XL5vhW3sbDhbH9Cz0tuDiY8C3ctxq1tqvaCgkFb8cCA/edit?usp=sharing"",""มหาสารคาม!J42"")"),1)</f>
        <v>1</v>
      </c>
      <c r="K107" s="222"/>
      <c r="L107" s="171"/>
      <c r="M107" s="171"/>
      <c r="N107" s="171"/>
      <c r="O107" s="185"/>
      <c r="P107" s="185"/>
    </row>
    <row r="108" spans="1:16" ht="21.75" customHeight="1" x14ac:dyDescent="0.55000000000000004">
      <c r="A108" s="179"/>
      <c r="B108" s="180"/>
      <c r="C108" s="180"/>
      <c r="D108" s="197"/>
      <c r="E108" s="199"/>
      <c r="F108" s="199" t="s">
        <v>60</v>
      </c>
      <c r="G108" s="199"/>
      <c r="H108" s="184" t="s">
        <v>61</v>
      </c>
      <c r="I108" s="167">
        <f ca="1">IFERROR(__xludf.DUMMYFUNCTION("IMPORTRANGE(""https://docs.google.com/spreadsheets/d/1XL5vhW3sbDhbH9Cz0tuDiY8C3ctxq1tqvaCgkFb8cCA/edit?usp=sharing"",""มหาสารคาม!I43"")"),1)</f>
        <v>1</v>
      </c>
      <c r="J108" s="191">
        <f ca="1">IFERROR(__xludf.DUMMYFUNCTION("IMPORTRANGE(""https://docs.google.com/spreadsheets/d/1XL5vhW3sbDhbH9Cz0tuDiY8C3ctxq1tqvaCgkFb8cCA/edit?usp=sharing"",""มหาสารคาม!J43"")"),1)</f>
        <v>1</v>
      </c>
      <c r="K108" s="222">
        <f t="shared" ref="K108:K113" ca="1" si="57">IF(I108&gt;0,J108*100/I108,0)</f>
        <v>100</v>
      </c>
      <c r="L108" s="171"/>
      <c r="M108" s="171"/>
      <c r="N108" s="171"/>
      <c r="O108" s="185"/>
      <c r="P108" s="185"/>
    </row>
    <row r="109" spans="1:16" ht="21.75" customHeight="1" x14ac:dyDescent="0.55000000000000004">
      <c r="A109" s="179"/>
      <c r="B109" s="180"/>
      <c r="C109" s="180"/>
      <c r="D109" s="197"/>
      <c r="E109" s="201"/>
      <c r="F109" s="198" t="s">
        <v>62</v>
      </c>
      <c r="G109" s="199"/>
      <c r="H109" s="184" t="s">
        <v>37</v>
      </c>
      <c r="I109" s="167">
        <f ca="1">IFERROR(__xludf.DUMMYFUNCTION("IMPORTRANGE(""https://docs.google.com/spreadsheets/d/1XL5vhW3sbDhbH9Cz0tuDiY8C3ctxq1tqvaCgkFb8cCA/edit?usp=sharing"",""มหาสารคาม!I44"")"),4)</f>
        <v>4</v>
      </c>
      <c r="J109" s="191">
        <f ca="1">IFERROR(__xludf.DUMMYFUNCTION("IMPORTRANGE(""https://docs.google.com/spreadsheets/d/1XL5vhW3sbDhbH9Cz0tuDiY8C3ctxq1tqvaCgkFb8cCA/edit?usp=sharing"",""มหาสารคาม!J44"")"),0)</f>
        <v>0</v>
      </c>
      <c r="K109" s="222">
        <f t="shared" ca="1" si="57"/>
        <v>0</v>
      </c>
      <c r="L109" s="171"/>
      <c r="M109" s="171"/>
      <c r="N109" s="171"/>
      <c r="O109" s="185"/>
      <c r="P109" s="185"/>
    </row>
    <row r="110" spans="1:16" ht="21.75" customHeight="1" x14ac:dyDescent="0.55000000000000004">
      <c r="A110" s="179"/>
      <c r="B110" s="180"/>
      <c r="C110" s="180"/>
      <c r="D110" s="197"/>
      <c r="E110" s="201"/>
      <c r="F110" s="199"/>
      <c r="G110" s="223" t="s">
        <v>63</v>
      </c>
      <c r="H110" s="184" t="s">
        <v>37</v>
      </c>
      <c r="I110" s="167">
        <f ca="1">IFERROR(__xludf.DUMMYFUNCTION("IMPORTRANGE(""https://docs.google.com/spreadsheets/d/1XL5vhW3sbDhbH9Cz0tuDiY8C3ctxq1tqvaCgkFb8cCA/edit?usp=sharing"",""มหาสารคาม!I45"")"),4)</f>
        <v>4</v>
      </c>
      <c r="J110" s="191">
        <f ca="1">IFERROR(__xludf.DUMMYFUNCTION("IMPORTRANGE(""https://docs.google.com/spreadsheets/d/1XL5vhW3sbDhbH9Cz0tuDiY8C3ctxq1tqvaCgkFb8cCA/edit?usp=sharing"",""มหาสารคาม!J45"")"),4)</f>
        <v>4</v>
      </c>
      <c r="K110" s="222">
        <f t="shared" ca="1" si="57"/>
        <v>100</v>
      </c>
      <c r="L110" s="171"/>
      <c r="M110" s="171"/>
      <c r="N110" s="171"/>
      <c r="O110" s="185"/>
      <c r="P110" s="185"/>
    </row>
    <row r="111" spans="1:16" ht="21.75" customHeight="1" x14ac:dyDescent="0.55000000000000004">
      <c r="A111" s="179"/>
      <c r="B111" s="180"/>
      <c r="C111" s="180"/>
      <c r="D111" s="197"/>
      <c r="E111" s="201"/>
      <c r="F111" s="199"/>
      <c r="G111" s="223" t="s">
        <v>64</v>
      </c>
      <c r="H111" s="184" t="s">
        <v>37</v>
      </c>
      <c r="I111" s="167">
        <f ca="1">IFERROR(__xludf.DUMMYFUNCTION("IMPORTRANGE(""https://docs.google.com/spreadsheets/d/1XL5vhW3sbDhbH9Cz0tuDiY8C3ctxq1tqvaCgkFb8cCA/edit?usp=sharing"",""มหาสารคาม!I46"")"),4)</f>
        <v>4</v>
      </c>
      <c r="J111" s="191">
        <f ca="1">IFERROR(__xludf.DUMMYFUNCTION("IMPORTRANGE(""https://docs.google.com/spreadsheets/d/1XL5vhW3sbDhbH9Cz0tuDiY8C3ctxq1tqvaCgkFb8cCA/edit?usp=sharing"",""มหาสารคาม!J46"")"),4)</f>
        <v>4</v>
      </c>
      <c r="K111" s="222">
        <f t="shared" ca="1" si="57"/>
        <v>100</v>
      </c>
      <c r="L111" s="171"/>
      <c r="M111" s="171"/>
      <c r="N111" s="171"/>
      <c r="O111" s="185"/>
      <c r="P111" s="185"/>
    </row>
    <row r="112" spans="1:16" ht="21.75" customHeight="1" x14ac:dyDescent="0.55000000000000004">
      <c r="A112" s="179"/>
      <c r="B112" s="180"/>
      <c r="C112" s="180"/>
      <c r="D112" s="197"/>
      <c r="E112" s="201"/>
      <c r="F112" s="199"/>
      <c r="G112" s="224" t="s">
        <v>65</v>
      </c>
      <c r="H112" s="184" t="s">
        <v>37</v>
      </c>
      <c r="I112" s="167">
        <f ca="1">IFERROR(__xludf.DUMMYFUNCTION("IMPORTRANGE(""https://docs.google.com/spreadsheets/d/1XL5vhW3sbDhbH9Cz0tuDiY8C3ctxq1tqvaCgkFb8cCA/edit?usp=sharing"",""มหาสารคาม!I47"")"),4)</f>
        <v>4</v>
      </c>
      <c r="J112" s="191">
        <f ca="1">IFERROR(__xludf.DUMMYFUNCTION("IMPORTRANGE(""https://docs.google.com/spreadsheets/d/1XL5vhW3sbDhbH9Cz0tuDiY8C3ctxq1tqvaCgkFb8cCA/edit?usp=sharing"",""มหาสารคาม!J47"")"),0)</f>
        <v>0</v>
      </c>
      <c r="K112" s="222">
        <f t="shared" ca="1" si="57"/>
        <v>0</v>
      </c>
      <c r="L112" s="171"/>
      <c r="M112" s="171"/>
      <c r="N112" s="171"/>
      <c r="O112" s="185"/>
      <c r="P112" s="185"/>
    </row>
    <row r="113" spans="1:16" ht="21.75" customHeight="1" x14ac:dyDescent="0.55000000000000004">
      <c r="A113" s="179"/>
      <c r="B113" s="180"/>
      <c r="C113" s="180"/>
      <c r="D113" s="197"/>
      <c r="E113" s="201"/>
      <c r="F113" s="199" t="s">
        <v>66</v>
      </c>
      <c r="G113" s="199"/>
      <c r="H113" s="184" t="s">
        <v>59</v>
      </c>
      <c r="I113" s="167">
        <f ca="1">IFERROR(__xludf.DUMMYFUNCTION("IMPORTRANGE(""https://docs.google.com/spreadsheets/d/1XL5vhW3sbDhbH9Cz0tuDiY8C3ctxq1tqvaCgkFb8cCA/edit?usp=sharing"",""มหาสารคาม!I48"")"),1)</f>
        <v>1</v>
      </c>
      <c r="J113" s="191">
        <f ca="1">IFERROR(__xludf.DUMMYFUNCTION("IMPORTRANGE(""https://docs.google.com/spreadsheets/d/1XL5vhW3sbDhbH9Cz0tuDiY8C3ctxq1tqvaCgkFb8cCA/edit?usp=sharing"",""มหาสารคาม!J48"")"),1)</f>
        <v>1</v>
      </c>
      <c r="K113" s="222">
        <f t="shared" ca="1" si="57"/>
        <v>100</v>
      </c>
      <c r="L113" s="171"/>
      <c r="M113" s="171"/>
      <c r="N113" s="171"/>
      <c r="O113" s="185"/>
      <c r="P113" s="185"/>
    </row>
    <row r="114" spans="1:16" ht="21.75" customHeight="1" x14ac:dyDescent="0.55000000000000004">
      <c r="A114" s="179"/>
      <c r="B114" s="180"/>
      <c r="C114" s="180"/>
      <c r="D114" s="197"/>
      <c r="E114" s="198" t="s">
        <v>54</v>
      </c>
      <c r="F114" s="199"/>
      <c r="G114" s="200"/>
      <c r="H114" s="190"/>
      <c r="I114" s="191"/>
      <c r="J114" s="191">
        <f ca="1">IFERROR(__xludf.DUMMYFUNCTION("IMPORTRANGE(""https://docs.google.com/spreadsheets/d/1XL5vhW3sbDhbH9Cz0tuDiY8C3ctxq1tqvaCgkFb8cCA/edit?usp=sharing"",""มหาสารคาม!J49"")"),0)</f>
        <v>0</v>
      </c>
      <c r="K114" s="222"/>
      <c r="L114" s="171"/>
      <c r="M114" s="171"/>
      <c r="N114" s="171"/>
      <c r="O114" s="185"/>
      <c r="P114" s="185"/>
    </row>
    <row r="115" spans="1:16" ht="21.75" customHeight="1" x14ac:dyDescent="0.55000000000000004">
      <c r="A115" s="179"/>
      <c r="B115" s="180"/>
      <c r="C115" s="180"/>
      <c r="D115" s="205">
        <v>3</v>
      </c>
      <c r="E115" s="206" t="s">
        <v>55</v>
      </c>
      <c r="F115" s="207"/>
      <c r="G115" s="208"/>
      <c r="H115" s="190"/>
      <c r="I115" s="191"/>
      <c r="J115" s="225">
        <f ca="1">IFERROR(__xludf.DUMMYFUNCTION("IMPORTRANGE(""https://docs.google.com/spreadsheets/d/1XL5vhW3sbDhbH9Cz0tuDiY8C3ctxq1tqvaCgkFb8cCA/edit?usp=sharing"",""มหาสารคาม!J50"")"),0)</f>
        <v>0</v>
      </c>
      <c r="K115" s="222"/>
      <c r="L115" s="171"/>
      <c r="M115" s="171"/>
      <c r="N115" s="171"/>
      <c r="O115" s="185"/>
      <c r="P115" s="185"/>
    </row>
    <row r="116" spans="1:16" ht="21.75" customHeight="1" x14ac:dyDescent="0.55000000000000004">
      <c r="A116" s="210" t="s">
        <v>67</v>
      </c>
      <c r="B116" s="226"/>
      <c r="C116" s="227"/>
      <c r="D116" s="226"/>
      <c r="E116" s="228"/>
      <c r="F116" s="228"/>
      <c r="G116" s="229"/>
      <c r="H116" s="215"/>
      <c r="I116" s="216"/>
      <c r="J116" s="216"/>
      <c r="K116" s="217"/>
      <c r="L116" s="218"/>
      <c r="M116" s="218"/>
      <c r="N116" s="218"/>
      <c r="O116" s="219"/>
      <c r="P116" s="219"/>
    </row>
    <row r="117" spans="1:16" ht="21.75" customHeight="1" x14ac:dyDescent="0.55000000000000004">
      <c r="A117" s="142"/>
      <c r="B117" s="143" t="s">
        <v>68</v>
      </c>
      <c r="C117" s="230"/>
      <c r="D117" s="144"/>
      <c r="E117" s="143"/>
      <c r="F117" s="143"/>
      <c r="G117" s="220"/>
      <c r="H117" s="145" t="s">
        <v>37</v>
      </c>
      <c r="I117" s="146">
        <f ca="1">IFERROR(__xludf.DUMMYFUNCTION("IMPORTRANGE(""https://docs.google.com/spreadsheets/d/1XL5vhW3sbDhbH9Cz0tuDiY8C3ctxq1tqvaCgkFb8cCA/edit?usp=sharing"",""มหาสารคาม!I52"")"),0)</f>
        <v>0</v>
      </c>
      <c r="J117" s="146">
        <f ca="1">IFERROR(__xludf.DUMMYFUNCTION("IMPORTRANGE(""https://docs.google.com/spreadsheets/d/1XL5vhW3sbDhbH9Cz0tuDiY8C3ctxq1tqvaCgkFb8cCA/edit?usp=sharing"",""มหาสารคาม!J52"")"),0)</f>
        <v>0</v>
      </c>
      <c r="K117" s="147">
        <f ca="1">IF(I117&gt;0,J117*100/I117,0)</f>
        <v>0</v>
      </c>
      <c r="L117" s="148"/>
      <c r="M117" s="148"/>
      <c r="N117" s="148"/>
      <c r="O117" s="147"/>
      <c r="P117" s="147"/>
    </row>
    <row r="118" spans="1:16" ht="21.75" customHeight="1" x14ac:dyDescent="0.55000000000000004">
      <c r="A118" s="149"/>
      <c r="B118" s="150"/>
      <c r="C118" s="151" t="s">
        <v>16</v>
      </c>
      <c r="D118" s="495" t="s">
        <v>17</v>
      </c>
      <c r="E118" s="496"/>
      <c r="F118" s="496"/>
      <c r="G118" s="496"/>
      <c r="H118" s="152" t="s">
        <v>12</v>
      </c>
      <c r="I118" s="167"/>
      <c r="J118" s="167"/>
      <c r="K118" s="168"/>
      <c r="L118" s="155">
        <f t="shared" ref="L118:N118" ca="1" si="58">L119+L120</f>
        <v>0</v>
      </c>
      <c r="M118" s="155">
        <f t="shared" ca="1" si="58"/>
        <v>0</v>
      </c>
      <c r="N118" s="155">
        <f t="shared" ca="1" si="58"/>
        <v>0</v>
      </c>
      <c r="O118" s="154">
        <f t="shared" ref="O118:O120" ca="1" si="59">IF(L118&gt;0,N118*100/L118,0)</f>
        <v>0</v>
      </c>
      <c r="P118" s="154">
        <f t="shared" ref="P118:P120" ca="1" si="60">IF(M118&gt;0,N118*100/M118,0)</f>
        <v>0</v>
      </c>
    </row>
    <row r="119" spans="1:16" ht="21.75" customHeight="1" x14ac:dyDescent="0.55000000000000004">
      <c r="A119" s="156"/>
      <c r="B119" s="34"/>
      <c r="C119" s="34"/>
      <c r="D119" s="34"/>
      <c r="E119" s="34"/>
      <c r="F119" s="34"/>
      <c r="G119" s="35" t="s">
        <v>18</v>
      </c>
      <c r="H119" s="157" t="s">
        <v>12</v>
      </c>
      <c r="I119" s="167"/>
      <c r="J119" s="167"/>
      <c r="K119" s="168"/>
      <c r="L119" s="160">
        <f t="shared" ref="L119:N119" si="61">L121+L125</f>
        <v>0</v>
      </c>
      <c r="M119" s="160">
        <f t="shared" si="61"/>
        <v>0</v>
      </c>
      <c r="N119" s="160">
        <f t="shared" si="61"/>
        <v>0</v>
      </c>
      <c r="O119" s="159">
        <f t="shared" si="59"/>
        <v>0</v>
      </c>
      <c r="P119" s="159">
        <f t="shared" si="60"/>
        <v>0</v>
      </c>
    </row>
    <row r="120" spans="1:16" ht="21.75" customHeight="1" x14ac:dyDescent="0.55000000000000004">
      <c r="A120" s="156"/>
      <c r="B120" s="34"/>
      <c r="C120" s="34"/>
      <c r="D120" s="34"/>
      <c r="E120" s="34"/>
      <c r="F120" s="34"/>
      <c r="G120" s="35" t="s">
        <v>19</v>
      </c>
      <c r="H120" s="157" t="s">
        <v>12</v>
      </c>
      <c r="I120" s="167"/>
      <c r="J120" s="167"/>
      <c r="K120" s="168"/>
      <c r="L120" s="160">
        <f t="shared" ref="L120:N120" ca="1" si="62">L122+L126</f>
        <v>0</v>
      </c>
      <c r="M120" s="160">
        <f t="shared" ca="1" si="62"/>
        <v>0</v>
      </c>
      <c r="N120" s="160">
        <f t="shared" ca="1" si="62"/>
        <v>0</v>
      </c>
      <c r="O120" s="159">
        <f t="shared" ca="1" si="59"/>
        <v>0</v>
      </c>
      <c r="P120" s="159">
        <f t="shared" ca="1" si="60"/>
        <v>0</v>
      </c>
    </row>
    <row r="121" spans="1:16" ht="21.75" customHeight="1" x14ac:dyDescent="0.55000000000000004">
      <c r="A121" s="161"/>
      <c r="B121" s="162"/>
      <c r="C121" s="162" t="s">
        <v>16</v>
      </c>
      <c r="D121" s="163" t="s">
        <v>38</v>
      </c>
      <c r="E121" s="164"/>
      <c r="F121" s="164"/>
      <c r="G121" s="165" t="s">
        <v>39</v>
      </c>
      <c r="H121" s="166" t="s">
        <v>12</v>
      </c>
      <c r="I121" s="167" t="s">
        <v>40</v>
      </c>
      <c r="J121" s="167"/>
      <c r="K121" s="168"/>
      <c r="L121" s="169">
        <v>0</v>
      </c>
      <c r="M121" s="169"/>
      <c r="N121" s="169">
        <v>0</v>
      </c>
      <c r="O121" s="169">
        <f>+IF(L121&gt;0,N121*100/L121,0)</f>
        <v>0</v>
      </c>
      <c r="P121" s="169"/>
    </row>
    <row r="122" spans="1:16" ht="21.75" customHeight="1" x14ac:dyDescent="0.55000000000000004">
      <c r="A122" s="161"/>
      <c r="B122" s="162"/>
      <c r="C122" s="162"/>
      <c r="D122" s="170"/>
      <c r="E122" s="164"/>
      <c r="F122" s="164" t="s">
        <v>40</v>
      </c>
      <c r="G122" s="165" t="s">
        <v>41</v>
      </c>
      <c r="H122" s="166" t="s">
        <v>12</v>
      </c>
      <c r="I122" s="167"/>
      <c r="J122" s="167"/>
      <c r="K122" s="168"/>
      <c r="L122" s="171">
        <f ca="1">L123+L124</f>
        <v>0</v>
      </c>
      <c r="M122" s="172">
        <f ca="1">IFERROR(__xludf.DUMMYFUNCTION("IMPORTRANGE(""https://docs.google.com/spreadsheets/d/1Yj_ptqi66GCucihVvJfMjLAmec39IyEx_6qawtMGysU/edit?usp=sharing"",""สบก!BA45"")"),0)</f>
        <v>0</v>
      </c>
      <c r="N122" s="172">
        <f ca="1">IFERROR(__xludf.DUMMYFUNCTION("IMPORTRANGE(""https://docs.google.com/spreadsheets/d/1Yj_ptqi66GCucihVvJfMjLAmec39IyEx_6qawtMGysU/edit?usp=sharing"",""สบก!BB45"")"),0)</f>
        <v>0</v>
      </c>
      <c r="O122" s="171">
        <f ca="1">IF(L122&gt;0,N122*100/L122,0)</f>
        <v>0</v>
      </c>
      <c r="P122" s="171">
        <f ca="1">IF(M122&gt;0,N122*100/M122,0)</f>
        <v>0</v>
      </c>
    </row>
    <row r="123" spans="1:16" ht="21.75" customHeight="1" x14ac:dyDescent="0.55000000000000004">
      <c r="A123" s="161"/>
      <c r="B123" s="162"/>
      <c r="C123" s="162"/>
      <c r="D123" s="170"/>
      <c r="E123" s="164"/>
      <c r="F123" s="164"/>
      <c r="G123" s="173" t="s">
        <v>42</v>
      </c>
      <c r="H123" s="166" t="s">
        <v>12</v>
      </c>
      <c r="I123" s="167"/>
      <c r="J123" s="167"/>
      <c r="K123" s="168"/>
      <c r="L123" s="172">
        <f ca="1">IFERROR(__xludf.DUMMYFUNCTION("IMPORTRANGE(""https://docs.google.com/spreadsheets/d/1Yj_ptqi66GCucihVvJfMjLAmec39IyEx_6qawtMGysU/edit?usp=sharing"",""สบก!AW45"")"),0)</f>
        <v>0</v>
      </c>
      <c r="M123" s="171"/>
      <c r="N123" s="171"/>
      <c r="O123" s="171"/>
      <c r="P123" s="171"/>
    </row>
    <row r="124" spans="1:16" ht="21.75" customHeight="1" x14ac:dyDescent="0.55000000000000004">
      <c r="A124" s="161"/>
      <c r="B124" s="162"/>
      <c r="C124" s="162"/>
      <c r="D124" s="170"/>
      <c r="E124" s="164"/>
      <c r="F124" s="164"/>
      <c r="G124" s="173" t="s">
        <v>43</v>
      </c>
      <c r="H124" s="166" t="s">
        <v>12</v>
      </c>
      <c r="I124" s="167"/>
      <c r="J124" s="191"/>
      <c r="K124" s="222"/>
      <c r="L124" s="172">
        <f ca="1">IFERROR(__xludf.DUMMYFUNCTION("IMPORTRANGE(""https://docs.google.com/spreadsheets/d/1Yj_ptqi66GCucihVvJfMjLAmec39IyEx_6qawtMGysU/edit?usp=sharing"",""สบก!AX45"")"),0)</f>
        <v>0</v>
      </c>
      <c r="M124" s="171"/>
      <c r="N124" s="171"/>
      <c r="O124" s="171"/>
      <c r="P124" s="171"/>
    </row>
    <row r="125" spans="1:16" ht="21.75" customHeight="1" x14ac:dyDescent="0.55000000000000004">
      <c r="A125" s="174"/>
      <c r="B125" s="81"/>
      <c r="C125" s="82" t="s">
        <v>16</v>
      </c>
      <c r="D125" s="497" t="s">
        <v>23</v>
      </c>
      <c r="E125" s="498"/>
      <c r="F125" s="89"/>
      <c r="G125" s="83" t="s">
        <v>18</v>
      </c>
      <c r="H125" s="175" t="s">
        <v>12</v>
      </c>
      <c r="I125" s="191"/>
      <c r="J125" s="191"/>
      <c r="K125" s="222"/>
      <c r="L125" s="93">
        <v>0</v>
      </c>
      <c r="M125" s="93"/>
      <c r="N125" s="44"/>
      <c r="O125" s="93"/>
      <c r="P125" s="93"/>
    </row>
    <row r="126" spans="1:16" ht="21.75" customHeight="1" x14ac:dyDescent="0.55000000000000004">
      <c r="A126" s="176"/>
      <c r="B126" s="95"/>
      <c r="C126" s="95"/>
      <c r="D126" s="177"/>
      <c r="E126" s="96"/>
      <c r="F126" s="96"/>
      <c r="G126" s="97" t="s">
        <v>19</v>
      </c>
      <c r="H126" s="178" t="s">
        <v>12</v>
      </c>
      <c r="I126" s="191"/>
      <c r="J126" s="191"/>
      <c r="K126" s="222"/>
      <c r="L126" s="91">
        <f ca="1">IFERROR(__xludf.DUMMYFUNCTION("IMPORTRANGE(""https://docs.google.com/spreadsheets/d/1Yj_ptqi66GCucihVvJfMjLAmec39IyEx_6qawtMGysU/edit?usp=sharing"",""สบก!AY45"")"),0)</f>
        <v>0</v>
      </c>
      <c r="M126" s="101"/>
      <c r="N126" s="91">
        <f ca="1">IFERROR(__xludf.DUMMYFUNCTION("IMPORTRANGE(""https://docs.google.com/spreadsheets/d/1Yj_ptqi66GCucihVvJfMjLAmec39IyEx_6qawtMGysU/edit?usp=sharing"",""สบก!BC45"")"),0)</f>
        <v>0</v>
      </c>
      <c r="O126" s="101">
        <f ca="1">IF(L126&gt;0,N126*100/L126,0)</f>
        <v>0</v>
      </c>
      <c r="P126" s="101"/>
    </row>
    <row r="127" spans="1:16" ht="21.75" customHeight="1" x14ac:dyDescent="0.55000000000000004">
      <c r="A127" s="179"/>
      <c r="B127" s="180"/>
      <c r="C127" s="162" t="s">
        <v>16</v>
      </c>
      <c r="D127" s="181" t="s">
        <v>257</v>
      </c>
      <c r="E127" s="182"/>
      <c r="F127" s="182"/>
      <c r="G127" s="183"/>
      <c r="H127" s="184"/>
      <c r="I127" s="167"/>
      <c r="J127" s="191"/>
      <c r="K127" s="222"/>
      <c r="L127" s="171"/>
      <c r="M127" s="171"/>
      <c r="N127" s="171"/>
      <c r="O127" s="185"/>
      <c r="P127" s="185"/>
    </row>
    <row r="128" spans="1:16" ht="21.75" customHeight="1" x14ac:dyDescent="0.55000000000000004">
      <c r="A128" s="179"/>
      <c r="B128" s="180"/>
      <c r="C128" s="180"/>
      <c r="D128" s="186">
        <v>1</v>
      </c>
      <c r="E128" s="187" t="s">
        <v>45</v>
      </c>
      <c r="F128" s="188"/>
      <c r="G128" s="189"/>
      <c r="H128" s="190"/>
      <c r="I128" s="191"/>
      <c r="J128" s="191">
        <f ca="1">IFERROR(__xludf.DUMMYFUNCTION("IMPORTRANGE(""https://docs.google.com/spreadsheets/d/1XL5vhW3sbDhbH9Cz0tuDiY8C3ctxq1tqvaCgkFb8cCA/edit?usp=sharing"",""มหาสารคาม!J58"")"),0)</f>
        <v>0</v>
      </c>
      <c r="K128" s="222"/>
      <c r="L128" s="171"/>
      <c r="M128" s="171"/>
      <c r="N128" s="171"/>
      <c r="O128" s="185"/>
      <c r="P128" s="185"/>
    </row>
    <row r="129" spans="1:16" ht="21.75" customHeight="1" x14ac:dyDescent="0.55000000000000004">
      <c r="A129" s="179"/>
      <c r="B129" s="180"/>
      <c r="C129" s="180"/>
      <c r="D129" s="193">
        <v>2</v>
      </c>
      <c r="E129" s="194" t="s">
        <v>46</v>
      </c>
      <c r="F129" s="195"/>
      <c r="G129" s="196"/>
      <c r="H129" s="190"/>
      <c r="I129" s="191"/>
      <c r="J129" s="191">
        <f ca="1">IFERROR(__xludf.DUMMYFUNCTION("IMPORTRANGE(""https://docs.google.com/spreadsheets/d/1XL5vhW3sbDhbH9Cz0tuDiY8C3ctxq1tqvaCgkFb8cCA/edit?usp=sharing"",""มหาสารคาม!J59"")"),0)</f>
        <v>0</v>
      </c>
      <c r="K129" s="222"/>
      <c r="L129" s="171" t="s">
        <v>40</v>
      </c>
      <c r="M129" s="171"/>
      <c r="N129" s="171" t="s">
        <v>40</v>
      </c>
      <c r="O129" s="185"/>
      <c r="P129" s="185"/>
    </row>
    <row r="130" spans="1:16" ht="21.75" customHeight="1" x14ac:dyDescent="0.55000000000000004">
      <c r="A130" s="179"/>
      <c r="B130" s="180"/>
      <c r="C130" s="180"/>
      <c r="D130" s="197"/>
      <c r="E130" s="198" t="s">
        <v>47</v>
      </c>
      <c r="F130" s="199"/>
      <c r="G130" s="200"/>
      <c r="H130" s="190"/>
      <c r="I130" s="191"/>
      <c r="J130" s="191">
        <f ca="1">IFERROR(__xludf.DUMMYFUNCTION("IMPORTRANGE(""https://docs.google.com/spreadsheets/d/1XL5vhW3sbDhbH9Cz0tuDiY8C3ctxq1tqvaCgkFb8cCA/edit?usp=sharing"",""มหาสารคาม!J60"")"),0)</f>
        <v>0</v>
      </c>
      <c r="K130" s="222"/>
      <c r="L130" s="171"/>
      <c r="M130" s="171"/>
      <c r="N130" s="171"/>
      <c r="O130" s="185"/>
      <c r="P130" s="185"/>
    </row>
    <row r="131" spans="1:16" ht="21.75" customHeight="1" x14ac:dyDescent="0.55000000000000004">
      <c r="A131" s="179"/>
      <c r="B131" s="180"/>
      <c r="C131" s="180"/>
      <c r="D131" s="197"/>
      <c r="E131" s="198" t="s">
        <v>48</v>
      </c>
      <c r="F131" s="199"/>
      <c r="G131" s="200"/>
      <c r="H131" s="190"/>
      <c r="I131" s="191"/>
      <c r="J131" s="191">
        <f ca="1">IFERROR(__xludf.DUMMYFUNCTION("IMPORTRANGE(""https://docs.google.com/spreadsheets/d/1XL5vhW3sbDhbH9Cz0tuDiY8C3ctxq1tqvaCgkFb8cCA/edit?usp=sharing"",""มหาสารคาม!J61"")"),0)</f>
        <v>0</v>
      </c>
      <c r="K131" s="222"/>
      <c r="L131" s="171"/>
      <c r="M131" s="171"/>
      <c r="N131" s="171"/>
      <c r="O131" s="185"/>
      <c r="P131" s="185"/>
    </row>
    <row r="132" spans="1:16" ht="21.75" customHeight="1" x14ac:dyDescent="0.55000000000000004">
      <c r="A132" s="179"/>
      <c r="B132" s="180"/>
      <c r="C132" s="180"/>
      <c r="D132" s="197"/>
      <c r="E132" s="201"/>
      <c r="F132" s="198" t="s">
        <v>69</v>
      </c>
      <c r="G132" s="200"/>
      <c r="H132" s="184" t="s">
        <v>37</v>
      </c>
      <c r="I132" s="191">
        <f ca="1">IFERROR(__xludf.DUMMYFUNCTION("IMPORTRANGE(""https://docs.google.com/spreadsheets/d/1XL5vhW3sbDhbH9Cz0tuDiY8C3ctxq1tqvaCgkFb8cCA/edit?usp=sharing"",""มหาสารคาม!I62"")"),0)</f>
        <v>0</v>
      </c>
      <c r="J132" s="191">
        <f ca="1">IFERROR(__xludf.DUMMYFUNCTION("IMPORTRANGE(""https://docs.google.com/spreadsheets/d/1XL5vhW3sbDhbH9Cz0tuDiY8C3ctxq1tqvaCgkFb8cCA/edit?usp=sharing"",""มหาสารคาม!J62"")"),0)</f>
        <v>0</v>
      </c>
      <c r="K132" s="222">
        <f t="shared" ref="K132:K133" ca="1" si="63">IF(I132&gt;0,J132*100/I132,0)</f>
        <v>0</v>
      </c>
      <c r="L132" s="171"/>
      <c r="M132" s="171"/>
      <c r="N132" s="171"/>
      <c r="O132" s="185"/>
      <c r="P132" s="185"/>
    </row>
    <row r="133" spans="1:16" ht="21.75" customHeight="1" x14ac:dyDescent="0.55000000000000004">
      <c r="A133" s="179"/>
      <c r="B133" s="180"/>
      <c r="C133" s="180"/>
      <c r="D133" s="197"/>
      <c r="E133" s="201"/>
      <c r="F133" s="198" t="s">
        <v>70</v>
      </c>
      <c r="G133" s="200"/>
      <c r="H133" s="184" t="s">
        <v>37</v>
      </c>
      <c r="I133" s="191">
        <f ca="1">IFERROR(__xludf.DUMMYFUNCTION("IMPORTRANGE(""https://docs.google.com/spreadsheets/d/1XL5vhW3sbDhbH9Cz0tuDiY8C3ctxq1tqvaCgkFb8cCA/edit?usp=sharing"",""มหาสารคาม!I63"")"),0)</f>
        <v>0</v>
      </c>
      <c r="J133" s="191">
        <f ca="1">IFERROR(__xludf.DUMMYFUNCTION("IMPORTRANGE(""https://docs.google.com/spreadsheets/d/1XL5vhW3sbDhbH9Cz0tuDiY8C3ctxq1tqvaCgkFb8cCA/edit?usp=sharing"",""มหาสารคาม!J63"")"),0)</f>
        <v>0</v>
      </c>
      <c r="K133" s="222">
        <f t="shared" ca="1" si="63"/>
        <v>0</v>
      </c>
      <c r="L133" s="171"/>
      <c r="M133" s="171"/>
      <c r="N133" s="171"/>
      <c r="O133" s="185"/>
      <c r="P133" s="185"/>
    </row>
    <row r="134" spans="1:16" ht="21.75" customHeight="1" x14ac:dyDescent="0.55000000000000004">
      <c r="A134" s="179"/>
      <c r="B134" s="180"/>
      <c r="C134" s="180"/>
      <c r="D134" s="197"/>
      <c r="E134" s="198" t="s">
        <v>54</v>
      </c>
      <c r="F134" s="199"/>
      <c r="G134" s="200"/>
      <c r="H134" s="190"/>
      <c r="I134" s="191"/>
      <c r="J134" s="191">
        <f ca="1">IFERROR(__xludf.DUMMYFUNCTION("IMPORTRANGE(""https://docs.google.com/spreadsheets/d/1XL5vhW3sbDhbH9Cz0tuDiY8C3ctxq1tqvaCgkFb8cCA/edit?usp=sharing"",""มหาสารคาม!J64"")"),0)</f>
        <v>0</v>
      </c>
      <c r="K134" s="222"/>
      <c r="L134" s="171"/>
      <c r="M134" s="171"/>
      <c r="N134" s="171"/>
      <c r="O134" s="185"/>
      <c r="P134" s="185"/>
    </row>
    <row r="135" spans="1:16" ht="21.75" customHeight="1" x14ac:dyDescent="0.55000000000000004">
      <c r="A135" s="231"/>
      <c r="B135" s="232"/>
      <c r="C135" s="232"/>
      <c r="D135" s="233">
        <v>3</v>
      </c>
      <c r="E135" s="234" t="s">
        <v>55</v>
      </c>
      <c r="F135" s="235"/>
      <c r="G135" s="236"/>
      <c r="H135" s="237"/>
      <c r="I135" s="238"/>
      <c r="J135" s="239">
        <f ca="1">IFERROR(__xludf.DUMMYFUNCTION("IMPORTRANGE(""https://docs.google.com/spreadsheets/d/1XL5vhW3sbDhbH9Cz0tuDiY8C3ctxq1tqvaCgkFb8cCA/edit?usp=sharing"",""มหาสารคาม!J65"")"),0)</f>
        <v>0</v>
      </c>
      <c r="K135" s="240"/>
      <c r="L135" s="241"/>
      <c r="M135" s="241"/>
      <c r="N135" s="241"/>
      <c r="O135" s="242"/>
      <c r="P135" s="242"/>
    </row>
    <row r="136" spans="1:16" ht="21.75" customHeight="1" x14ac:dyDescent="0.55000000000000004">
      <c r="A136" s="243" t="s">
        <v>71</v>
      </c>
      <c r="B136" s="244"/>
      <c r="C136" s="244"/>
      <c r="D136" s="244"/>
      <c r="E136" s="245"/>
      <c r="F136" s="245"/>
      <c r="G136" s="246"/>
      <c r="H136" s="247"/>
      <c r="I136" s="248"/>
      <c r="J136" s="248"/>
      <c r="K136" s="249"/>
      <c r="L136" s="250"/>
      <c r="M136" s="250"/>
      <c r="N136" s="250"/>
      <c r="O136" s="250"/>
      <c r="P136" s="250"/>
    </row>
    <row r="137" spans="1:16" ht="21.75" customHeight="1" x14ac:dyDescent="0.55000000000000004">
      <c r="A137" s="251" t="s">
        <v>72</v>
      </c>
      <c r="B137" s="252"/>
      <c r="C137" s="252"/>
      <c r="D137" s="253"/>
      <c r="E137" s="253"/>
      <c r="F137" s="253"/>
      <c r="G137" s="254"/>
      <c r="H137" s="255"/>
      <c r="I137" s="256"/>
      <c r="J137" s="256"/>
      <c r="K137" s="257"/>
      <c r="L137" s="257"/>
      <c r="M137" s="257"/>
      <c r="N137" s="257"/>
      <c r="O137" s="258"/>
      <c r="P137" s="258"/>
    </row>
    <row r="138" spans="1:16" ht="21.75" customHeight="1" x14ac:dyDescent="0.55000000000000004">
      <c r="A138" s="259"/>
      <c r="B138" s="260" t="s">
        <v>73</v>
      </c>
      <c r="C138" s="261"/>
      <c r="D138" s="260"/>
      <c r="E138" s="260"/>
      <c r="F138" s="260"/>
      <c r="G138" s="262"/>
      <c r="H138" s="263" t="s">
        <v>37</v>
      </c>
      <c r="I138" s="264">
        <f ca="1">IFERROR(__xludf.DUMMYFUNCTION("IMPORTRANGE(""https://docs.google.com/spreadsheets/d/1XL5vhW3sbDhbH9Cz0tuDiY8C3ctxq1tqvaCgkFb8cCA/edit?usp=sharing"",""มหาสารคาม!I68"")"),0)</f>
        <v>0</v>
      </c>
      <c r="J138" s="264">
        <f ca="1">IFERROR(__xludf.DUMMYFUNCTION("IMPORTRANGE(""https://docs.google.com/spreadsheets/d/1XL5vhW3sbDhbH9Cz0tuDiY8C3ctxq1tqvaCgkFb8cCA/edit?usp=sharing"",""มหาสารคาม!J68"")"),0)</f>
        <v>0</v>
      </c>
      <c r="K138" s="265">
        <f ca="1">IF(I138&gt;0,J138*100/I138,0)</f>
        <v>0</v>
      </c>
      <c r="L138" s="266"/>
      <c r="M138" s="266"/>
      <c r="N138" s="266"/>
      <c r="O138" s="265"/>
      <c r="P138" s="265"/>
    </row>
    <row r="139" spans="1:16" ht="21.75" customHeight="1" x14ac:dyDescent="0.55000000000000004">
      <c r="A139" s="259"/>
      <c r="B139" s="260" t="s">
        <v>74</v>
      </c>
      <c r="C139" s="261"/>
      <c r="D139" s="260"/>
      <c r="E139" s="260"/>
      <c r="F139" s="260"/>
      <c r="G139" s="262"/>
      <c r="H139" s="263"/>
      <c r="I139" s="264"/>
      <c r="J139" s="264"/>
      <c r="K139" s="265"/>
      <c r="L139" s="266"/>
      <c r="M139" s="266"/>
      <c r="N139" s="266"/>
      <c r="O139" s="265"/>
      <c r="P139" s="265"/>
    </row>
    <row r="140" spans="1:16" ht="21.75" customHeight="1" x14ac:dyDescent="0.55000000000000004">
      <c r="A140" s="149"/>
      <c r="B140" s="150"/>
      <c r="C140" s="151" t="s">
        <v>16</v>
      </c>
      <c r="D140" s="495" t="s">
        <v>17</v>
      </c>
      <c r="E140" s="496"/>
      <c r="F140" s="496"/>
      <c r="G140" s="496"/>
      <c r="H140" s="152" t="s">
        <v>12</v>
      </c>
      <c r="I140" s="167"/>
      <c r="J140" s="167"/>
      <c r="K140" s="168"/>
      <c r="L140" s="155">
        <f t="shared" ref="L140:N140" ca="1" si="64">L141+L142</f>
        <v>97500</v>
      </c>
      <c r="M140" s="155">
        <f t="shared" ca="1" si="64"/>
        <v>59750</v>
      </c>
      <c r="N140" s="155">
        <f t="shared" ca="1" si="64"/>
        <v>0</v>
      </c>
      <c r="O140" s="154">
        <f t="shared" ref="O140:O142" ca="1" si="65">IF(L140&gt;0,N140*100/L140,0)</f>
        <v>0</v>
      </c>
      <c r="P140" s="154">
        <f t="shared" ref="P140:P142" ca="1" si="66">IF(M140&gt;0,N140*100/M140,0)</f>
        <v>0</v>
      </c>
    </row>
    <row r="141" spans="1:16" ht="21.75" customHeight="1" x14ac:dyDescent="0.55000000000000004">
      <c r="A141" s="156"/>
      <c r="B141" s="34"/>
      <c r="C141" s="34"/>
      <c r="D141" s="34"/>
      <c r="E141" s="34"/>
      <c r="F141" s="34"/>
      <c r="G141" s="35" t="s">
        <v>18</v>
      </c>
      <c r="H141" s="157" t="s">
        <v>12</v>
      </c>
      <c r="I141" s="167"/>
      <c r="J141" s="167"/>
      <c r="K141" s="168"/>
      <c r="L141" s="160">
        <f t="shared" ref="L141:N141" si="67">L143+L147</f>
        <v>0</v>
      </c>
      <c r="M141" s="160">
        <f t="shared" si="67"/>
        <v>0</v>
      </c>
      <c r="N141" s="160">
        <f t="shared" si="67"/>
        <v>0</v>
      </c>
      <c r="O141" s="159">
        <f t="shared" si="65"/>
        <v>0</v>
      </c>
      <c r="P141" s="159">
        <f t="shared" si="66"/>
        <v>0</v>
      </c>
    </row>
    <row r="142" spans="1:16" ht="21.75" customHeight="1" x14ac:dyDescent="0.55000000000000004">
      <c r="A142" s="156"/>
      <c r="B142" s="34"/>
      <c r="C142" s="34"/>
      <c r="D142" s="34"/>
      <c r="E142" s="34"/>
      <c r="F142" s="34"/>
      <c r="G142" s="35" t="s">
        <v>19</v>
      </c>
      <c r="H142" s="157" t="s">
        <v>12</v>
      </c>
      <c r="I142" s="167"/>
      <c r="J142" s="167"/>
      <c r="K142" s="168"/>
      <c r="L142" s="160">
        <f t="shared" ref="L142:N142" ca="1" si="68">L144+L148</f>
        <v>97500</v>
      </c>
      <c r="M142" s="160">
        <f t="shared" ca="1" si="68"/>
        <v>59750</v>
      </c>
      <c r="N142" s="160">
        <f t="shared" ca="1" si="68"/>
        <v>0</v>
      </c>
      <c r="O142" s="159">
        <f t="shared" ca="1" si="65"/>
        <v>0</v>
      </c>
      <c r="P142" s="159">
        <f t="shared" ca="1" si="66"/>
        <v>0</v>
      </c>
    </row>
    <row r="143" spans="1:16" ht="21.75" customHeight="1" x14ac:dyDescent="0.55000000000000004">
      <c r="A143" s="161"/>
      <c r="B143" s="162"/>
      <c r="C143" s="162" t="s">
        <v>16</v>
      </c>
      <c r="D143" s="163" t="s">
        <v>38</v>
      </c>
      <c r="E143" s="164"/>
      <c r="F143" s="164"/>
      <c r="G143" s="165" t="s">
        <v>39</v>
      </c>
      <c r="H143" s="166" t="s">
        <v>12</v>
      </c>
      <c r="I143" s="167" t="s">
        <v>40</v>
      </c>
      <c r="J143" s="167"/>
      <c r="K143" s="168"/>
      <c r="L143" s="169">
        <v>0</v>
      </c>
      <c r="M143" s="169"/>
      <c r="N143" s="169">
        <v>0</v>
      </c>
      <c r="O143" s="169">
        <f>+IF(L143&gt;0,N143*100/L143,0)</f>
        <v>0</v>
      </c>
      <c r="P143" s="169"/>
    </row>
    <row r="144" spans="1:16" ht="21.75" customHeight="1" x14ac:dyDescent="0.55000000000000004">
      <c r="A144" s="161"/>
      <c r="B144" s="162"/>
      <c r="C144" s="162"/>
      <c r="D144" s="170"/>
      <c r="E144" s="164"/>
      <c r="F144" s="164" t="s">
        <v>40</v>
      </c>
      <c r="G144" s="165" t="s">
        <v>41</v>
      </c>
      <c r="H144" s="166" t="s">
        <v>12</v>
      </c>
      <c r="I144" s="167"/>
      <c r="J144" s="167"/>
      <c r="K144" s="168"/>
      <c r="L144" s="171">
        <f ca="1">L145+L146</f>
        <v>97500</v>
      </c>
      <c r="M144" s="172">
        <f ca="1">IFERROR(__xludf.DUMMYFUNCTION("IMPORTRANGE(""https://docs.google.com/spreadsheets/d/1Yj_ptqi66GCucihVvJfMjLAmec39IyEx_6qawtMGysU/edit?usp=sharing"",""สบก!BJ45"")"),59750)</f>
        <v>59750</v>
      </c>
      <c r="N144" s="172">
        <f ca="1">IFERROR(__xludf.DUMMYFUNCTION("IMPORTRANGE(""https://docs.google.com/spreadsheets/d/1Yj_ptqi66GCucihVvJfMjLAmec39IyEx_6qawtMGysU/edit?usp=sharing"",""สบก!BK45"")"),0)</f>
        <v>0</v>
      </c>
      <c r="O144" s="171">
        <f ca="1">IF(L144&gt;0,N144*100/L144,0)</f>
        <v>0</v>
      </c>
      <c r="P144" s="171">
        <f ca="1">IF(M144&gt;0,N144*100/M144,0)</f>
        <v>0</v>
      </c>
    </row>
    <row r="145" spans="1:16" ht="21.75" customHeight="1" x14ac:dyDescent="0.55000000000000004">
      <c r="A145" s="161"/>
      <c r="B145" s="162"/>
      <c r="C145" s="162"/>
      <c r="D145" s="170"/>
      <c r="E145" s="164"/>
      <c r="F145" s="164"/>
      <c r="G145" s="173" t="s">
        <v>42</v>
      </c>
      <c r="H145" s="166" t="s">
        <v>12</v>
      </c>
      <c r="I145" s="167"/>
      <c r="J145" s="167"/>
      <c r="K145" s="168"/>
      <c r="L145" s="172">
        <f ca="1">IFERROR(__xludf.DUMMYFUNCTION("IMPORTRANGE(""https://docs.google.com/spreadsheets/d/1Yj_ptqi66GCucihVvJfMjLAmec39IyEx_6qawtMGysU/edit?usp=sharing"",""สบก!BF45"")"),0)</f>
        <v>0</v>
      </c>
      <c r="M145" s="171"/>
      <c r="N145" s="171"/>
      <c r="O145" s="171"/>
      <c r="P145" s="171"/>
    </row>
    <row r="146" spans="1:16" ht="21.75" customHeight="1" x14ac:dyDescent="0.55000000000000004">
      <c r="A146" s="161"/>
      <c r="B146" s="162"/>
      <c r="C146" s="162"/>
      <c r="D146" s="170"/>
      <c r="E146" s="164"/>
      <c r="F146" s="164"/>
      <c r="G146" s="173" t="s">
        <v>43</v>
      </c>
      <c r="H146" s="166" t="s">
        <v>12</v>
      </c>
      <c r="I146" s="167"/>
      <c r="J146" s="167"/>
      <c r="K146" s="168"/>
      <c r="L146" s="172">
        <f ca="1">IFERROR(__xludf.DUMMYFUNCTION("IMPORTRANGE(""https://docs.google.com/spreadsheets/d/1Yj_ptqi66GCucihVvJfMjLAmec39IyEx_6qawtMGysU/edit?usp=sharing"",""สบก!BG45"")"),97500)</f>
        <v>97500</v>
      </c>
      <c r="M146" s="171"/>
      <c r="N146" s="171"/>
      <c r="O146" s="171"/>
      <c r="P146" s="171"/>
    </row>
    <row r="147" spans="1:16" ht="21.75" customHeight="1" x14ac:dyDescent="0.55000000000000004">
      <c r="A147" s="174"/>
      <c r="B147" s="81"/>
      <c r="C147" s="82" t="s">
        <v>16</v>
      </c>
      <c r="D147" s="497" t="s">
        <v>23</v>
      </c>
      <c r="E147" s="498"/>
      <c r="F147" s="89"/>
      <c r="G147" s="83" t="s">
        <v>18</v>
      </c>
      <c r="H147" s="175" t="s">
        <v>12</v>
      </c>
      <c r="I147" s="191"/>
      <c r="J147" s="191"/>
      <c r="K147" s="222"/>
      <c r="L147" s="93">
        <v>0</v>
      </c>
      <c r="M147" s="93"/>
      <c r="N147" s="44"/>
      <c r="O147" s="93"/>
      <c r="P147" s="93"/>
    </row>
    <row r="148" spans="1:16" ht="21.75" customHeight="1" x14ac:dyDescent="0.55000000000000004">
      <c r="A148" s="176"/>
      <c r="B148" s="95"/>
      <c r="C148" s="95"/>
      <c r="D148" s="177"/>
      <c r="E148" s="96"/>
      <c r="F148" s="96"/>
      <c r="G148" s="97" t="s">
        <v>19</v>
      </c>
      <c r="H148" s="178" t="s">
        <v>12</v>
      </c>
      <c r="I148" s="191"/>
      <c r="J148" s="191"/>
      <c r="K148" s="222"/>
      <c r="L148" s="91">
        <f ca="1">IFERROR(__xludf.DUMMYFUNCTION("IMPORTRANGE(""https://docs.google.com/spreadsheets/d/1Yj_ptqi66GCucihVvJfMjLAmec39IyEx_6qawtMGysU/edit?usp=sharing"",""สบก!BH45"")"),0)</f>
        <v>0</v>
      </c>
      <c r="M148" s="101"/>
      <c r="N148" s="91">
        <f ca="1">IFERROR(__xludf.DUMMYFUNCTION("IMPORTRANGE(""https://docs.google.com/spreadsheets/d/1Yj_ptqi66GCucihVvJfMjLAmec39IyEx_6qawtMGysU/edit?usp=sharing"",""สบก!BL45"")"),0)</f>
        <v>0</v>
      </c>
      <c r="O148" s="101">
        <f ca="1">IF(L148&gt;0,N148*100/L148,0)</f>
        <v>0</v>
      </c>
      <c r="P148" s="101"/>
    </row>
    <row r="149" spans="1:16" ht="21.75" customHeight="1" x14ac:dyDescent="0.55000000000000004">
      <c r="A149" s="267"/>
      <c r="B149" s="268"/>
      <c r="C149" s="269" t="s">
        <v>75</v>
      </c>
      <c r="D149" s="269"/>
      <c r="E149" s="269"/>
      <c r="F149" s="269"/>
      <c r="G149" s="270"/>
      <c r="H149" s="271" t="s">
        <v>76</v>
      </c>
      <c r="I149" s="272">
        <f ca="1">IFERROR(__xludf.DUMMYFUNCTION("IMPORTRANGE(""https://docs.google.com/spreadsheets/d/1XL5vhW3sbDhbH9Cz0tuDiY8C3ctxq1tqvaCgkFb8cCA/edit?usp=sharing"",""มหาสารคาม!I74"")"),4)</f>
        <v>4</v>
      </c>
      <c r="J149" s="272">
        <f ca="1">IFERROR(__xludf.DUMMYFUNCTION("IMPORTRANGE(""https://docs.google.com/spreadsheets/d/1XL5vhW3sbDhbH9Cz0tuDiY8C3ctxq1tqvaCgkFb8cCA/edit?usp=sharing"",""มหาสารคาม!J74"")"),1)</f>
        <v>1</v>
      </c>
      <c r="K149" s="273">
        <f ca="1">IF(I149&gt;0,J149*100/I149,0)</f>
        <v>25</v>
      </c>
      <c r="L149" s="274"/>
      <c r="M149" s="274"/>
      <c r="N149" s="274"/>
      <c r="O149" s="274"/>
      <c r="P149" s="274"/>
    </row>
    <row r="150" spans="1:16" ht="21.75" customHeight="1" x14ac:dyDescent="0.55000000000000004">
      <c r="A150" s="161"/>
      <c r="B150" s="162"/>
      <c r="C150" s="162" t="s">
        <v>16</v>
      </c>
      <c r="D150" s="163" t="s">
        <v>38</v>
      </c>
      <c r="E150" s="164"/>
      <c r="F150" s="164"/>
      <c r="G150" s="165" t="s">
        <v>39</v>
      </c>
      <c r="H150" s="166" t="s">
        <v>12</v>
      </c>
      <c r="I150" s="167" t="s">
        <v>40</v>
      </c>
      <c r="J150" s="167"/>
      <c r="K150" s="168"/>
      <c r="L150" s="169"/>
      <c r="M150" s="169"/>
      <c r="N150" s="169"/>
      <c r="O150" s="169"/>
      <c r="P150" s="169"/>
    </row>
    <row r="151" spans="1:16" ht="21.75" customHeight="1" x14ac:dyDescent="0.55000000000000004">
      <c r="A151" s="161"/>
      <c r="B151" s="162"/>
      <c r="C151" s="162"/>
      <c r="D151" s="170"/>
      <c r="E151" s="164"/>
      <c r="F151" s="164" t="s">
        <v>40</v>
      </c>
      <c r="G151" s="165" t="s">
        <v>41</v>
      </c>
      <c r="H151" s="166" t="s">
        <v>12</v>
      </c>
      <c r="I151" s="167"/>
      <c r="J151" s="167"/>
      <c r="K151" s="168"/>
      <c r="L151" s="169"/>
      <c r="M151" s="169"/>
      <c r="N151" s="169"/>
      <c r="O151" s="169"/>
      <c r="P151" s="169"/>
    </row>
    <row r="152" spans="1:16" ht="21.75" customHeight="1" x14ac:dyDescent="0.55000000000000004">
      <c r="A152" s="161"/>
      <c r="B152" s="162"/>
      <c r="C152" s="162"/>
      <c r="D152" s="170"/>
      <c r="E152" s="164"/>
      <c r="F152" s="164"/>
      <c r="G152" s="173" t="s">
        <v>43</v>
      </c>
      <c r="H152" s="166" t="s">
        <v>12</v>
      </c>
      <c r="I152" s="167"/>
      <c r="J152" s="167"/>
      <c r="K152" s="168"/>
      <c r="L152" s="171"/>
      <c r="M152" s="171"/>
      <c r="N152" s="171"/>
      <c r="O152" s="171"/>
      <c r="P152" s="171"/>
    </row>
    <row r="153" spans="1:16" ht="21.75" customHeight="1" x14ac:dyDescent="0.55000000000000004">
      <c r="A153" s="179"/>
      <c r="B153" s="180"/>
      <c r="C153" s="162" t="s">
        <v>16</v>
      </c>
      <c r="D153" s="181" t="s">
        <v>44</v>
      </c>
      <c r="E153" s="182"/>
      <c r="F153" s="182"/>
      <c r="G153" s="183"/>
      <c r="H153" s="184"/>
      <c r="I153" s="167"/>
      <c r="J153" s="167"/>
      <c r="K153" s="168"/>
      <c r="L153" s="185"/>
      <c r="M153" s="185"/>
      <c r="N153" s="185"/>
      <c r="O153" s="185"/>
      <c r="P153" s="185"/>
    </row>
    <row r="154" spans="1:16" ht="21.75" customHeight="1" x14ac:dyDescent="0.55000000000000004">
      <c r="A154" s="179"/>
      <c r="B154" s="180"/>
      <c r="C154" s="180"/>
      <c r="D154" s="186">
        <v>1</v>
      </c>
      <c r="E154" s="187" t="s">
        <v>45</v>
      </c>
      <c r="F154" s="188"/>
      <c r="G154" s="189"/>
      <c r="H154" s="190"/>
      <c r="I154" s="191"/>
      <c r="J154" s="192">
        <f ca="1">IFERROR(__xludf.DUMMYFUNCTION("IMPORTRANGE(""https://docs.google.com/spreadsheets/d/1XL5vhW3sbDhbH9Cz0tuDiY8C3ctxq1tqvaCgkFb8cCA/edit?usp=sharing"",""มหาสารคาม!J79"")"),0)</f>
        <v>0</v>
      </c>
      <c r="K154" s="168"/>
      <c r="L154" s="185"/>
      <c r="M154" s="185"/>
      <c r="N154" s="185"/>
      <c r="O154" s="185"/>
      <c r="P154" s="185"/>
    </row>
    <row r="155" spans="1:16" ht="21.75" customHeight="1" x14ac:dyDescent="0.55000000000000004">
      <c r="A155" s="179"/>
      <c r="B155" s="180"/>
      <c r="C155" s="180"/>
      <c r="D155" s="193">
        <v>2</v>
      </c>
      <c r="E155" s="194" t="s">
        <v>46</v>
      </c>
      <c r="F155" s="195"/>
      <c r="G155" s="196"/>
      <c r="H155" s="190"/>
      <c r="I155" s="191"/>
      <c r="J155" s="192">
        <f ca="1">IFERROR(__xludf.DUMMYFUNCTION("IMPORTRANGE(""https://docs.google.com/spreadsheets/d/1XL5vhW3sbDhbH9Cz0tuDiY8C3ctxq1tqvaCgkFb8cCA/edit?usp=sharing"",""มหาสารคาม!J80"")"),1)</f>
        <v>1</v>
      </c>
      <c r="K155" s="168"/>
      <c r="L155" s="185"/>
      <c r="M155" s="185"/>
      <c r="N155" s="185"/>
      <c r="O155" s="185"/>
      <c r="P155" s="185"/>
    </row>
    <row r="156" spans="1:16" ht="21.75" customHeight="1" x14ac:dyDescent="0.55000000000000004">
      <c r="A156" s="179"/>
      <c r="B156" s="180"/>
      <c r="C156" s="180"/>
      <c r="D156" s="197"/>
      <c r="E156" s="198" t="s">
        <v>47</v>
      </c>
      <c r="F156" s="199"/>
      <c r="G156" s="200"/>
      <c r="H156" s="190"/>
      <c r="I156" s="191"/>
      <c r="J156" s="192">
        <f ca="1">IFERROR(__xludf.DUMMYFUNCTION("IMPORTRANGE(""https://docs.google.com/spreadsheets/d/1XL5vhW3sbDhbH9Cz0tuDiY8C3ctxq1tqvaCgkFb8cCA/edit?usp=sharing"",""มหาสารคาม!J81"")"),1)</f>
        <v>1</v>
      </c>
      <c r="K156" s="168"/>
      <c r="L156" s="185"/>
      <c r="M156" s="185"/>
      <c r="N156" s="185"/>
      <c r="O156" s="185"/>
      <c r="P156" s="185"/>
    </row>
    <row r="157" spans="1:16" ht="21.75" customHeight="1" x14ac:dyDescent="0.55000000000000004">
      <c r="A157" s="179"/>
      <c r="B157" s="180"/>
      <c r="C157" s="180"/>
      <c r="D157" s="197"/>
      <c r="E157" s="198" t="s">
        <v>48</v>
      </c>
      <c r="F157" s="199"/>
      <c r="G157" s="200"/>
      <c r="H157" s="190"/>
      <c r="I157" s="191"/>
      <c r="J157" s="192">
        <f ca="1">IFERROR(__xludf.DUMMYFUNCTION("IMPORTRANGE(""https://docs.google.com/spreadsheets/d/1XL5vhW3sbDhbH9Cz0tuDiY8C3ctxq1tqvaCgkFb8cCA/edit?usp=sharing"",""มหาสารคาม!J82"")"),1)</f>
        <v>1</v>
      </c>
      <c r="K157" s="168"/>
      <c r="L157" s="185"/>
      <c r="M157" s="185"/>
      <c r="N157" s="185"/>
      <c r="O157" s="185"/>
      <c r="P157" s="185"/>
    </row>
    <row r="158" spans="1:16" ht="21.75" customHeight="1" x14ac:dyDescent="0.55000000000000004">
      <c r="A158" s="179"/>
      <c r="B158" s="180"/>
      <c r="C158" s="180"/>
      <c r="D158" s="197"/>
      <c r="E158" s="201"/>
      <c r="F158" s="198" t="s">
        <v>77</v>
      </c>
      <c r="G158" s="200"/>
      <c r="H158" s="184" t="s">
        <v>76</v>
      </c>
      <c r="I158" s="191">
        <f ca="1">IFERROR(__xludf.DUMMYFUNCTION("IMPORTRANGE(""https://docs.google.com/spreadsheets/d/1XL5vhW3sbDhbH9Cz0tuDiY8C3ctxq1tqvaCgkFb8cCA/edit?usp=sharing"",""มหาสารคาม!I83"")"),4)</f>
        <v>4</v>
      </c>
      <c r="J158" s="192">
        <f ca="1">IFERROR(__xludf.DUMMYFUNCTION("IMPORTRANGE(""https://docs.google.com/spreadsheets/d/1XL5vhW3sbDhbH9Cz0tuDiY8C3ctxq1tqvaCgkFb8cCA/edit?usp=sharing"",""มหาสารคาม!J83"")"),1)</f>
        <v>1</v>
      </c>
      <c r="K158" s="168">
        <f ca="1">IF(I158&gt;0,J158*100/I158,0)</f>
        <v>25</v>
      </c>
      <c r="L158" s="185"/>
      <c r="M158" s="185"/>
      <c r="N158" s="185"/>
      <c r="O158" s="185"/>
      <c r="P158" s="185"/>
    </row>
    <row r="159" spans="1:16" ht="21.75" customHeight="1" x14ac:dyDescent="0.55000000000000004">
      <c r="A159" s="179"/>
      <c r="B159" s="180"/>
      <c r="C159" s="180"/>
      <c r="D159" s="197"/>
      <c r="E159" s="199"/>
      <c r="F159" s="199" t="s">
        <v>78</v>
      </c>
      <c r="G159" s="200"/>
      <c r="H159" s="190" t="s">
        <v>37</v>
      </c>
      <c r="I159" s="191"/>
      <c r="J159" s="191">
        <f ca="1">IFERROR(__xludf.DUMMYFUNCTION("IMPORTRANGE(""https://docs.google.com/spreadsheets/d/1XL5vhW3sbDhbH9Cz0tuDiY8C3ctxq1tqvaCgkFb8cCA/edit?usp=sharing"",""มหาสารคาม!J84"")"),2)</f>
        <v>2</v>
      </c>
      <c r="K159" s="168"/>
      <c r="L159" s="185"/>
      <c r="M159" s="185"/>
      <c r="N159" s="185"/>
      <c r="O159" s="185"/>
      <c r="P159" s="185"/>
    </row>
    <row r="160" spans="1:16" ht="21.75" customHeight="1" x14ac:dyDescent="0.55000000000000004">
      <c r="A160" s="179"/>
      <c r="B160" s="180"/>
      <c r="C160" s="180"/>
      <c r="D160" s="197"/>
      <c r="E160" s="199"/>
      <c r="F160" s="199"/>
      <c r="G160" s="200" t="s">
        <v>79</v>
      </c>
      <c r="H160" s="190" t="s">
        <v>37</v>
      </c>
      <c r="I160" s="191"/>
      <c r="J160" s="275">
        <f ca="1">IFERROR(__xludf.DUMMYFUNCTION("IMPORTRANGE(""https://docs.google.com/spreadsheets/d/1XL5vhW3sbDhbH9Cz0tuDiY8C3ctxq1tqvaCgkFb8cCA/edit?usp=sharing"",""มหาสารคาม!J85"")"),2)</f>
        <v>2</v>
      </c>
      <c r="K160" s="168"/>
      <c r="L160" s="185"/>
      <c r="M160" s="185"/>
      <c r="N160" s="185"/>
      <c r="O160" s="185"/>
      <c r="P160" s="185"/>
    </row>
    <row r="161" spans="1:16" ht="21.75" customHeight="1" x14ac:dyDescent="0.55000000000000004">
      <c r="A161" s="179"/>
      <c r="B161" s="180"/>
      <c r="C161" s="180"/>
      <c r="D161" s="197"/>
      <c r="E161" s="199"/>
      <c r="F161" s="199"/>
      <c r="G161" s="200" t="s">
        <v>80</v>
      </c>
      <c r="H161" s="190" t="s">
        <v>37</v>
      </c>
      <c r="I161" s="191"/>
      <c r="J161" s="275">
        <f ca="1">IFERROR(__xludf.DUMMYFUNCTION("IMPORTRANGE(""https://docs.google.com/spreadsheets/d/1XL5vhW3sbDhbH9Cz0tuDiY8C3ctxq1tqvaCgkFb8cCA/edit?usp=sharing"",""มหาสารคาม!J86"")"),0)</f>
        <v>0</v>
      </c>
      <c r="K161" s="168"/>
      <c r="L161" s="185"/>
      <c r="M161" s="185"/>
      <c r="N161" s="185"/>
      <c r="O161" s="185"/>
      <c r="P161" s="185"/>
    </row>
    <row r="162" spans="1:16" ht="21.75" customHeight="1" x14ac:dyDescent="0.55000000000000004">
      <c r="A162" s="179"/>
      <c r="B162" s="180"/>
      <c r="C162" s="180"/>
      <c r="D162" s="197"/>
      <c r="E162" s="198" t="s">
        <v>54</v>
      </c>
      <c r="F162" s="199"/>
      <c r="G162" s="200"/>
      <c r="H162" s="190"/>
      <c r="I162" s="191"/>
      <c r="J162" s="192">
        <f ca="1">IFERROR(__xludf.DUMMYFUNCTION("IMPORTRANGE(""https://docs.google.com/spreadsheets/d/1XL5vhW3sbDhbH9Cz0tuDiY8C3ctxq1tqvaCgkFb8cCA/edit?usp=sharing"",""มหาสารคาม!J87"")"),0)</f>
        <v>0</v>
      </c>
      <c r="K162" s="168"/>
      <c r="L162" s="185"/>
      <c r="M162" s="185"/>
      <c r="N162" s="185"/>
      <c r="O162" s="185"/>
      <c r="P162" s="185"/>
    </row>
    <row r="163" spans="1:16" ht="21.75" customHeight="1" x14ac:dyDescent="0.55000000000000004">
      <c r="A163" s="179"/>
      <c r="B163" s="180"/>
      <c r="C163" s="180"/>
      <c r="D163" s="205">
        <v>3</v>
      </c>
      <c r="E163" s="206" t="s">
        <v>55</v>
      </c>
      <c r="F163" s="207"/>
      <c r="G163" s="208"/>
      <c r="H163" s="190"/>
      <c r="I163" s="191"/>
      <c r="J163" s="209">
        <f ca="1">IFERROR(__xludf.DUMMYFUNCTION("IMPORTRANGE(""https://docs.google.com/spreadsheets/d/1XL5vhW3sbDhbH9Cz0tuDiY8C3ctxq1tqvaCgkFb8cCA/edit?usp=sharing"",""มหาสารคาม!J88"")"),0)</f>
        <v>0</v>
      </c>
      <c r="K163" s="168"/>
      <c r="L163" s="185"/>
      <c r="M163" s="185"/>
      <c r="N163" s="185"/>
      <c r="O163" s="185"/>
      <c r="P163" s="185"/>
    </row>
    <row r="164" spans="1:16" ht="21.75" customHeight="1" x14ac:dyDescent="0.55000000000000004">
      <c r="A164" s="267"/>
      <c r="B164" s="268"/>
      <c r="C164" s="269" t="s">
        <v>81</v>
      </c>
      <c r="D164" s="269"/>
      <c r="E164" s="269"/>
      <c r="F164" s="269"/>
      <c r="G164" s="270"/>
      <c r="H164" s="276" t="s">
        <v>82</v>
      </c>
      <c r="I164" s="277">
        <f ca="1">IFERROR(__xludf.DUMMYFUNCTION("IMPORTRANGE(""https://docs.google.com/spreadsheets/d/1XL5vhW3sbDhbH9Cz0tuDiY8C3ctxq1tqvaCgkFb8cCA/edit?usp=sharing"",""มหาสารคาม!I89"")"),4)</f>
        <v>4</v>
      </c>
      <c r="J164" s="277">
        <f ca="1">IFERROR(__xludf.DUMMYFUNCTION("IMPORTRANGE(""https://docs.google.com/spreadsheets/d/1XL5vhW3sbDhbH9Cz0tuDiY8C3ctxq1tqvaCgkFb8cCA/edit?usp=sharing"",""มหาสารคาม!J89"")"),0)</f>
        <v>0</v>
      </c>
      <c r="K164" s="278">
        <f ca="1">IF(I164&gt;0,J164*100/I164,0)</f>
        <v>0</v>
      </c>
      <c r="L164" s="274"/>
      <c r="M164" s="274"/>
      <c r="N164" s="274"/>
      <c r="O164" s="274"/>
      <c r="P164" s="274"/>
    </row>
    <row r="165" spans="1:16" ht="21.75" customHeight="1" x14ac:dyDescent="0.55000000000000004">
      <c r="A165" s="161"/>
      <c r="B165" s="162"/>
      <c r="C165" s="162" t="s">
        <v>16</v>
      </c>
      <c r="D165" s="163" t="s">
        <v>38</v>
      </c>
      <c r="E165" s="164"/>
      <c r="F165" s="164"/>
      <c r="G165" s="165" t="s">
        <v>39</v>
      </c>
      <c r="H165" s="166" t="s">
        <v>12</v>
      </c>
      <c r="I165" s="167" t="s">
        <v>40</v>
      </c>
      <c r="J165" s="167"/>
      <c r="K165" s="168"/>
      <c r="L165" s="169"/>
      <c r="M165" s="169"/>
      <c r="N165" s="169"/>
      <c r="O165" s="169"/>
      <c r="P165" s="169"/>
    </row>
    <row r="166" spans="1:16" ht="21.75" customHeight="1" x14ac:dyDescent="0.55000000000000004">
      <c r="A166" s="161"/>
      <c r="B166" s="162"/>
      <c r="C166" s="162"/>
      <c r="D166" s="170"/>
      <c r="E166" s="164"/>
      <c r="F166" s="164" t="s">
        <v>40</v>
      </c>
      <c r="G166" s="165" t="s">
        <v>41</v>
      </c>
      <c r="H166" s="166" t="s">
        <v>12</v>
      </c>
      <c r="I166" s="167"/>
      <c r="J166" s="167"/>
      <c r="K166" s="168"/>
      <c r="L166" s="169"/>
      <c r="M166" s="169"/>
      <c r="N166" s="169"/>
      <c r="O166" s="169"/>
      <c r="P166" s="169"/>
    </row>
    <row r="167" spans="1:16" ht="21.75" customHeight="1" x14ac:dyDescent="0.55000000000000004">
      <c r="A167" s="161"/>
      <c r="B167" s="162"/>
      <c r="C167" s="162"/>
      <c r="D167" s="170"/>
      <c r="E167" s="164"/>
      <c r="F167" s="164"/>
      <c r="G167" s="173" t="s">
        <v>43</v>
      </c>
      <c r="H167" s="166" t="s">
        <v>12</v>
      </c>
      <c r="I167" s="167"/>
      <c r="J167" s="167"/>
      <c r="K167" s="168"/>
      <c r="L167" s="171"/>
      <c r="M167" s="171"/>
      <c r="N167" s="171"/>
      <c r="O167" s="171"/>
      <c r="P167" s="171"/>
    </row>
    <row r="168" spans="1:16" ht="21.75" customHeight="1" x14ac:dyDescent="0.55000000000000004">
      <c r="A168" s="179"/>
      <c r="B168" s="180"/>
      <c r="C168" s="162" t="s">
        <v>16</v>
      </c>
      <c r="D168" s="181" t="s">
        <v>44</v>
      </c>
      <c r="E168" s="182"/>
      <c r="F168" s="182"/>
      <c r="G168" s="183"/>
      <c r="H168" s="184"/>
      <c r="I168" s="167"/>
      <c r="J168" s="167"/>
      <c r="K168" s="168"/>
      <c r="L168" s="185"/>
      <c r="M168" s="185"/>
      <c r="N168" s="185"/>
      <c r="O168" s="185"/>
      <c r="P168" s="185"/>
    </row>
    <row r="169" spans="1:16" ht="21.75" customHeight="1" x14ac:dyDescent="0.55000000000000004">
      <c r="A169" s="179"/>
      <c r="B169" s="180"/>
      <c r="C169" s="180"/>
      <c r="D169" s="186">
        <v>1</v>
      </c>
      <c r="E169" s="187" t="s">
        <v>45</v>
      </c>
      <c r="F169" s="188"/>
      <c r="G169" s="189"/>
      <c r="H169" s="190"/>
      <c r="I169" s="191"/>
      <c r="J169" s="192">
        <f ca="1">IFERROR(__xludf.DUMMYFUNCTION("IMPORTRANGE(""https://docs.google.com/spreadsheets/d/1XL5vhW3sbDhbH9Cz0tuDiY8C3ctxq1tqvaCgkFb8cCA/edit?usp=sharing"",""มหาสารคาม!J94"")"),0)</f>
        <v>0</v>
      </c>
      <c r="K169" s="168"/>
      <c r="L169" s="185"/>
      <c r="M169" s="185"/>
      <c r="N169" s="185"/>
      <c r="O169" s="185"/>
      <c r="P169" s="185"/>
    </row>
    <row r="170" spans="1:16" ht="21.75" customHeight="1" x14ac:dyDescent="0.55000000000000004">
      <c r="A170" s="179"/>
      <c r="B170" s="180"/>
      <c r="C170" s="180"/>
      <c r="D170" s="193">
        <v>2</v>
      </c>
      <c r="E170" s="194" t="s">
        <v>46</v>
      </c>
      <c r="F170" s="195"/>
      <c r="G170" s="196"/>
      <c r="H170" s="190"/>
      <c r="I170" s="191"/>
      <c r="J170" s="192">
        <f ca="1">IFERROR(__xludf.DUMMYFUNCTION("IMPORTRANGE(""https://docs.google.com/spreadsheets/d/1XL5vhW3sbDhbH9Cz0tuDiY8C3ctxq1tqvaCgkFb8cCA/edit?usp=sharing"",""มหาสารคาม!J95"")"),1)</f>
        <v>1</v>
      </c>
      <c r="K170" s="168"/>
      <c r="L170" s="185"/>
      <c r="M170" s="185"/>
      <c r="N170" s="185"/>
      <c r="O170" s="185"/>
      <c r="P170" s="185"/>
    </row>
    <row r="171" spans="1:16" ht="21.75" customHeight="1" x14ac:dyDescent="0.55000000000000004">
      <c r="A171" s="179"/>
      <c r="B171" s="180"/>
      <c r="C171" s="180"/>
      <c r="D171" s="197"/>
      <c r="E171" s="198" t="s">
        <v>47</v>
      </c>
      <c r="F171" s="199"/>
      <c r="G171" s="200"/>
      <c r="H171" s="190"/>
      <c r="I171" s="191"/>
      <c r="J171" s="192">
        <f ca="1">IFERROR(__xludf.DUMMYFUNCTION("IMPORTRANGE(""https://docs.google.com/spreadsheets/d/1XL5vhW3sbDhbH9Cz0tuDiY8C3ctxq1tqvaCgkFb8cCA/edit?usp=sharing"",""มหาสารคาม!J96"")"),1)</f>
        <v>1</v>
      </c>
      <c r="K171" s="168"/>
      <c r="L171" s="185"/>
      <c r="M171" s="185"/>
      <c r="N171" s="185"/>
      <c r="O171" s="185"/>
      <c r="P171" s="185"/>
    </row>
    <row r="172" spans="1:16" ht="21.75" customHeight="1" x14ac:dyDescent="0.55000000000000004">
      <c r="A172" s="179"/>
      <c r="B172" s="180"/>
      <c r="C172" s="180"/>
      <c r="D172" s="197"/>
      <c r="E172" s="198" t="s">
        <v>48</v>
      </c>
      <c r="F172" s="199"/>
      <c r="G172" s="200"/>
      <c r="H172" s="190"/>
      <c r="I172" s="191"/>
      <c r="J172" s="192">
        <f ca="1">IFERROR(__xludf.DUMMYFUNCTION("IMPORTRANGE(""https://docs.google.com/spreadsheets/d/1XL5vhW3sbDhbH9Cz0tuDiY8C3ctxq1tqvaCgkFb8cCA/edit?usp=sharing"",""มหาสารคาม!J97"")"),0)</f>
        <v>0</v>
      </c>
      <c r="K172" s="168"/>
      <c r="L172" s="185"/>
      <c r="M172" s="185"/>
      <c r="N172" s="185"/>
      <c r="O172" s="185"/>
      <c r="P172" s="185"/>
    </row>
    <row r="173" spans="1:16" ht="21.75" customHeight="1" x14ac:dyDescent="0.55000000000000004">
      <c r="A173" s="179"/>
      <c r="B173" s="180"/>
      <c r="C173" s="180"/>
      <c r="D173" s="197"/>
      <c r="E173" s="201"/>
      <c r="F173" s="198" t="s">
        <v>83</v>
      </c>
      <c r="G173" s="200"/>
      <c r="H173" s="184" t="s">
        <v>82</v>
      </c>
      <c r="I173" s="191">
        <f ca="1">IFERROR(__xludf.DUMMYFUNCTION("IMPORTRANGE(""https://docs.google.com/spreadsheets/d/1XL5vhW3sbDhbH9Cz0tuDiY8C3ctxq1tqvaCgkFb8cCA/edit?usp=sharing"",""มหาสารคาม!I98"")"),4)</f>
        <v>4</v>
      </c>
      <c r="J173" s="192">
        <f ca="1">IFERROR(__xludf.DUMMYFUNCTION("IMPORTRANGE(""https://docs.google.com/spreadsheets/d/1XL5vhW3sbDhbH9Cz0tuDiY8C3ctxq1tqvaCgkFb8cCA/edit?usp=sharing"",""มหาสารคาม!J98"")"),0)</f>
        <v>0</v>
      </c>
      <c r="K173" s="168">
        <f ca="1">IF(I173&gt;0,J173*100/I173,0)</f>
        <v>0</v>
      </c>
      <c r="L173" s="171"/>
      <c r="M173" s="171"/>
      <c r="N173" s="171"/>
      <c r="O173" s="171"/>
      <c r="P173" s="171"/>
    </row>
    <row r="174" spans="1:16" ht="21.75" customHeight="1" x14ac:dyDescent="0.55000000000000004">
      <c r="A174" s="179"/>
      <c r="B174" s="180"/>
      <c r="C174" s="180"/>
      <c r="D174" s="197"/>
      <c r="E174" s="198" t="s">
        <v>54</v>
      </c>
      <c r="F174" s="199"/>
      <c r="G174" s="200"/>
      <c r="H174" s="190"/>
      <c r="I174" s="191"/>
      <c r="J174" s="192">
        <f ca="1">IFERROR(__xludf.DUMMYFUNCTION("IMPORTRANGE(""https://docs.google.com/spreadsheets/d/1XL5vhW3sbDhbH9Cz0tuDiY8C3ctxq1tqvaCgkFb8cCA/edit?usp=sharing"",""มหาสารคาม!J99"")"),0)</f>
        <v>0</v>
      </c>
      <c r="K174" s="168"/>
      <c r="L174" s="185"/>
      <c r="M174" s="185"/>
      <c r="N174" s="185"/>
      <c r="O174" s="185"/>
      <c r="P174" s="185"/>
    </row>
    <row r="175" spans="1:16" ht="21.75" customHeight="1" x14ac:dyDescent="0.55000000000000004">
      <c r="A175" s="179"/>
      <c r="B175" s="180"/>
      <c r="C175" s="180"/>
      <c r="D175" s="205">
        <v>3</v>
      </c>
      <c r="E175" s="206" t="s">
        <v>55</v>
      </c>
      <c r="F175" s="207"/>
      <c r="G175" s="208"/>
      <c r="H175" s="190"/>
      <c r="I175" s="191"/>
      <c r="J175" s="209">
        <f ca="1">IFERROR(__xludf.DUMMYFUNCTION("IMPORTRANGE(""https://docs.google.com/spreadsheets/d/1XL5vhW3sbDhbH9Cz0tuDiY8C3ctxq1tqvaCgkFb8cCA/edit?usp=sharing"",""มหาสารคาม!J100"")"),0)</f>
        <v>0</v>
      </c>
      <c r="K175" s="168"/>
      <c r="L175" s="185"/>
      <c r="M175" s="185"/>
      <c r="N175" s="185"/>
      <c r="O175" s="185"/>
      <c r="P175" s="185"/>
    </row>
    <row r="176" spans="1:16" ht="21.75" customHeight="1" x14ac:dyDescent="0.55000000000000004">
      <c r="A176" s="267"/>
      <c r="B176" s="268"/>
      <c r="C176" s="269" t="s">
        <v>84</v>
      </c>
      <c r="D176" s="269"/>
      <c r="E176" s="269"/>
      <c r="F176" s="269"/>
      <c r="G176" s="270"/>
      <c r="H176" s="276" t="s">
        <v>82</v>
      </c>
      <c r="I176" s="277">
        <f ca="1">IFERROR(__xludf.DUMMYFUNCTION("IMPORTRANGE(""https://docs.google.com/spreadsheets/d/1XL5vhW3sbDhbH9Cz0tuDiY8C3ctxq1tqvaCgkFb8cCA/edit?usp=sharing"",""มหาสารคาม!I101"")"),0)</f>
        <v>0</v>
      </c>
      <c r="J176" s="277">
        <f ca="1">IFERROR(__xludf.DUMMYFUNCTION("IMPORTRANGE(""https://docs.google.com/spreadsheets/d/1XL5vhW3sbDhbH9Cz0tuDiY8C3ctxq1tqvaCgkFb8cCA/edit?usp=sharing"",""มหาสารคาม!J101"")"),0)</f>
        <v>0</v>
      </c>
      <c r="K176" s="278">
        <f ca="1">IF(I176&gt;0,J176*100/I176,0)</f>
        <v>0</v>
      </c>
      <c r="L176" s="274"/>
      <c r="M176" s="274"/>
      <c r="N176" s="274"/>
      <c r="O176" s="274"/>
      <c r="P176" s="274"/>
    </row>
    <row r="177" spans="1:16" ht="21.75" customHeight="1" x14ac:dyDescent="0.55000000000000004">
      <c r="A177" s="161"/>
      <c r="B177" s="162"/>
      <c r="C177" s="162" t="s">
        <v>16</v>
      </c>
      <c r="D177" s="163" t="s">
        <v>38</v>
      </c>
      <c r="E177" s="164"/>
      <c r="F177" s="164"/>
      <c r="G177" s="165" t="s">
        <v>39</v>
      </c>
      <c r="H177" s="166" t="s">
        <v>12</v>
      </c>
      <c r="I177" s="167" t="s">
        <v>40</v>
      </c>
      <c r="J177" s="167"/>
      <c r="K177" s="168"/>
      <c r="L177" s="169"/>
      <c r="M177" s="169"/>
      <c r="N177" s="169"/>
      <c r="O177" s="169"/>
      <c r="P177" s="169"/>
    </row>
    <row r="178" spans="1:16" ht="21.75" customHeight="1" x14ac:dyDescent="0.55000000000000004">
      <c r="A178" s="161"/>
      <c r="B178" s="162"/>
      <c r="C178" s="162"/>
      <c r="D178" s="170"/>
      <c r="E178" s="164"/>
      <c r="F178" s="164" t="s">
        <v>40</v>
      </c>
      <c r="G178" s="165" t="s">
        <v>41</v>
      </c>
      <c r="H178" s="166" t="s">
        <v>12</v>
      </c>
      <c r="I178" s="167"/>
      <c r="J178" s="167"/>
      <c r="K178" s="168"/>
      <c r="L178" s="169"/>
      <c r="M178" s="169"/>
      <c r="N178" s="169"/>
      <c r="O178" s="169"/>
      <c r="P178" s="169"/>
    </row>
    <row r="179" spans="1:16" ht="21.75" customHeight="1" x14ac:dyDescent="0.55000000000000004">
      <c r="A179" s="161"/>
      <c r="B179" s="162"/>
      <c r="C179" s="162"/>
      <c r="D179" s="170"/>
      <c r="E179" s="164"/>
      <c r="F179" s="164"/>
      <c r="G179" s="173" t="s">
        <v>43</v>
      </c>
      <c r="H179" s="166" t="s">
        <v>12</v>
      </c>
      <c r="I179" s="167"/>
      <c r="J179" s="191"/>
      <c r="K179" s="222"/>
      <c r="L179" s="171"/>
      <c r="M179" s="171"/>
      <c r="N179" s="171"/>
      <c r="O179" s="171"/>
      <c r="P179" s="171"/>
    </row>
    <row r="180" spans="1:16" ht="21.75" customHeight="1" x14ac:dyDescent="0.55000000000000004">
      <c r="A180" s="179"/>
      <c r="B180" s="180"/>
      <c r="C180" s="162" t="s">
        <v>16</v>
      </c>
      <c r="D180" s="181" t="s">
        <v>44</v>
      </c>
      <c r="E180" s="182"/>
      <c r="F180" s="182"/>
      <c r="G180" s="183"/>
      <c r="H180" s="184"/>
      <c r="I180" s="167"/>
      <c r="J180" s="191"/>
      <c r="K180" s="222"/>
      <c r="L180" s="171"/>
      <c r="M180" s="171"/>
      <c r="N180" s="171"/>
      <c r="O180" s="185"/>
      <c r="P180" s="185"/>
    </row>
    <row r="181" spans="1:16" ht="21.75" customHeight="1" x14ac:dyDescent="0.55000000000000004">
      <c r="A181" s="179"/>
      <c r="B181" s="180"/>
      <c r="C181" s="180"/>
      <c r="D181" s="186">
        <v>1</v>
      </c>
      <c r="E181" s="187" t="s">
        <v>45</v>
      </c>
      <c r="F181" s="188"/>
      <c r="G181" s="189"/>
      <c r="H181" s="190"/>
      <c r="I181" s="191"/>
      <c r="J181" s="191">
        <f ca="1">IFERROR(__xludf.DUMMYFUNCTION("IMPORTRANGE(""https://docs.google.com/spreadsheets/d/1XL5vhW3sbDhbH9Cz0tuDiY8C3ctxq1tqvaCgkFb8cCA/edit?usp=sharing"",""มหาสารคาม!J106"")"),0)</f>
        <v>0</v>
      </c>
      <c r="K181" s="222"/>
      <c r="L181" s="171"/>
      <c r="M181" s="171"/>
      <c r="N181" s="171"/>
      <c r="O181" s="185"/>
      <c r="P181" s="185"/>
    </row>
    <row r="182" spans="1:16" ht="21.75" customHeight="1" x14ac:dyDescent="0.55000000000000004">
      <c r="A182" s="179"/>
      <c r="B182" s="180"/>
      <c r="C182" s="180"/>
      <c r="D182" s="193">
        <v>2</v>
      </c>
      <c r="E182" s="194" t="s">
        <v>46</v>
      </c>
      <c r="F182" s="195"/>
      <c r="G182" s="196"/>
      <c r="H182" s="190"/>
      <c r="I182" s="191"/>
      <c r="J182" s="191">
        <f ca="1">IFERROR(__xludf.DUMMYFUNCTION("IMPORTRANGE(""https://docs.google.com/spreadsheets/d/1XL5vhW3sbDhbH9Cz0tuDiY8C3ctxq1tqvaCgkFb8cCA/edit?usp=sharing"",""มหาสารคาม!J107"")"),0)</f>
        <v>0</v>
      </c>
      <c r="K182" s="222"/>
      <c r="L182" s="171"/>
      <c r="M182" s="171"/>
      <c r="N182" s="171"/>
      <c r="O182" s="185"/>
      <c r="P182" s="185"/>
    </row>
    <row r="183" spans="1:16" ht="21.75" customHeight="1" x14ac:dyDescent="0.55000000000000004">
      <c r="A183" s="179"/>
      <c r="B183" s="180"/>
      <c r="C183" s="180"/>
      <c r="D183" s="197"/>
      <c r="E183" s="198" t="s">
        <v>47</v>
      </c>
      <c r="F183" s="199"/>
      <c r="G183" s="200"/>
      <c r="H183" s="190"/>
      <c r="I183" s="191"/>
      <c r="J183" s="191">
        <f ca="1">IFERROR(__xludf.DUMMYFUNCTION("IMPORTRANGE(""https://docs.google.com/spreadsheets/d/1XL5vhW3sbDhbH9Cz0tuDiY8C3ctxq1tqvaCgkFb8cCA/edit?usp=sharing"",""มหาสารคาม!J108"")"),0)</f>
        <v>0</v>
      </c>
      <c r="K183" s="222"/>
      <c r="L183" s="171"/>
      <c r="M183" s="171"/>
      <c r="N183" s="171"/>
      <c r="O183" s="185"/>
      <c r="P183" s="185"/>
    </row>
    <row r="184" spans="1:16" ht="21.75" customHeight="1" x14ac:dyDescent="0.55000000000000004">
      <c r="A184" s="179"/>
      <c r="B184" s="180"/>
      <c r="C184" s="180"/>
      <c r="D184" s="197"/>
      <c r="E184" s="198" t="s">
        <v>48</v>
      </c>
      <c r="F184" s="199"/>
      <c r="G184" s="200"/>
      <c r="H184" s="190"/>
      <c r="I184" s="191"/>
      <c r="J184" s="191">
        <f ca="1">IFERROR(__xludf.DUMMYFUNCTION("IMPORTRANGE(""https://docs.google.com/spreadsheets/d/1XL5vhW3sbDhbH9Cz0tuDiY8C3ctxq1tqvaCgkFb8cCA/edit?usp=sharing"",""มหาสารคาม!J109"")"),0)</f>
        <v>0</v>
      </c>
      <c r="K184" s="222"/>
      <c r="L184" s="171"/>
      <c r="M184" s="171"/>
      <c r="N184" s="171"/>
      <c r="O184" s="185"/>
      <c r="P184" s="185"/>
    </row>
    <row r="185" spans="1:16" ht="21.75" customHeight="1" x14ac:dyDescent="0.55000000000000004">
      <c r="A185" s="179"/>
      <c r="B185" s="180"/>
      <c r="C185" s="180"/>
      <c r="D185" s="197"/>
      <c r="E185" s="201"/>
      <c r="F185" s="198" t="s">
        <v>85</v>
      </c>
      <c r="G185" s="200"/>
      <c r="H185" s="184" t="s">
        <v>82</v>
      </c>
      <c r="I185" s="191">
        <f ca="1">IFERROR(__xludf.DUMMYFUNCTION("IMPORTRANGE(""https://docs.google.com/spreadsheets/d/1XL5vhW3sbDhbH9Cz0tuDiY8C3ctxq1tqvaCgkFb8cCA/edit?usp=sharing"",""มหาสารคาม!I110"")"),0)</f>
        <v>0</v>
      </c>
      <c r="J185" s="191">
        <f ca="1">IFERROR(__xludf.DUMMYFUNCTION("IMPORTRANGE(""https://docs.google.com/spreadsheets/d/1XL5vhW3sbDhbH9Cz0tuDiY8C3ctxq1tqvaCgkFb8cCA/edit?usp=sharing"",""มหาสารคาม!J110"")"),0)</f>
        <v>0</v>
      </c>
      <c r="K185" s="222">
        <f t="shared" ref="K185:K186" ca="1" si="69">IF(I185&gt;0,J185*100/I185,0)</f>
        <v>0</v>
      </c>
      <c r="L185" s="171"/>
      <c r="M185" s="171"/>
      <c r="N185" s="171"/>
      <c r="O185" s="171"/>
      <c r="P185" s="171"/>
    </row>
    <row r="186" spans="1:16" ht="21.75" customHeight="1" x14ac:dyDescent="0.55000000000000004">
      <c r="A186" s="179"/>
      <c r="B186" s="180"/>
      <c r="C186" s="180"/>
      <c r="D186" s="197"/>
      <c r="E186" s="201"/>
      <c r="F186" s="198" t="s">
        <v>86</v>
      </c>
      <c r="G186" s="200"/>
      <c r="H186" s="184" t="s">
        <v>82</v>
      </c>
      <c r="I186" s="191">
        <f ca="1">IFERROR(__xludf.DUMMYFUNCTION("IMPORTRANGE(""https://docs.google.com/spreadsheets/d/1XL5vhW3sbDhbH9Cz0tuDiY8C3ctxq1tqvaCgkFb8cCA/edit?usp=sharing"",""มหาสารคาม!I111"")"),0)</f>
        <v>0</v>
      </c>
      <c r="J186" s="191">
        <f ca="1">IFERROR(__xludf.DUMMYFUNCTION("IMPORTRANGE(""https://docs.google.com/spreadsheets/d/1XL5vhW3sbDhbH9Cz0tuDiY8C3ctxq1tqvaCgkFb8cCA/edit?usp=sharing"",""มหาสารคาม!J111"")"),0)</f>
        <v>0</v>
      </c>
      <c r="K186" s="222">
        <f t="shared" ca="1" si="69"/>
        <v>0</v>
      </c>
      <c r="L186" s="171"/>
      <c r="M186" s="171"/>
      <c r="N186" s="171"/>
      <c r="O186" s="171"/>
      <c r="P186" s="171"/>
    </row>
    <row r="187" spans="1:16" ht="21.75" customHeight="1" x14ac:dyDescent="0.55000000000000004">
      <c r="A187" s="179"/>
      <c r="B187" s="180"/>
      <c r="C187" s="180"/>
      <c r="D187" s="197"/>
      <c r="E187" s="198" t="s">
        <v>54</v>
      </c>
      <c r="F187" s="199"/>
      <c r="G187" s="200"/>
      <c r="H187" s="190"/>
      <c r="I187" s="191"/>
      <c r="J187" s="191">
        <f ca="1">IFERROR(__xludf.DUMMYFUNCTION("IMPORTRANGE(""https://docs.google.com/spreadsheets/d/1XL5vhW3sbDhbH9Cz0tuDiY8C3ctxq1tqvaCgkFb8cCA/edit?usp=sharing"",""มหาสารคาม!J112"")"),0)</f>
        <v>0</v>
      </c>
      <c r="K187" s="222"/>
      <c r="L187" s="171"/>
      <c r="M187" s="171"/>
      <c r="N187" s="171"/>
      <c r="O187" s="185"/>
      <c r="P187" s="185"/>
    </row>
    <row r="188" spans="1:16" ht="21.75" customHeight="1" x14ac:dyDescent="0.55000000000000004">
      <c r="A188" s="179"/>
      <c r="B188" s="180"/>
      <c r="C188" s="180"/>
      <c r="D188" s="205">
        <v>3</v>
      </c>
      <c r="E188" s="206" t="s">
        <v>55</v>
      </c>
      <c r="F188" s="207"/>
      <c r="G188" s="208"/>
      <c r="H188" s="190"/>
      <c r="I188" s="191"/>
      <c r="J188" s="225">
        <f ca="1">IFERROR(__xludf.DUMMYFUNCTION("IMPORTRANGE(""https://docs.google.com/spreadsheets/d/1XL5vhW3sbDhbH9Cz0tuDiY8C3ctxq1tqvaCgkFb8cCA/edit?usp=sharing"",""มหาสารคาม!J113"")"),0)</f>
        <v>0</v>
      </c>
      <c r="K188" s="222"/>
      <c r="L188" s="171"/>
      <c r="M188" s="171"/>
      <c r="N188" s="171"/>
      <c r="O188" s="185"/>
      <c r="P188" s="185"/>
    </row>
    <row r="189" spans="1:16" ht="21.75" customHeight="1" x14ac:dyDescent="0.55000000000000004">
      <c r="A189" s="267"/>
      <c r="B189" s="268"/>
      <c r="C189" s="269" t="s">
        <v>87</v>
      </c>
      <c r="D189" s="269"/>
      <c r="E189" s="269"/>
      <c r="F189" s="269"/>
      <c r="G189" s="270"/>
      <c r="H189" s="279" t="s">
        <v>88</v>
      </c>
      <c r="I189" s="277">
        <f ca="1">IFERROR(__xludf.DUMMYFUNCTION("IMPORTRANGE(""https://docs.google.com/spreadsheets/d/1XL5vhW3sbDhbH9Cz0tuDiY8C3ctxq1tqvaCgkFb8cCA/edit?usp=sharing"",""มหาสารคาม!I114"")"),100000)</f>
        <v>100000</v>
      </c>
      <c r="J189" s="277">
        <f ca="1">IFERROR(__xludf.DUMMYFUNCTION("IMPORTRANGE(""https://docs.google.com/spreadsheets/d/1XL5vhW3sbDhbH9Cz0tuDiY8C3ctxq1tqvaCgkFb8cCA/edit?usp=sharing"",""มหาสารคาม!J114"")"),0)</f>
        <v>0</v>
      </c>
      <c r="K189" s="278">
        <f ca="1">IF(I189&gt;0,J189*100/I189,0)</f>
        <v>0</v>
      </c>
      <c r="L189" s="274"/>
      <c r="M189" s="274"/>
      <c r="N189" s="274"/>
      <c r="O189" s="274"/>
      <c r="P189" s="274"/>
    </row>
    <row r="190" spans="1:16" ht="21.75" customHeight="1" x14ac:dyDescent="0.55000000000000004">
      <c r="A190" s="161"/>
      <c r="B190" s="162"/>
      <c r="C190" s="162" t="s">
        <v>16</v>
      </c>
      <c r="D190" s="163" t="s">
        <v>38</v>
      </c>
      <c r="E190" s="164"/>
      <c r="F190" s="164"/>
      <c r="G190" s="165" t="s">
        <v>39</v>
      </c>
      <c r="H190" s="166" t="s">
        <v>12</v>
      </c>
      <c r="I190" s="167" t="s">
        <v>40</v>
      </c>
      <c r="J190" s="167"/>
      <c r="K190" s="168"/>
      <c r="L190" s="169"/>
      <c r="M190" s="169"/>
      <c r="N190" s="169"/>
      <c r="O190" s="169"/>
      <c r="P190" s="169"/>
    </row>
    <row r="191" spans="1:16" ht="21.75" customHeight="1" x14ac:dyDescent="0.55000000000000004">
      <c r="A191" s="161"/>
      <c r="B191" s="162"/>
      <c r="C191" s="162"/>
      <c r="D191" s="170"/>
      <c r="E191" s="164"/>
      <c r="F191" s="164" t="s">
        <v>40</v>
      </c>
      <c r="G191" s="165" t="s">
        <v>41</v>
      </c>
      <c r="H191" s="166" t="s">
        <v>12</v>
      </c>
      <c r="I191" s="167"/>
      <c r="J191" s="167"/>
      <c r="K191" s="168"/>
      <c r="L191" s="169"/>
      <c r="M191" s="169"/>
      <c r="N191" s="169"/>
      <c r="O191" s="169"/>
      <c r="P191" s="169"/>
    </row>
    <row r="192" spans="1:16" ht="21.75" customHeight="1" x14ac:dyDescent="0.55000000000000004">
      <c r="A192" s="161"/>
      <c r="B192" s="162"/>
      <c r="C192" s="162"/>
      <c r="D192" s="170"/>
      <c r="E192" s="164"/>
      <c r="F192" s="164"/>
      <c r="G192" s="173" t="s">
        <v>43</v>
      </c>
      <c r="H192" s="166" t="s">
        <v>12</v>
      </c>
      <c r="I192" s="167"/>
      <c r="J192" s="167"/>
      <c r="K192" s="168"/>
      <c r="L192" s="171"/>
      <c r="M192" s="171"/>
      <c r="N192" s="171"/>
      <c r="O192" s="171"/>
      <c r="P192" s="171"/>
    </row>
    <row r="193" spans="1:16" ht="21.75" customHeight="1" x14ac:dyDescent="0.55000000000000004">
      <c r="A193" s="179"/>
      <c r="B193" s="180"/>
      <c r="C193" s="162" t="s">
        <v>16</v>
      </c>
      <c r="D193" s="181" t="s">
        <v>44</v>
      </c>
      <c r="E193" s="182"/>
      <c r="F193" s="182"/>
      <c r="G193" s="183"/>
      <c r="H193" s="184"/>
      <c r="I193" s="167"/>
      <c r="J193" s="167"/>
      <c r="K193" s="168"/>
      <c r="L193" s="185"/>
      <c r="M193" s="185"/>
      <c r="N193" s="185"/>
      <c r="O193" s="185"/>
      <c r="P193" s="185"/>
    </row>
    <row r="194" spans="1:16" ht="21.75" customHeight="1" x14ac:dyDescent="0.55000000000000004">
      <c r="A194" s="179"/>
      <c r="B194" s="180"/>
      <c r="C194" s="180"/>
      <c r="D194" s="186">
        <v>1</v>
      </c>
      <c r="E194" s="187" t="s">
        <v>45</v>
      </c>
      <c r="F194" s="188"/>
      <c r="G194" s="189"/>
      <c r="H194" s="190"/>
      <c r="I194" s="191"/>
      <c r="J194" s="192">
        <f ca="1">IFERROR(__xludf.DUMMYFUNCTION("IMPORTRANGE(""https://docs.google.com/spreadsheets/d/1XL5vhW3sbDhbH9Cz0tuDiY8C3ctxq1tqvaCgkFb8cCA/edit?usp=sharing"",""มหาสารคาม!J119"")"),1)</f>
        <v>1</v>
      </c>
      <c r="K194" s="168"/>
      <c r="L194" s="185"/>
      <c r="M194" s="185"/>
      <c r="N194" s="185"/>
      <c r="O194" s="185"/>
      <c r="P194" s="185"/>
    </row>
    <row r="195" spans="1:16" ht="21.75" customHeight="1" x14ac:dyDescent="0.55000000000000004">
      <c r="A195" s="179"/>
      <c r="B195" s="180"/>
      <c r="C195" s="180"/>
      <c r="D195" s="193">
        <v>2</v>
      </c>
      <c r="E195" s="194" t="s">
        <v>46</v>
      </c>
      <c r="F195" s="195"/>
      <c r="G195" s="196"/>
      <c r="H195" s="190"/>
      <c r="I195" s="191"/>
      <c r="J195" s="192">
        <f ca="1">IFERROR(__xludf.DUMMYFUNCTION("IMPORTRANGE(""https://docs.google.com/spreadsheets/d/1XL5vhW3sbDhbH9Cz0tuDiY8C3ctxq1tqvaCgkFb8cCA/edit?usp=sharing"",""มหาสารคาม!J120"")"),0)</f>
        <v>0</v>
      </c>
      <c r="K195" s="168"/>
      <c r="L195" s="185"/>
      <c r="M195" s="185"/>
      <c r="N195" s="185"/>
      <c r="O195" s="185"/>
      <c r="P195" s="185"/>
    </row>
    <row r="196" spans="1:16" ht="21.75" customHeight="1" x14ac:dyDescent="0.55000000000000004">
      <c r="A196" s="179"/>
      <c r="B196" s="180"/>
      <c r="C196" s="180"/>
      <c r="D196" s="197"/>
      <c r="E196" s="198" t="s">
        <v>47</v>
      </c>
      <c r="F196" s="199"/>
      <c r="G196" s="200"/>
      <c r="H196" s="190"/>
      <c r="I196" s="191"/>
      <c r="J196" s="192">
        <f ca="1">IFERROR(__xludf.DUMMYFUNCTION("IMPORTRANGE(""https://docs.google.com/spreadsheets/d/1XL5vhW3sbDhbH9Cz0tuDiY8C3ctxq1tqvaCgkFb8cCA/edit?usp=sharing"",""มหาสารคาม!J121"")"),0)</f>
        <v>0</v>
      </c>
      <c r="K196" s="168"/>
      <c r="L196" s="185"/>
      <c r="M196" s="185"/>
      <c r="N196" s="185"/>
      <c r="O196" s="185"/>
      <c r="P196" s="185"/>
    </row>
    <row r="197" spans="1:16" ht="21.75" customHeight="1" x14ac:dyDescent="0.55000000000000004">
      <c r="A197" s="179"/>
      <c r="B197" s="180"/>
      <c r="C197" s="180"/>
      <c r="D197" s="197"/>
      <c r="E197" s="198" t="s">
        <v>48</v>
      </c>
      <c r="F197" s="199"/>
      <c r="G197" s="200"/>
      <c r="H197" s="190"/>
      <c r="I197" s="191"/>
      <c r="J197" s="192">
        <f ca="1">IFERROR(__xludf.DUMMYFUNCTION("IMPORTRANGE(""https://docs.google.com/spreadsheets/d/1XL5vhW3sbDhbH9Cz0tuDiY8C3ctxq1tqvaCgkFb8cCA/edit?usp=sharing"",""มหาสารคาม!J122"")"),0)</f>
        <v>0</v>
      </c>
      <c r="K197" s="168"/>
      <c r="L197" s="185"/>
      <c r="M197" s="185"/>
      <c r="N197" s="185"/>
      <c r="O197" s="185"/>
      <c r="P197" s="185"/>
    </row>
    <row r="198" spans="1:16" ht="21.75" customHeight="1" x14ac:dyDescent="0.55000000000000004">
      <c r="A198" s="179"/>
      <c r="B198" s="180"/>
      <c r="C198" s="180"/>
      <c r="D198" s="197"/>
      <c r="E198" s="199"/>
      <c r="F198" s="199" t="s">
        <v>89</v>
      </c>
      <c r="G198" s="200"/>
      <c r="H198" s="184"/>
      <c r="I198" s="191"/>
      <c r="J198" s="191"/>
      <c r="K198" s="168"/>
      <c r="L198" s="185"/>
      <c r="M198" s="185"/>
      <c r="N198" s="185"/>
      <c r="O198" s="185"/>
      <c r="P198" s="185"/>
    </row>
    <row r="199" spans="1:16" ht="21.75" customHeight="1" x14ac:dyDescent="0.55000000000000004">
      <c r="A199" s="179"/>
      <c r="B199" s="180"/>
      <c r="C199" s="180"/>
      <c r="D199" s="197"/>
      <c r="E199" s="201"/>
      <c r="F199" s="199"/>
      <c r="G199" s="198" t="s">
        <v>90</v>
      </c>
      <c r="H199" s="184" t="s">
        <v>88</v>
      </c>
      <c r="I199" s="191">
        <f ca="1">IFERROR(__xludf.DUMMYFUNCTION("IMPORTRANGE(""https://docs.google.com/spreadsheets/d/1XL5vhW3sbDhbH9Cz0tuDiY8C3ctxq1tqvaCgkFb8cCA/edit?usp=sharing"",""มหาสารคาม!I124"")"),100000)</f>
        <v>100000</v>
      </c>
      <c r="J199" s="192">
        <f ca="1">IFERROR(__xludf.DUMMYFUNCTION("IMPORTRANGE(""https://docs.google.com/spreadsheets/d/1XL5vhW3sbDhbH9Cz0tuDiY8C3ctxq1tqvaCgkFb8cCA/edit?usp=sharing"",""มหาสารคาม!J124"")"),0)</f>
        <v>0</v>
      </c>
      <c r="K199" s="168">
        <f t="shared" ref="K199:K201" ca="1" si="70">IF(I199&gt;0,J199*100/I199,0)</f>
        <v>0</v>
      </c>
      <c r="L199" s="185"/>
      <c r="M199" s="185"/>
      <c r="N199" s="185"/>
      <c r="O199" s="185"/>
      <c r="P199" s="185"/>
    </row>
    <row r="200" spans="1:16" ht="21.75" customHeight="1" x14ac:dyDescent="0.55000000000000004">
      <c r="A200" s="179"/>
      <c r="B200" s="180"/>
      <c r="C200" s="180"/>
      <c r="D200" s="197"/>
      <c r="E200" s="201"/>
      <c r="F200" s="199"/>
      <c r="G200" s="198" t="s">
        <v>91</v>
      </c>
      <c r="H200" s="184" t="s">
        <v>88</v>
      </c>
      <c r="I200" s="191">
        <f ca="1">IFERROR(__xludf.DUMMYFUNCTION("IMPORTRANGE(""https://docs.google.com/spreadsheets/d/1XL5vhW3sbDhbH9Cz0tuDiY8C3ctxq1tqvaCgkFb8cCA/edit?usp=sharing"",""มหาสารคาม!I125"")"),100000)</f>
        <v>100000</v>
      </c>
      <c r="J200" s="192">
        <f ca="1">IFERROR(__xludf.DUMMYFUNCTION("IMPORTRANGE(""https://docs.google.com/spreadsheets/d/1XL5vhW3sbDhbH9Cz0tuDiY8C3ctxq1tqvaCgkFb8cCA/edit?usp=sharing"",""มหาสารคาม!J125"")"),0)</f>
        <v>0</v>
      </c>
      <c r="K200" s="168">
        <f t="shared" ca="1" si="70"/>
        <v>0</v>
      </c>
      <c r="L200" s="171"/>
      <c r="M200" s="171"/>
      <c r="N200" s="171"/>
      <c r="O200" s="171"/>
      <c r="P200" s="171"/>
    </row>
    <row r="201" spans="1:16" ht="21.75" customHeight="1" x14ac:dyDescent="0.55000000000000004">
      <c r="A201" s="179"/>
      <c r="B201" s="180"/>
      <c r="C201" s="180"/>
      <c r="D201" s="197"/>
      <c r="E201" s="201"/>
      <c r="F201" s="199" t="s">
        <v>92</v>
      </c>
      <c r="G201" s="200"/>
      <c r="H201" s="184" t="s">
        <v>37</v>
      </c>
      <c r="I201" s="191">
        <f ca="1">IFERROR(__xludf.DUMMYFUNCTION("IMPORTRANGE(""https://docs.google.com/spreadsheets/d/1XL5vhW3sbDhbH9Cz0tuDiY8C3ctxq1tqvaCgkFb8cCA/edit?usp=sharing"",""มหาสารคาม!I126"")"),0)</f>
        <v>0</v>
      </c>
      <c r="J201" s="192">
        <f ca="1">IFERROR(__xludf.DUMMYFUNCTION("IMPORTRANGE(""https://docs.google.com/spreadsheets/d/1XL5vhW3sbDhbH9Cz0tuDiY8C3ctxq1tqvaCgkFb8cCA/edit?usp=sharing"",""มหาสารคาม!J126"")"),0)</f>
        <v>0</v>
      </c>
      <c r="K201" s="168">
        <f t="shared" ca="1" si="70"/>
        <v>0</v>
      </c>
      <c r="L201" s="171"/>
      <c r="M201" s="171"/>
      <c r="N201" s="171"/>
      <c r="O201" s="171"/>
      <c r="P201" s="171"/>
    </row>
    <row r="202" spans="1:16" ht="21.75" customHeight="1" x14ac:dyDescent="0.55000000000000004">
      <c r="A202" s="179"/>
      <c r="B202" s="180"/>
      <c r="C202" s="180"/>
      <c r="D202" s="197"/>
      <c r="E202" s="198" t="s">
        <v>54</v>
      </c>
      <c r="F202" s="199"/>
      <c r="G202" s="200"/>
      <c r="H202" s="190"/>
      <c r="I202" s="191"/>
      <c r="J202" s="192">
        <f ca="1">IFERROR(__xludf.DUMMYFUNCTION("IMPORTRANGE(""https://docs.google.com/spreadsheets/d/1XL5vhW3sbDhbH9Cz0tuDiY8C3ctxq1tqvaCgkFb8cCA/edit?usp=sharing"",""มหาสารคาม!J127"")"),0)</f>
        <v>0</v>
      </c>
      <c r="K202" s="168"/>
      <c r="L202" s="185"/>
      <c r="M202" s="185"/>
      <c r="N202" s="185"/>
      <c r="O202" s="185"/>
      <c r="P202" s="185"/>
    </row>
    <row r="203" spans="1:16" ht="21.75" customHeight="1" x14ac:dyDescent="0.55000000000000004">
      <c r="A203" s="231"/>
      <c r="B203" s="232"/>
      <c r="C203" s="232"/>
      <c r="D203" s="233">
        <v>3</v>
      </c>
      <c r="E203" s="234" t="s">
        <v>55</v>
      </c>
      <c r="F203" s="235"/>
      <c r="G203" s="236"/>
      <c r="H203" s="237"/>
      <c r="I203" s="238"/>
      <c r="J203" s="280">
        <f ca="1">IFERROR(__xludf.DUMMYFUNCTION("IMPORTRANGE(""https://docs.google.com/spreadsheets/d/1XL5vhW3sbDhbH9Cz0tuDiY8C3ctxq1tqvaCgkFb8cCA/edit?usp=sharing"",""มหาสารคาม!J128"")"),0)</f>
        <v>0</v>
      </c>
      <c r="K203" s="281"/>
      <c r="L203" s="242"/>
      <c r="M203" s="242"/>
      <c r="N203" s="242"/>
      <c r="O203" s="242"/>
      <c r="P203" s="242"/>
    </row>
    <row r="204" spans="1:16" ht="21.75" customHeight="1" x14ac:dyDescent="0.55000000000000004">
      <c r="A204" s="267"/>
      <c r="B204" s="268"/>
      <c r="C204" s="282" t="s">
        <v>93</v>
      </c>
      <c r="D204" s="269"/>
      <c r="E204" s="269"/>
      <c r="F204" s="269"/>
      <c r="G204" s="270"/>
      <c r="H204" s="279" t="s">
        <v>37</v>
      </c>
      <c r="I204" s="277">
        <f ca="1">IFERROR(__xludf.DUMMYFUNCTION("IMPORTRANGE(""https://docs.google.com/spreadsheets/d/1XL5vhW3sbDhbH9Cz0tuDiY8C3ctxq1tqvaCgkFb8cCA/edit?usp=sharing"",""มหาสารคาม!I129"")"),0)</f>
        <v>0</v>
      </c>
      <c r="J204" s="277">
        <f ca="1">IFERROR(__xludf.DUMMYFUNCTION("IMPORTRANGE(""https://docs.google.com/spreadsheets/d/1XL5vhW3sbDhbH9Cz0tuDiY8C3ctxq1tqvaCgkFb8cCA/edit?usp=sharing"",""มหาสารคาม!J129"")"),0)</f>
        <v>0</v>
      </c>
      <c r="K204" s="278">
        <f ca="1">IF(I204&gt;0,J204*100/I204,0)</f>
        <v>0</v>
      </c>
      <c r="L204" s="274"/>
      <c r="M204" s="274"/>
      <c r="N204" s="274"/>
      <c r="O204" s="274"/>
      <c r="P204" s="274"/>
    </row>
    <row r="205" spans="1:16" ht="21.75" customHeight="1" x14ac:dyDescent="0.55000000000000004">
      <c r="A205" s="161"/>
      <c r="B205" s="162"/>
      <c r="C205" s="162" t="s">
        <v>16</v>
      </c>
      <c r="D205" s="163" t="s">
        <v>38</v>
      </c>
      <c r="E205" s="164"/>
      <c r="F205" s="164"/>
      <c r="G205" s="165" t="s">
        <v>39</v>
      </c>
      <c r="H205" s="166" t="s">
        <v>12</v>
      </c>
      <c r="I205" s="167" t="s">
        <v>40</v>
      </c>
      <c r="J205" s="167"/>
      <c r="K205" s="168"/>
      <c r="L205" s="169"/>
      <c r="M205" s="169"/>
      <c r="N205" s="169"/>
      <c r="O205" s="169"/>
      <c r="P205" s="169"/>
    </row>
    <row r="206" spans="1:16" ht="21.75" customHeight="1" x14ac:dyDescent="0.55000000000000004">
      <c r="A206" s="161"/>
      <c r="B206" s="162"/>
      <c r="C206" s="162"/>
      <c r="D206" s="170"/>
      <c r="E206" s="164"/>
      <c r="F206" s="164" t="s">
        <v>40</v>
      </c>
      <c r="G206" s="165" t="s">
        <v>41</v>
      </c>
      <c r="H206" s="166" t="s">
        <v>12</v>
      </c>
      <c r="I206" s="167"/>
      <c r="J206" s="167"/>
      <c r="K206" s="168"/>
      <c r="L206" s="169"/>
      <c r="M206" s="169"/>
      <c r="N206" s="169"/>
      <c r="O206" s="169"/>
      <c r="P206" s="169"/>
    </row>
    <row r="207" spans="1:16" ht="21.75" customHeight="1" x14ac:dyDescent="0.55000000000000004">
      <c r="A207" s="161"/>
      <c r="B207" s="162"/>
      <c r="C207" s="162"/>
      <c r="D207" s="170"/>
      <c r="E207" s="164"/>
      <c r="F207" s="164"/>
      <c r="G207" s="173" t="s">
        <v>43</v>
      </c>
      <c r="H207" s="166" t="s">
        <v>12</v>
      </c>
      <c r="I207" s="167"/>
      <c r="J207" s="191"/>
      <c r="K207" s="222"/>
      <c r="L207" s="171"/>
      <c r="M207" s="171"/>
      <c r="N207" s="171"/>
      <c r="O207" s="171"/>
      <c r="P207" s="171"/>
    </row>
    <row r="208" spans="1:16" ht="21.75" customHeight="1" x14ac:dyDescent="0.55000000000000004">
      <c r="A208" s="179"/>
      <c r="B208" s="180"/>
      <c r="C208" s="162" t="s">
        <v>16</v>
      </c>
      <c r="D208" s="181" t="s">
        <v>44</v>
      </c>
      <c r="E208" s="182"/>
      <c r="F208" s="182"/>
      <c r="G208" s="183"/>
      <c r="H208" s="184"/>
      <c r="I208" s="167"/>
      <c r="J208" s="191"/>
      <c r="K208" s="222"/>
      <c r="L208" s="171"/>
      <c r="M208" s="171"/>
      <c r="N208" s="171"/>
      <c r="O208" s="185"/>
      <c r="P208" s="185"/>
    </row>
    <row r="209" spans="1:16" ht="21.75" customHeight="1" x14ac:dyDescent="0.55000000000000004">
      <c r="A209" s="179"/>
      <c r="B209" s="180"/>
      <c r="C209" s="180"/>
      <c r="D209" s="186">
        <v>1</v>
      </c>
      <c r="E209" s="187" t="s">
        <v>45</v>
      </c>
      <c r="F209" s="188"/>
      <c r="G209" s="189"/>
      <c r="H209" s="190"/>
      <c r="I209" s="191"/>
      <c r="J209" s="191">
        <f ca="1">IFERROR(__xludf.DUMMYFUNCTION("IMPORTRANGE(""https://docs.google.com/spreadsheets/d/1XL5vhW3sbDhbH9Cz0tuDiY8C3ctxq1tqvaCgkFb8cCA/edit?usp=sharing"",""มหาสารคาม!J134"")"),0)</f>
        <v>0</v>
      </c>
      <c r="K209" s="222"/>
      <c r="L209" s="171"/>
      <c r="M209" s="171"/>
      <c r="N209" s="171"/>
      <c r="O209" s="185"/>
      <c r="P209" s="185"/>
    </row>
    <row r="210" spans="1:16" ht="21.75" customHeight="1" x14ac:dyDescent="0.55000000000000004">
      <c r="A210" s="179"/>
      <c r="B210" s="180"/>
      <c r="C210" s="180"/>
      <c r="D210" s="193">
        <v>2</v>
      </c>
      <c r="E210" s="194" t="s">
        <v>46</v>
      </c>
      <c r="F210" s="195"/>
      <c r="G210" s="196"/>
      <c r="H210" s="190"/>
      <c r="I210" s="191"/>
      <c r="J210" s="191">
        <f ca="1">IFERROR(__xludf.DUMMYFUNCTION("IMPORTRANGE(""https://docs.google.com/spreadsheets/d/1XL5vhW3sbDhbH9Cz0tuDiY8C3ctxq1tqvaCgkFb8cCA/edit?usp=sharing"",""มหาสารคาม!J135"")"),0)</f>
        <v>0</v>
      </c>
      <c r="K210" s="222"/>
      <c r="L210" s="171"/>
      <c r="M210" s="171"/>
      <c r="N210" s="171"/>
      <c r="O210" s="185"/>
      <c r="P210" s="185"/>
    </row>
    <row r="211" spans="1:16" ht="21.75" customHeight="1" x14ac:dyDescent="0.55000000000000004">
      <c r="A211" s="179"/>
      <c r="B211" s="180"/>
      <c r="C211" s="180"/>
      <c r="D211" s="197"/>
      <c r="E211" s="198" t="s">
        <v>47</v>
      </c>
      <c r="F211" s="199"/>
      <c r="G211" s="200"/>
      <c r="H211" s="190"/>
      <c r="I211" s="191"/>
      <c r="J211" s="191">
        <f ca="1">IFERROR(__xludf.DUMMYFUNCTION("IMPORTRANGE(""https://docs.google.com/spreadsheets/d/1XL5vhW3sbDhbH9Cz0tuDiY8C3ctxq1tqvaCgkFb8cCA/edit?usp=sharing"",""มหาสารคาม!J136"")"),0)</f>
        <v>0</v>
      </c>
      <c r="K211" s="222"/>
      <c r="L211" s="171"/>
      <c r="M211" s="171"/>
      <c r="N211" s="171"/>
      <c r="O211" s="185"/>
      <c r="P211" s="185"/>
    </row>
    <row r="212" spans="1:16" ht="21.75" customHeight="1" x14ac:dyDescent="0.55000000000000004">
      <c r="A212" s="179"/>
      <c r="B212" s="180"/>
      <c r="C212" s="180"/>
      <c r="D212" s="197"/>
      <c r="E212" s="198" t="s">
        <v>48</v>
      </c>
      <c r="F212" s="199"/>
      <c r="G212" s="200"/>
      <c r="H212" s="190"/>
      <c r="I212" s="191"/>
      <c r="J212" s="191">
        <f ca="1">IFERROR(__xludf.DUMMYFUNCTION("IMPORTRANGE(""https://docs.google.com/spreadsheets/d/1XL5vhW3sbDhbH9Cz0tuDiY8C3ctxq1tqvaCgkFb8cCA/edit?usp=sharing"",""มหาสารคาม!J137"")"),0)</f>
        <v>0</v>
      </c>
      <c r="K212" s="222"/>
      <c r="L212" s="171"/>
      <c r="M212" s="171"/>
      <c r="N212" s="171"/>
      <c r="O212" s="185"/>
      <c r="P212" s="185"/>
    </row>
    <row r="213" spans="1:16" ht="21.75" customHeight="1" x14ac:dyDescent="0.55000000000000004">
      <c r="A213" s="179"/>
      <c r="B213" s="180"/>
      <c r="C213" s="180"/>
      <c r="D213" s="197"/>
      <c r="E213" s="201"/>
      <c r="F213" s="199" t="s">
        <v>94</v>
      </c>
      <c r="G213" s="200"/>
      <c r="H213" s="184" t="s">
        <v>37</v>
      </c>
      <c r="I213" s="191">
        <f ca="1">IFERROR(__xludf.DUMMYFUNCTION("IMPORTRANGE(""https://docs.google.com/spreadsheets/d/1XL5vhW3sbDhbH9Cz0tuDiY8C3ctxq1tqvaCgkFb8cCA/edit?usp=sharing"",""มหาสารคาม!I138"")"),0)</f>
        <v>0</v>
      </c>
      <c r="J213" s="191">
        <f ca="1">IFERROR(__xludf.DUMMYFUNCTION("IMPORTRANGE(""https://docs.google.com/spreadsheets/d/1XL5vhW3sbDhbH9Cz0tuDiY8C3ctxq1tqvaCgkFb8cCA/edit?usp=sharing"",""มหาสารคาม!J138"")"),0)</f>
        <v>0</v>
      </c>
      <c r="K213" s="222">
        <f ca="1">IF(I213&gt;0,J213*100/I213,0)</f>
        <v>0</v>
      </c>
      <c r="L213" s="171"/>
      <c r="M213" s="171"/>
      <c r="N213" s="171"/>
      <c r="O213" s="171"/>
      <c r="P213" s="171"/>
    </row>
    <row r="214" spans="1:16" ht="21.75" customHeight="1" x14ac:dyDescent="0.55000000000000004">
      <c r="A214" s="179"/>
      <c r="B214" s="180"/>
      <c r="C214" s="180"/>
      <c r="D214" s="197"/>
      <c r="E214" s="201"/>
      <c r="F214" s="198" t="s">
        <v>53</v>
      </c>
      <c r="G214" s="200"/>
      <c r="H214" s="184"/>
      <c r="I214" s="191"/>
      <c r="J214" s="191"/>
      <c r="K214" s="222"/>
      <c r="L214" s="171"/>
      <c r="M214" s="171"/>
      <c r="N214" s="171"/>
      <c r="O214" s="185"/>
      <c r="P214" s="185"/>
    </row>
    <row r="215" spans="1:16" ht="21.75" customHeight="1" x14ac:dyDescent="0.55000000000000004">
      <c r="A215" s="179"/>
      <c r="B215" s="180"/>
      <c r="C215" s="180"/>
      <c r="D215" s="197"/>
      <c r="E215" s="201"/>
      <c r="F215" s="199"/>
      <c r="G215" s="224" t="s">
        <v>95</v>
      </c>
      <c r="H215" s="184" t="s">
        <v>37</v>
      </c>
      <c r="I215" s="191">
        <f ca="1">IFERROR(__xludf.DUMMYFUNCTION("IMPORTRANGE(""https://docs.google.com/spreadsheets/d/1XL5vhW3sbDhbH9Cz0tuDiY8C3ctxq1tqvaCgkFb8cCA/edit?usp=sharing"",""มหาสารคาม!I140"")"),0)</f>
        <v>0</v>
      </c>
      <c r="J215" s="191">
        <f ca="1">IFERROR(__xludf.DUMMYFUNCTION("IMPORTRANGE(""https://docs.google.com/spreadsheets/d/1XL5vhW3sbDhbH9Cz0tuDiY8C3ctxq1tqvaCgkFb8cCA/edit?usp=sharing"",""มหาสารคาม!J140"")"),0)</f>
        <v>0</v>
      </c>
      <c r="K215" s="222">
        <f t="shared" ref="K215:K216" ca="1" si="71">IF(I215&gt;0,J215*100/I215,0)</f>
        <v>0</v>
      </c>
      <c r="L215" s="171"/>
      <c r="M215" s="171"/>
      <c r="N215" s="171"/>
      <c r="O215" s="171"/>
      <c r="P215" s="171"/>
    </row>
    <row r="216" spans="1:16" ht="21.75" customHeight="1" x14ac:dyDescent="0.55000000000000004">
      <c r="A216" s="179"/>
      <c r="B216" s="180"/>
      <c r="C216" s="180"/>
      <c r="D216" s="197"/>
      <c r="E216" s="201"/>
      <c r="F216" s="199"/>
      <c r="G216" s="224" t="s">
        <v>96</v>
      </c>
      <c r="H216" s="184" t="s">
        <v>59</v>
      </c>
      <c r="I216" s="191">
        <f ca="1">IFERROR(__xludf.DUMMYFUNCTION("IMPORTRANGE(""https://docs.google.com/spreadsheets/d/1XL5vhW3sbDhbH9Cz0tuDiY8C3ctxq1tqvaCgkFb8cCA/edit?usp=sharing"",""มหาสารคาม!I141"")"),0)</f>
        <v>0</v>
      </c>
      <c r="J216" s="191">
        <f ca="1">IFERROR(__xludf.DUMMYFUNCTION("IMPORTRANGE(""https://docs.google.com/spreadsheets/d/1XL5vhW3sbDhbH9Cz0tuDiY8C3ctxq1tqvaCgkFb8cCA/edit?usp=sharing"",""มหาสารคาม!J141"")"),0)</f>
        <v>0</v>
      </c>
      <c r="K216" s="222">
        <f t="shared" ca="1" si="71"/>
        <v>0</v>
      </c>
      <c r="L216" s="171"/>
      <c r="M216" s="171"/>
      <c r="N216" s="171"/>
      <c r="O216" s="171"/>
      <c r="P216" s="171"/>
    </row>
    <row r="217" spans="1:16" ht="21.75" customHeight="1" x14ac:dyDescent="0.55000000000000004">
      <c r="A217" s="179"/>
      <c r="B217" s="180"/>
      <c r="C217" s="180"/>
      <c r="D217" s="197"/>
      <c r="E217" s="198" t="s">
        <v>54</v>
      </c>
      <c r="F217" s="199"/>
      <c r="G217" s="200"/>
      <c r="H217" s="190"/>
      <c r="I217" s="191"/>
      <c r="J217" s="191">
        <f ca="1">IFERROR(__xludf.DUMMYFUNCTION("IMPORTRANGE(""https://docs.google.com/spreadsheets/d/1XL5vhW3sbDhbH9Cz0tuDiY8C3ctxq1tqvaCgkFb8cCA/edit?usp=sharing"",""มหาสารคาม!J142"")"),0)</f>
        <v>0</v>
      </c>
      <c r="K217" s="222"/>
      <c r="L217" s="171"/>
      <c r="M217" s="171"/>
      <c r="N217" s="171"/>
      <c r="O217" s="185"/>
      <c r="P217" s="185"/>
    </row>
    <row r="218" spans="1:16" ht="21.75" customHeight="1" x14ac:dyDescent="0.55000000000000004">
      <c r="A218" s="231"/>
      <c r="B218" s="232"/>
      <c r="C218" s="232"/>
      <c r="D218" s="233">
        <v>3</v>
      </c>
      <c r="E218" s="234" t="s">
        <v>55</v>
      </c>
      <c r="F218" s="235"/>
      <c r="G218" s="236"/>
      <c r="H218" s="237"/>
      <c r="I218" s="238"/>
      <c r="J218" s="239">
        <f ca="1">IFERROR(__xludf.DUMMYFUNCTION("IMPORTRANGE(""https://docs.google.com/spreadsheets/d/1XL5vhW3sbDhbH9Cz0tuDiY8C3ctxq1tqvaCgkFb8cCA/edit?usp=sharing"",""มหาสารคาม!J143"")"),0)</f>
        <v>0</v>
      </c>
      <c r="K218" s="240"/>
      <c r="L218" s="241"/>
      <c r="M218" s="241"/>
      <c r="N218" s="241"/>
      <c r="O218" s="242"/>
      <c r="P218" s="242"/>
    </row>
    <row r="219" spans="1:16" ht="21.75" customHeight="1" x14ac:dyDescent="0.55000000000000004">
      <c r="A219" s="259"/>
      <c r="B219" s="260" t="s">
        <v>97</v>
      </c>
      <c r="C219" s="261"/>
      <c r="D219" s="260"/>
      <c r="E219" s="260"/>
      <c r="F219" s="260"/>
      <c r="G219" s="262"/>
      <c r="H219" s="263" t="s">
        <v>37</v>
      </c>
      <c r="I219" s="264">
        <f ca="1">IFERROR(__xludf.DUMMYFUNCTION("IMPORTRANGE(""https://docs.google.com/spreadsheets/d/1XL5vhW3sbDhbH9Cz0tuDiY8C3ctxq1tqvaCgkFb8cCA/edit?usp=sharing"",""มหาสารคาม!I144"")"),14)</f>
        <v>14</v>
      </c>
      <c r="J219" s="264">
        <f ca="1">IFERROR(__xludf.DUMMYFUNCTION("IMPORTRANGE(""https://docs.google.com/spreadsheets/d/1XL5vhW3sbDhbH9Cz0tuDiY8C3ctxq1tqvaCgkFb8cCA/edit?usp=sharing"",""มหาสารคาม!J144"")"),0)</f>
        <v>0</v>
      </c>
      <c r="K219" s="265">
        <f ca="1">IF(I219&gt;0,J219*100/I219,0)</f>
        <v>0</v>
      </c>
      <c r="L219" s="266"/>
      <c r="M219" s="266"/>
      <c r="N219" s="266"/>
      <c r="O219" s="265"/>
      <c r="P219" s="265"/>
    </row>
    <row r="220" spans="1:16" ht="21.75" customHeight="1" x14ac:dyDescent="0.55000000000000004">
      <c r="A220" s="149"/>
      <c r="B220" s="150"/>
      <c r="C220" s="151" t="s">
        <v>16</v>
      </c>
      <c r="D220" s="495" t="s">
        <v>17</v>
      </c>
      <c r="E220" s="496"/>
      <c r="F220" s="496"/>
      <c r="G220" s="496"/>
      <c r="H220" s="152" t="s">
        <v>12</v>
      </c>
      <c r="I220" s="167"/>
      <c r="J220" s="167"/>
      <c r="K220" s="168"/>
      <c r="L220" s="155">
        <f t="shared" ref="L220:N220" ca="1" si="72">L221+L222</f>
        <v>20210</v>
      </c>
      <c r="M220" s="155">
        <f t="shared" ca="1" si="72"/>
        <v>20210</v>
      </c>
      <c r="N220" s="155">
        <f t="shared" ca="1" si="72"/>
        <v>0</v>
      </c>
      <c r="O220" s="154">
        <f t="shared" ref="O220:O222" ca="1" si="73">IF(L220&gt;0,N220*100/L220,0)</f>
        <v>0</v>
      </c>
      <c r="P220" s="154">
        <f t="shared" ref="P220:P222" ca="1" si="74">IF(M220&gt;0,N220*100/M220,0)</f>
        <v>0</v>
      </c>
    </row>
    <row r="221" spans="1:16" ht="21.75" customHeight="1" x14ac:dyDescent="0.55000000000000004">
      <c r="A221" s="156"/>
      <c r="B221" s="34"/>
      <c r="C221" s="34"/>
      <c r="D221" s="34"/>
      <c r="E221" s="34"/>
      <c r="F221" s="34"/>
      <c r="G221" s="35" t="s">
        <v>18</v>
      </c>
      <c r="H221" s="157" t="s">
        <v>12</v>
      </c>
      <c r="I221" s="167"/>
      <c r="J221" s="167"/>
      <c r="K221" s="168"/>
      <c r="L221" s="160">
        <f t="shared" ref="L221:N221" si="75">L223+L227</f>
        <v>0</v>
      </c>
      <c r="M221" s="160">
        <f t="shared" si="75"/>
        <v>0</v>
      </c>
      <c r="N221" s="160">
        <f t="shared" si="75"/>
        <v>0</v>
      </c>
      <c r="O221" s="159">
        <f t="shared" si="73"/>
        <v>0</v>
      </c>
      <c r="P221" s="159">
        <f t="shared" si="74"/>
        <v>0</v>
      </c>
    </row>
    <row r="222" spans="1:16" ht="21.75" customHeight="1" x14ac:dyDescent="0.55000000000000004">
      <c r="A222" s="156"/>
      <c r="B222" s="34"/>
      <c r="C222" s="34"/>
      <c r="D222" s="34"/>
      <c r="E222" s="34"/>
      <c r="F222" s="34"/>
      <c r="G222" s="35" t="s">
        <v>19</v>
      </c>
      <c r="H222" s="157" t="s">
        <v>12</v>
      </c>
      <c r="I222" s="167"/>
      <c r="J222" s="167"/>
      <c r="K222" s="168"/>
      <c r="L222" s="160">
        <f t="shared" ref="L222:N222" ca="1" si="76">L224+L228</f>
        <v>20210</v>
      </c>
      <c r="M222" s="160">
        <f t="shared" ca="1" si="76"/>
        <v>20210</v>
      </c>
      <c r="N222" s="160">
        <f t="shared" ca="1" si="76"/>
        <v>0</v>
      </c>
      <c r="O222" s="159">
        <f t="shared" ca="1" si="73"/>
        <v>0</v>
      </c>
      <c r="P222" s="159">
        <f t="shared" ca="1" si="74"/>
        <v>0</v>
      </c>
    </row>
    <row r="223" spans="1:16" ht="21.75" customHeight="1" x14ac:dyDescent="0.55000000000000004">
      <c r="A223" s="161"/>
      <c r="B223" s="162"/>
      <c r="C223" s="162" t="s">
        <v>16</v>
      </c>
      <c r="D223" s="163" t="s">
        <v>38</v>
      </c>
      <c r="E223" s="164"/>
      <c r="F223" s="164"/>
      <c r="G223" s="165" t="s">
        <v>39</v>
      </c>
      <c r="H223" s="166" t="s">
        <v>12</v>
      </c>
      <c r="I223" s="167" t="s">
        <v>40</v>
      </c>
      <c r="J223" s="167"/>
      <c r="K223" s="168"/>
      <c r="L223" s="169">
        <v>0</v>
      </c>
      <c r="M223" s="169"/>
      <c r="N223" s="169">
        <v>0</v>
      </c>
      <c r="O223" s="169">
        <f>+IF(L223&gt;0,N223*100/L223,0)</f>
        <v>0</v>
      </c>
      <c r="P223" s="169"/>
    </row>
    <row r="224" spans="1:16" ht="21.75" customHeight="1" x14ac:dyDescent="0.55000000000000004">
      <c r="A224" s="161"/>
      <c r="B224" s="162"/>
      <c r="C224" s="162"/>
      <c r="D224" s="170"/>
      <c r="E224" s="164"/>
      <c r="F224" s="164" t="s">
        <v>40</v>
      </c>
      <c r="G224" s="165" t="s">
        <v>41</v>
      </c>
      <c r="H224" s="166" t="s">
        <v>12</v>
      </c>
      <c r="I224" s="167"/>
      <c r="J224" s="167"/>
      <c r="K224" s="168"/>
      <c r="L224" s="171">
        <f ca="1">L225+L226</f>
        <v>20210</v>
      </c>
      <c r="M224" s="172">
        <f ca="1">IFERROR(__xludf.DUMMYFUNCTION("IMPORTRANGE(""https://docs.google.com/spreadsheets/d/1Yj_ptqi66GCucihVvJfMjLAmec39IyEx_6qawtMGysU/edit?usp=sharing"",""สบก!BS45"")"),20210)</f>
        <v>20210</v>
      </c>
      <c r="N224" s="172">
        <f ca="1">IFERROR(__xludf.DUMMYFUNCTION("IMPORTRANGE(""https://docs.google.com/spreadsheets/d/1Yj_ptqi66GCucihVvJfMjLAmec39IyEx_6qawtMGysU/edit?usp=sharing"",""สบก!BT45"")"),0)</f>
        <v>0</v>
      </c>
      <c r="O224" s="171">
        <f ca="1">IF(L224&gt;0,N224*100/L224,0)</f>
        <v>0</v>
      </c>
      <c r="P224" s="171">
        <f ca="1">IF(M224&gt;0,N224*100/M224,0)</f>
        <v>0</v>
      </c>
    </row>
    <row r="225" spans="1:16" ht="21.75" customHeight="1" x14ac:dyDescent="0.55000000000000004">
      <c r="A225" s="161"/>
      <c r="B225" s="162"/>
      <c r="C225" s="162"/>
      <c r="D225" s="170"/>
      <c r="E225" s="164"/>
      <c r="F225" s="164"/>
      <c r="G225" s="173" t="s">
        <v>42</v>
      </c>
      <c r="H225" s="166" t="s">
        <v>12</v>
      </c>
      <c r="I225" s="167"/>
      <c r="J225" s="167"/>
      <c r="K225" s="168"/>
      <c r="L225" s="172">
        <f ca="1">IFERROR(__xludf.DUMMYFUNCTION("IMPORTRANGE(""https://docs.google.com/spreadsheets/d/1Yj_ptqi66GCucihVvJfMjLAmec39IyEx_6qawtMGysU/edit?usp=sharing"",""สบก!BO45"")"),0)</f>
        <v>0</v>
      </c>
      <c r="M225" s="171"/>
      <c r="N225" s="171"/>
      <c r="O225" s="171"/>
      <c r="P225" s="171"/>
    </row>
    <row r="226" spans="1:16" ht="21.75" customHeight="1" x14ac:dyDescent="0.55000000000000004">
      <c r="A226" s="161"/>
      <c r="B226" s="162"/>
      <c r="C226" s="162"/>
      <c r="D226" s="170"/>
      <c r="E226" s="164"/>
      <c r="F226" s="164"/>
      <c r="G226" s="173" t="s">
        <v>43</v>
      </c>
      <c r="H226" s="166" t="s">
        <v>12</v>
      </c>
      <c r="I226" s="167"/>
      <c r="J226" s="167"/>
      <c r="K226" s="168"/>
      <c r="L226" s="172">
        <f ca="1">IFERROR(__xludf.DUMMYFUNCTION("IMPORTRANGE(""https://docs.google.com/spreadsheets/d/1Yj_ptqi66GCucihVvJfMjLAmec39IyEx_6qawtMGysU/edit?usp=sharing"",""สบก!BP45"")"),20210)</f>
        <v>20210</v>
      </c>
      <c r="M226" s="171"/>
      <c r="N226" s="171"/>
      <c r="O226" s="171"/>
      <c r="P226" s="171"/>
    </row>
    <row r="227" spans="1:16" ht="21.75" customHeight="1" x14ac:dyDescent="0.55000000000000004">
      <c r="A227" s="174"/>
      <c r="B227" s="81"/>
      <c r="C227" s="82" t="s">
        <v>16</v>
      </c>
      <c r="D227" s="497" t="s">
        <v>23</v>
      </c>
      <c r="E227" s="498"/>
      <c r="F227" s="89"/>
      <c r="G227" s="83" t="s">
        <v>18</v>
      </c>
      <c r="H227" s="175" t="s">
        <v>12</v>
      </c>
      <c r="I227" s="203"/>
      <c r="J227" s="203"/>
      <c r="K227" s="283"/>
      <c r="L227" s="93">
        <v>0</v>
      </c>
      <c r="M227" s="93"/>
      <c r="N227" s="44"/>
      <c r="O227" s="93"/>
      <c r="P227" s="93"/>
    </row>
    <row r="228" spans="1:16" ht="21.75" customHeight="1" x14ac:dyDescent="0.55000000000000004">
      <c r="A228" s="176"/>
      <c r="B228" s="95"/>
      <c r="C228" s="95"/>
      <c r="D228" s="177"/>
      <c r="E228" s="96"/>
      <c r="F228" s="96"/>
      <c r="G228" s="97" t="s">
        <v>19</v>
      </c>
      <c r="H228" s="178" t="s">
        <v>12</v>
      </c>
      <c r="I228" s="203"/>
      <c r="J228" s="203"/>
      <c r="K228" s="283"/>
      <c r="L228" s="91">
        <f ca="1">IFERROR(__xludf.DUMMYFUNCTION("IMPORTRANGE(""https://docs.google.com/spreadsheets/d/1Yj_ptqi66GCucihVvJfMjLAmec39IyEx_6qawtMGysU/edit?usp=sharing"",""สบก!BQ45"")"),0)</f>
        <v>0</v>
      </c>
      <c r="M228" s="101"/>
      <c r="N228" s="91">
        <f ca="1">IFERROR(__xludf.DUMMYFUNCTION("IMPORTRANGE(""https://docs.google.com/spreadsheets/d/1Yj_ptqi66GCucihVvJfMjLAmec39IyEx_6qawtMGysU/edit?usp=sharing"",""สบก!BU45"")"),0)</f>
        <v>0</v>
      </c>
      <c r="O228" s="101">
        <f ca="1">IF(L228&gt;0,N228*100/L228,0)</f>
        <v>0</v>
      </c>
      <c r="P228" s="101"/>
    </row>
    <row r="229" spans="1:16" ht="21.75" customHeight="1" x14ac:dyDescent="0.55000000000000004">
      <c r="A229" s="179"/>
      <c r="B229" s="284"/>
      <c r="C229" s="261" t="s">
        <v>98</v>
      </c>
      <c r="D229" s="260"/>
      <c r="E229" s="260"/>
      <c r="F229" s="260"/>
      <c r="G229" s="262"/>
      <c r="H229" s="263" t="s">
        <v>37</v>
      </c>
      <c r="I229" s="264">
        <f ca="1">IFERROR(__xludf.DUMMYFUNCTION("IMPORTRANGE(""https://docs.google.com/spreadsheets/d/1XL5vhW3sbDhbH9Cz0tuDiY8C3ctxq1tqvaCgkFb8cCA/edit?usp=sharing"",""มหาสารคาม!I149"")"),14)</f>
        <v>14</v>
      </c>
      <c r="J229" s="264">
        <f ca="1">IFERROR(__xludf.DUMMYFUNCTION("IMPORTRANGE(""https://docs.google.com/spreadsheets/d/1XL5vhW3sbDhbH9Cz0tuDiY8C3ctxq1tqvaCgkFb8cCA/edit?usp=sharing"",""มหาสารคาม!J149"")"),0)</f>
        <v>0</v>
      </c>
      <c r="K229" s="265">
        <f ca="1">IF(I229&gt;0,J229*100/I229,0)</f>
        <v>0</v>
      </c>
      <c r="L229" s="285"/>
      <c r="M229" s="285"/>
      <c r="N229" s="285"/>
      <c r="O229" s="285"/>
      <c r="P229" s="285"/>
    </row>
    <row r="230" spans="1:16" ht="21.75" customHeight="1" x14ac:dyDescent="0.55000000000000004">
      <c r="A230" s="179"/>
      <c r="B230" s="180"/>
      <c r="C230" s="162" t="s">
        <v>16</v>
      </c>
      <c r="D230" s="181" t="s">
        <v>44</v>
      </c>
      <c r="E230" s="182"/>
      <c r="F230" s="182"/>
      <c r="G230" s="183"/>
      <c r="H230" s="184"/>
      <c r="I230" s="167"/>
      <c r="J230" s="167"/>
      <c r="K230" s="168"/>
      <c r="L230" s="185"/>
      <c r="M230" s="185"/>
      <c r="N230" s="185"/>
      <c r="O230" s="185"/>
      <c r="P230" s="185"/>
    </row>
    <row r="231" spans="1:16" ht="21.75" customHeight="1" x14ac:dyDescent="0.55000000000000004">
      <c r="A231" s="179"/>
      <c r="B231" s="180"/>
      <c r="C231" s="180"/>
      <c r="D231" s="186">
        <v>1</v>
      </c>
      <c r="E231" s="187" t="s">
        <v>45</v>
      </c>
      <c r="F231" s="188"/>
      <c r="G231" s="189"/>
      <c r="H231" s="190"/>
      <c r="I231" s="191"/>
      <c r="J231" s="192">
        <f ca="1">IFERROR(__xludf.DUMMYFUNCTION("IMPORTRANGE(""https://docs.google.com/spreadsheets/d/1XL5vhW3sbDhbH9Cz0tuDiY8C3ctxq1tqvaCgkFb8cCA/edit?usp=sharing"",""มหาสารคาม!J151"")"),1)</f>
        <v>1</v>
      </c>
      <c r="K231" s="168"/>
      <c r="L231" s="185"/>
      <c r="M231" s="185"/>
      <c r="N231" s="185"/>
      <c r="O231" s="185"/>
      <c r="P231" s="185"/>
    </row>
    <row r="232" spans="1:16" ht="21.75" customHeight="1" x14ac:dyDescent="0.55000000000000004">
      <c r="A232" s="179"/>
      <c r="B232" s="180"/>
      <c r="C232" s="180"/>
      <c r="D232" s="193">
        <v>2</v>
      </c>
      <c r="E232" s="194" t="s">
        <v>46</v>
      </c>
      <c r="F232" s="195"/>
      <c r="G232" s="196"/>
      <c r="H232" s="190"/>
      <c r="I232" s="191"/>
      <c r="J232" s="192">
        <f ca="1">IFERROR(__xludf.DUMMYFUNCTION("IMPORTRANGE(""https://docs.google.com/spreadsheets/d/1XL5vhW3sbDhbH9Cz0tuDiY8C3ctxq1tqvaCgkFb8cCA/edit?usp=sharing"",""มหาสารคาม!J152"")"),0)</f>
        <v>0</v>
      </c>
      <c r="K232" s="168"/>
      <c r="L232" s="185" t="s">
        <v>40</v>
      </c>
      <c r="M232" s="185"/>
      <c r="N232" s="185" t="s">
        <v>40</v>
      </c>
      <c r="O232" s="185"/>
      <c r="P232" s="185"/>
    </row>
    <row r="233" spans="1:16" ht="21.75" customHeight="1" x14ac:dyDescent="0.55000000000000004">
      <c r="A233" s="179"/>
      <c r="B233" s="180"/>
      <c r="C233" s="180"/>
      <c r="D233" s="197"/>
      <c r="E233" s="198" t="s">
        <v>47</v>
      </c>
      <c r="F233" s="199"/>
      <c r="G233" s="200"/>
      <c r="H233" s="190"/>
      <c r="I233" s="191"/>
      <c r="J233" s="192">
        <f ca="1">IFERROR(__xludf.DUMMYFUNCTION("IMPORTRANGE(""https://docs.google.com/spreadsheets/d/1XL5vhW3sbDhbH9Cz0tuDiY8C3ctxq1tqvaCgkFb8cCA/edit?usp=sharing"",""มหาสารคาม!J153"")"),0)</f>
        <v>0</v>
      </c>
      <c r="K233" s="168"/>
      <c r="L233" s="185"/>
      <c r="M233" s="185"/>
      <c r="N233" s="185"/>
      <c r="O233" s="185"/>
      <c r="P233" s="185"/>
    </row>
    <row r="234" spans="1:16" ht="21.75" customHeight="1" x14ac:dyDescent="0.55000000000000004">
      <c r="A234" s="179"/>
      <c r="B234" s="180"/>
      <c r="C234" s="180"/>
      <c r="D234" s="197"/>
      <c r="E234" s="198" t="s">
        <v>48</v>
      </c>
      <c r="F234" s="199"/>
      <c r="G234" s="200"/>
      <c r="H234" s="190"/>
      <c r="I234" s="191"/>
      <c r="J234" s="192">
        <f ca="1">IFERROR(__xludf.DUMMYFUNCTION("IMPORTRANGE(""https://docs.google.com/spreadsheets/d/1XL5vhW3sbDhbH9Cz0tuDiY8C3ctxq1tqvaCgkFb8cCA/edit?usp=sharing"",""มหาสารคาม!J154"")"),0)</f>
        <v>0</v>
      </c>
      <c r="K234" s="168"/>
      <c r="L234" s="185"/>
      <c r="M234" s="185"/>
      <c r="N234" s="185"/>
      <c r="O234" s="185"/>
      <c r="P234" s="185"/>
    </row>
    <row r="235" spans="1:16" ht="21.75" customHeight="1" x14ac:dyDescent="0.55000000000000004">
      <c r="A235" s="179"/>
      <c r="B235" s="180"/>
      <c r="C235" s="180"/>
      <c r="D235" s="197"/>
      <c r="E235" s="201"/>
      <c r="F235" s="199"/>
      <c r="G235" s="224" t="s">
        <v>69</v>
      </c>
      <c r="H235" s="190" t="s">
        <v>37</v>
      </c>
      <c r="I235" s="191">
        <f ca="1">IFERROR(__xludf.DUMMYFUNCTION("IMPORTRANGE(""https://docs.google.com/spreadsheets/d/1XL5vhW3sbDhbH9Cz0tuDiY8C3ctxq1tqvaCgkFb8cCA/edit?usp=sharing"",""มหาสารคาม!I155"")"),14)</f>
        <v>14</v>
      </c>
      <c r="J235" s="192">
        <f ca="1">IFERROR(__xludf.DUMMYFUNCTION("IMPORTRANGE(""https://docs.google.com/spreadsheets/d/1XL5vhW3sbDhbH9Cz0tuDiY8C3ctxq1tqvaCgkFb8cCA/edit?usp=sharing"",""มหาสารคาม!J155"")"),0)</f>
        <v>0</v>
      </c>
      <c r="K235" s="168">
        <f ca="1">IF(I235&gt;0,J235*100/I235,0)</f>
        <v>0</v>
      </c>
      <c r="L235" s="185"/>
      <c r="M235" s="185"/>
      <c r="N235" s="185"/>
      <c r="O235" s="185"/>
      <c r="P235" s="185"/>
    </row>
    <row r="236" spans="1:16" ht="21.75" customHeight="1" x14ac:dyDescent="0.55000000000000004">
      <c r="A236" s="179"/>
      <c r="B236" s="180"/>
      <c r="C236" s="180"/>
      <c r="D236" s="197"/>
      <c r="E236" s="198" t="s">
        <v>54</v>
      </c>
      <c r="F236" s="199"/>
      <c r="G236" s="200"/>
      <c r="H236" s="190"/>
      <c r="I236" s="191"/>
      <c r="J236" s="192">
        <f ca="1">IFERROR(__xludf.DUMMYFUNCTION("IMPORTRANGE(""https://docs.google.com/spreadsheets/d/1XL5vhW3sbDhbH9Cz0tuDiY8C3ctxq1tqvaCgkFb8cCA/edit?usp=sharing"",""มหาสารคาม!J156"")"),0)</f>
        <v>0</v>
      </c>
      <c r="K236" s="168"/>
      <c r="L236" s="185"/>
      <c r="M236" s="185"/>
      <c r="N236" s="185"/>
      <c r="O236" s="185"/>
      <c r="P236" s="185"/>
    </row>
    <row r="237" spans="1:16" ht="21.75" customHeight="1" x14ac:dyDescent="0.55000000000000004">
      <c r="A237" s="179"/>
      <c r="B237" s="180"/>
      <c r="C237" s="180"/>
      <c r="D237" s="205">
        <v>3</v>
      </c>
      <c r="E237" s="206" t="s">
        <v>55</v>
      </c>
      <c r="F237" s="207"/>
      <c r="G237" s="208"/>
      <c r="H237" s="190"/>
      <c r="I237" s="191"/>
      <c r="J237" s="209">
        <f ca="1">IFERROR(__xludf.DUMMYFUNCTION("IMPORTRANGE(""https://docs.google.com/spreadsheets/d/1XL5vhW3sbDhbH9Cz0tuDiY8C3ctxq1tqvaCgkFb8cCA/edit?usp=sharing"",""มหาสารคาม!J157"")"),0)</f>
        <v>0</v>
      </c>
      <c r="K237" s="168"/>
      <c r="L237" s="185"/>
      <c r="M237" s="185"/>
      <c r="N237" s="185"/>
      <c r="O237" s="185"/>
      <c r="P237" s="185"/>
    </row>
    <row r="238" spans="1:16" ht="21.75" customHeight="1" x14ac:dyDescent="0.55000000000000004">
      <c r="A238" s="179"/>
      <c r="B238" s="180"/>
      <c r="C238" s="261" t="s">
        <v>99</v>
      </c>
      <c r="D238" s="286"/>
      <c r="E238" s="260"/>
      <c r="F238" s="260"/>
      <c r="G238" s="262"/>
      <c r="H238" s="263" t="s">
        <v>37</v>
      </c>
      <c r="I238" s="264">
        <f ca="1">IFERROR(__xludf.DUMMYFUNCTION("IMPORTRANGE(""https://docs.google.com/spreadsheets/d/1XL5vhW3sbDhbH9Cz0tuDiY8C3ctxq1tqvaCgkFb8cCA/edit?usp=sharing"",""มหาสารคาม!I158"")"),0)</f>
        <v>0</v>
      </c>
      <c r="J238" s="264">
        <f ca="1">IFERROR(__xludf.DUMMYFUNCTION("IMPORTRANGE(""https://docs.google.com/spreadsheets/d/1XL5vhW3sbDhbH9Cz0tuDiY8C3ctxq1tqvaCgkFb8cCA/edit?usp=sharing"",""มหาสารคาม!J158"")"),0)</f>
        <v>0</v>
      </c>
      <c r="K238" s="265">
        <f ca="1">IF(I238&gt;0,J238*100/I238,0)</f>
        <v>0</v>
      </c>
      <c r="L238" s="185"/>
      <c r="M238" s="185"/>
      <c r="N238" s="185"/>
      <c r="O238" s="185"/>
      <c r="P238" s="185"/>
    </row>
    <row r="239" spans="1:16" ht="21.75" customHeight="1" x14ac:dyDescent="0.55000000000000004">
      <c r="A239" s="179"/>
      <c r="B239" s="180"/>
      <c r="C239" s="162" t="s">
        <v>16</v>
      </c>
      <c r="D239" s="181" t="s">
        <v>44</v>
      </c>
      <c r="E239" s="182"/>
      <c r="F239" s="182"/>
      <c r="G239" s="183"/>
      <c r="H239" s="184"/>
      <c r="I239" s="167"/>
      <c r="J239" s="167"/>
      <c r="K239" s="168"/>
      <c r="L239" s="185"/>
      <c r="M239" s="185"/>
      <c r="N239" s="185"/>
      <c r="O239" s="185"/>
      <c r="P239" s="185"/>
    </row>
    <row r="240" spans="1:16" ht="21.75" customHeight="1" x14ac:dyDescent="0.55000000000000004">
      <c r="A240" s="179"/>
      <c r="B240" s="180"/>
      <c r="C240" s="180"/>
      <c r="D240" s="186">
        <v>1</v>
      </c>
      <c r="E240" s="187" t="s">
        <v>45</v>
      </c>
      <c r="F240" s="188"/>
      <c r="G240" s="189"/>
      <c r="H240" s="190"/>
      <c r="I240" s="191"/>
      <c r="J240" s="191" t="str">
        <f ca="1">IFERROR(__xludf.DUMMYFUNCTION("IMPORTRANGE(""https://docs.google.com/spreadsheets/d/1XL5vhW3sbDhbH9Cz0tuDiY8C3ctxq1tqvaCgkFb8cCA/edit?usp=sharing"",""มหาสารคาม!J159"")"),"")</f>
        <v/>
      </c>
      <c r="K240" s="168"/>
      <c r="L240" s="185"/>
      <c r="M240" s="185"/>
      <c r="N240" s="185"/>
      <c r="O240" s="185"/>
      <c r="P240" s="185"/>
    </row>
    <row r="241" spans="1:16" ht="21.75" customHeight="1" x14ac:dyDescent="0.55000000000000004">
      <c r="A241" s="179"/>
      <c r="B241" s="180"/>
      <c r="C241" s="180"/>
      <c r="D241" s="193">
        <v>2</v>
      </c>
      <c r="E241" s="194" t="s">
        <v>46</v>
      </c>
      <c r="F241" s="195"/>
      <c r="G241" s="196"/>
      <c r="H241" s="190"/>
      <c r="I241" s="191"/>
      <c r="J241" s="191">
        <f ca="1">IFERROR(__xludf.DUMMYFUNCTION("IMPORTRANGE(""https://docs.google.com/spreadsheets/d/1XL5vhW3sbDhbH9Cz0tuDiY8C3ctxq1tqvaCgkFb8cCA/edit?usp=sharing"",""มหาสารคาม!J161"")"),0)</f>
        <v>0</v>
      </c>
      <c r="K241" s="168"/>
      <c r="L241" s="185" t="s">
        <v>40</v>
      </c>
      <c r="M241" s="185"/>
      <c r="N241" s="185" t="s">
        <v>40</v>
      </c>
      <c r="O241" s="185"/>
      <c r="P241" s="185"/>
    </row>
    <row r="242" spans="1:16" ht="21.75" customHeight="1" x14ac:dyDescent="0.55000000000000004">
      <c r="A242" s="179"/>
      <c r="B242" s="180"/>
      <c r="C242" s="180"/>
      <c r="D242" s="197"/>
      <c r="E242" s="198" t="s">
        <v>47</v>
      </c>
      <c r="F242" s="199"/>
      <c r="G242" s="200"/>
      <c r="H242" s="190"/>
      <c r="I242" s="191"/>
      <c r="J242" s="191">
        <f ca="1">IFERROR(__xludf.DUMMYFUNCTION("IMPORTRANGE(""https://docs.google.com/spreadsheets/d/1XL5vhW3sbDhbH9Cz0tuDiY8C3ctxq1tqvaCgkFb8cCA/edit?usp=sharing"",""มหาสารคาม!J162"")"),0)</f>
        <v>0</v>
      </c>
      <c r="K242" s="168"/>
      <c r="L242" s="185"/>
      <c r="M242" s="185"/>
      <c r="N242" s="185"/>
      <c r="O242" s="185"/>
      <c r="P242" s="185"/>
    </row>
    <row r="243" spans="1:16" ht="21.75" customHeight="1" x14ac:dyDescent="0.55000000000000004">
      <c r="A243" s="179"/>
      <c r="B243" s="180"/>
      <c r="C243" s="180"/>
      <c r="D243" s="197"/>
      <c r="E243" s="198" t="s">
        <v>48</v>
      </c>
      <c r="F243" s="199"/>
      <c r="G243" s="200"/>
      <c r="H243" s="190"/>
      <c r="I243" s="191"/>
      <c r="J243" s="191">
        <f ca="1">IFERROR(__xludf.DUMMYFUNCTION("IMPORTRANGE(""https://docs.google.com/spreadsheets/d/1XL5vhW3sbDhbH9Cz0tuDiY8C3ctxq1tqvaCgkFb8cCA/edit?usp=sharing"",""มหาสารคาม!J163"")"),0)</f>
        <v>0</v>
      </c>
      <c r="K243" s="168"/>
      <c r="L243" s="185"/>
      <c r="M243" s="185"/>
      <c r="N243" s="185"/>
      <c r="O243" s="185"/>
      <c r="P243" s="185"/>
    </row>
    <row r="244" spans="1:16" ht="21.75" customHeight="1" x14ac:dyDescent="0.55000000000000004">
      <c r="A244" s="179"/>
      <c r="B244" s="180"/>
      <c r="C244" s="180"/>
      <c r="D244" s="197"/>
      <c r="E244" s="199"/>
      <c r="F244" s="198" t="s">
        <v>100</v>
      </c>
      <c r="G244" s="199"/>
      <c r="H244" s="190" t="s">
        <v>37</v>
      </c>
      <c r="I244" s="191">
        <f ca="1">IFERROR(__xludf.DUMMYFUNCTION("IMPORTRANGE(""https://docs.google.com/spreadsheets/d/1XL5vhW3sbDhbH9Cz0tuDiY8C3ctxq1tqvaCgkFb8cCA/edit?usp=sharing"",""มหาสารคาม!I164"")"),0)</f>
        <v>0</v>
      </c>
      <c r="J244" s="191">
        <f ca="1">IFERROR(__xludf.DUMMYFUNCTION("IMPORTRANGE(""https://docs.google.com/spreadsheets/d/1XL5vhW3sbDhbH9Cz0tuDiY8C3ctxq1tqvaCgkFb8cCA/edit?usp=sharing"",""มหาสารคาม!J164"")"),0)</f>
        <v>0</v>
      </c>
      <c r="K244" s="168">
        <f ca="1">IF(I244&gt;0,J244*100/I244,0)</f>
        <v>0</v>
      </c>
      <c r="L244" s="185"/>
      <c r="M244" s="185"/>
      <c r="N244" s="185"/>
      <c r="O244" s="185"/>
      <c r="P244" s="185"/>
    </row>
    <row r="245" spans="1:16" ht="21.75" customHeight="1" x14ac:dyDescent="0.55000000000000004">
      <c r="A245" s="179"/>
      <c r="B245" s="180"/>
      <c r="C245" s="180"/>
      <c r="D245" s="197"/>
      <c r="E245" s="198" t="s">
        <v>54</v>
      </c>
      <c r="F245" s="199"/>
      <c r="G245" s="200"/>
      <c r="H245" s="190"/>
      <c r="I245" s="191"/>
      <c r="J245" s="191">
        <f ca="1">IFERROR(__xludf.DUMMYFUNCTION("IMPORTRANGE(""https://docs.google.com/spreadsheets/d/1XL5vhW3sbDhbH9Cz0tuDiY8C3ctxq1tqvaCgkFb8cCA/edit?usp=sharing"",""มหาสารคาม!J165"")"),0)</f>
        <v>0</v>
      </c>
      <c r="K245" s="168"/>
      <c r="L245" s="185"/>
      <c r="M245" s="185"/>
      <c r="N245" s="185"/>
      <c r="O245" s="185"/>
      <c r="P245" s="185"/>
    </row>
    <row r="246" spans="1:16" ht="21.75" customHeight="1" x14ac:dyDescent="0.55000000000000004">
      <c r="A246" s="231"/>
      <c r="B246" s="232"/>
      <c r="C246" s="232"/>
      <c r="D246" s="233">
        <v>3</v>
      </c>
      <c r="E246" s="234" t="s">
        <v>55</v>
      </c>
      <c r="F246" s="235"/>
      <c r="G246" s="236"/>
      <c r="H246" s="237"/>
      <c r="I246" s="238"/>
      <c r="J246" s="239">
        <f ca="1">IFERROR(__xludf.DUMMYFUNCTION("IMPORTRANGE(""https://docs.google.com/spreadsheets/d/1XL5vhW3sbDhbH9Cz0tuDiY8C3ctxq1tqvaCgkFb8cCA/edit?usp=sharing"",""มหาสารคาม!J166"")"),0)</f>
        <v>0</v>
      </c>
      <c r="K246" s="281"/>
      <c r="L246" s="242"/>
      <c r="M246" s="242"/>
      <c r="N246" s="242"/>
      <c r="O246" s="242"/>
      <c r="P246" s="242"/>
    </row>
    <row r="247" spans="1:16" ht="21.75" customHeight="1" x14ac:dyDescent="0.55000000000000004">
      <c r="A247" s="287" t="s">
        <v>101</v>
      </c>
      <c r="B247" s="288"/>
      <c r="C247" s="288"/>
      <c r="D247" s="288"/>
      <c r="E247" s="289"/>
      <c r="F247" s="289"/>
      <c r="G247" s="290"/>
      <c r="H247" s="291"/>
      <c r="I247" s="292"/>
      <c r="J247" s="292"/>
      <c r="K247" s="293"/>
      <c r="L247" s="294"/>
      <c r="M247" s="294"/>
      <c r="N247" s="294"/>
      <c r="O247" s="295"/>
      <c r="P247" s="295"/>
    </row>
    <row r="248" spans="1:16" ht="21.75" customHeight="1" x14ac:dyDescent="0.55000000000000004">
      <c r="A248" s="296" t="s">
        <v>102</v>
      </c>
      <c r="B248" s="297"/>
      <c r="C248" s="297"/>
      <c r="D248" s="298"/>
      <c r="E248" s="298"/>
      <c r="F248" s="298"/>
      <c r="G248" s="299"/>
      <c r="H248" s="300"/>
      <c r="I248" s="301"/>
      <c r="J248" s="301"/>
      <c r="K248" s="302"/>
      <c r="L248" s="302"/>
      <c r="M248" s="302"/>
      <c r="N248" s="302"/>
      <c r="O248" s="303"/>
      <c r="P248" s="303"/>
    </row>
    <row r="249" spans="1:16" ht="21.75" customHeight="1" x14ac:dyDescent="0.55000000000000004">
      <c r="A249" s="304"/>
      <c r="B249" s="305" t="s">
        <v>103</v>
      </c>
      <c r="C249" s="305"/>
      <c r="D249" s="305"/>
      <c r="E249" s="305"/>
      <c r="F249" s="305"/>
      <c r="G249" s="306"/>
      <c r="H249" s="307" t="s">
        <v>37</v>
      </c>
      <c r="I249" s="308">
        <f ca="1">IFERROR(__xludf.DUMMYFUNCTION("IMPORTRANGE(""https://docs.google.com/spreadsheets/d/1XL5vhW3sbDhbH9Cz0tuDiY8C3ctxq1tqvaCgkFb8cCA/edit?usp=sharing"",""มหาสารคาม!I169"")"),0)</f>
        <v>0</v>
      </c>
      <c r="J249" s="308">
        <f ca="1">IFERROR(__xludf.DUMMYFUNCTION("IMPORTRANGE(""https://docs.google.com/spreadsheets/d/1XL5vhW3sbDhbH9Cz0tuDiY8C3ctxq1tqvaCgkFb8cCA/edit?usp=sharing"",""มหาสารคาม!J169"")"),0)</f>
        <v>0</v>
      </c>
      <c r="K249" s="309">
        <f ca="1">IF(I249&gt;0,J249*100/I249,0)</f>
        <v>0</v>
      </c>
      <c r="L249" s="310"/>
      <c r="M249" s="310"/>
      <c r="N249" s="310"/>
      <c r="O249" s="309"/>
      <c r="P249" s="309"/>
    </row>
    <row r="250" spans="1:16" ht="21.75" customHeight="1" x14ac:dyDescent="0.55000000000000004">
      <c r="A250" s="149"/>
      <c r="B250" s="150"/>
      <c r="C250" s="151" t="s">
        <v>16</v>
      </c>
      <c r="D250" s="495" t="s">
        <v>17</v>
      </c>
      <c r="E250" s="496"/>
      <c r="F250" s="496"/>
      <c r="G250" s="496"/>
      <c r="H250" s="152" t="s">
        <v>12</v>
      </c>
      <c r="I250" s="167"/>
      <c r="J250" s="167"/>
      <c r="K250" s="168"/>
      <c r="L250" s="155">
        <f t="shared" ref="L250:N250" ca="1" si="77">L251+L252</f>
        <v>0</v>
      </c>
      <c r="M250" s="155">
        <f t="shared" ca="1" si="77"/>
        <v>0</v>
      </c>
      <c r="N250" s="155">
        <f t="shared" ca="1" si="77"/>
        <v>0</v>
      </c>
      <c r="O250" s="154">
        <f t="shared" ref="O250:O252" ca="1" si="78">IF(L250&gt;0,N250*100/L250,0)</f>
        <v>0</v>
      </c>
      <c r="P250" s="154">
        <f t="shared" ref="P250:P252" ca="1" si="79">IF(M250&gt;0,N250*100/M250,0)</f>
        <v>0</v>
      </c>
    </row>
    <row r="251" spans="1:16" ht="21.75" customHeight="1" x14ac:dyDescent="0.55000000000000004">
      <c r="A251" s="156"/>
      <c r="B251" s="34"/>
      <c r="C251" s="34"/>
      <c r="D251" s="34"/>
      <c r="E251" s="34"/>
      <c r="F251" s="34"/>
      <c r="G251" s="35" t="s">
        <v>18</v>
      </c>
      <c r="H251" s="157" t="s">
        <v>12</v>
      </c>
      <c r="I251" s="167"/>
      <c r="J251" s="167"/>
      <c r="K251" s="168"/>
      <c r="L251" s="160">
        <f t="shared" ref="L251:N251" si="80">L253+L257</f>
        <v>0</v>
      </c>
      <c r="M251" s="160">
        <f t="shared" si="80"/>
        <v>0</v>
      </c>
      <c r="N251" s="160">
        <f t="shared" si="80"/>
        <v>0</v>
      </c>
      <c r="O251" s="159">
        <f t="shared" si="78"/>
        <v>0</v>
      </c>
      <c r="P251" s="159">
        <f t="shared" si="79"/>
        <v>0</v>
      </c>
    </row>
    <row r="252" spans="1:16" ht="21.75" customHeight="1" x14ac:dyDescent="0.55000000000000004">
      <c r="A252" s="156"/>
      <c r="B252" s="34"/>
      <c r="C252" s="34"/>
      <c r="D252" s="34"/>
      <c r="E252" s="34"/>
      <c r="F252" s="34"/>
      <c r="G252" s="35" t="s">
        <v>19</v>
      </c>
      <c r="H252" s="157" t="s">
        <v>12</v>
      </c>
      <c r="I252" s="167"/>
      <c r="J252" s="167"/>
      <c r="K252" s="168"/>
      <c r="L252" s="160">
        <f t="shared" ref="L252:N252" ca="1" si="81">L254+L258</f>
        <v>0</v>
      </c>
      <c r="M252" s="160">
        <f t="shared" ca="1" si="81"/>
        <v>0</v>
      </c>
      <c r="N252" s="160">
        <f t="shared" ca="1" si="81"/>
        <v>0</v>
      </c>
      <c r="O252" s="159">
        <f t="shared" ca="1" si="78"/>
        <v>0</v>
      </c>
      <c r="P252" s="159">
        <f t="shared" ca="1" si="79"/>
        <v>0</v>
      </c>
    </row>
    <row r="253" spans="1:16" ht="21.75" customHeight="1" x14ac:dyDescent="0.55000000000000004">
      <c r="A253" s="161"/>
      <c r="B253" s="162"/>
      <c r="C253" s="162" t="s">
        <v>16</v>
      </c>
      <c r="D253" s="163" t="s">
        <v>38</v>
      </c>
      <c r="E253" s="164"/>
      <c r="F253" s="164"/>
      <c r="G253" s="165" t="s">
        <v>39</v>
      </c>
      <c r="H253" s="166" t="s">
        <v>12</v>
      </c>
      <c r="I253" s="167" t="s">
        <v>40</v>
      </c>
      <c r="J253" s="167"/>
      <c r="K253" s="168"/>
      <c r="L253" s="169">
        <v>0</v>
      </c>
      <c r="M253" s="169"/>
      <c r="N253" s="169">
        <v>0</v>
      </c>
      <c r="O253" s="169">
        <f>+IF(L253&gt;0,N253*100/L253,0)</f>
        <v>0</v>
      </c>
      <c r="P253" s="169"/>
    </row>
    <row r="254" spans="1:16" ht="21.75" customHeight="1" x14ac:dyDescent="0.55000000000000004">
      <c r="A254" s="161"/>
      <c r="B254" s="162"/>
      <c r="C254" s="162"/>
      <c r="D254" s="170"/>
      <c r="E254" s="164"/>
      <c r="F254" s="164" t="s">
        <v>40</v>
      </c>
      <c r="G254" s="165" t="s">
        <v>41</v>
      </c>
      <c r="H254" s="166" t="s">
        <v>12</v>
      </c>
      <c r="I254" s="167"/>
      <c r="J254" s="167"/>
      <c r="K254" s="168"/>
      <c r="L254" s="171">
        <f ca="1">L255+L256</f>
        <v>0</v>
      </c>
      <c r="M254" s="172">
        <f ca="1">IFERROR(__xludf.DUMMYFUNCTION("IMPORTRANGE(""https://docs.google.com/spreadsheets/d/1Yj_ptqi66GCucihVvJfMjLAmec39IyEx_6qawtMGysU/edit?usp=sharing"",""สบก!CB45"")"),0)</f>
        <v>0</v>
      </c>
      <c r="N254" s="172">
        <f ca="1">IFERROR(__xludf.DUMMYFUNCTION("IMPORTRANGE(""https://docs.google.com/spreadsheets/d/1Yj_ptqi66GCucihVvJfMjLAmec39IyEx_6qawtMGysU/edit?usp=sharing"",""สบก!CC45"")"),0)</f>
        <v>0</v>
      </c>
      <c r="O254" s="171">
        <f ca="1">IF(L254&gt;0,N254*100/L254,0)</f>
        <v>0</v>
      </c>
      <c r="P254" s="171">
        <f ca="1">IF(M254&gt;0,N254*100/M254,0)</f>
        <v>0</v>
      </c>
    </row>
    <row r="255" spans="1:16" ht="21.75" customHeight="1" x14ac:dyDescent="0.55000000000000004">
      <c r="A255" s="161"/>
      <c r="B255" s="162"/>
      <c r="C255" s="162"/>
      <c r="D255" s="170"/>
      <c r="E255" s="164"/>
      <c r="F255" s="164"/>
      <c r="G255" s="173" t="s">
        <v>42</v>
      </c>
      <c r="H255" s="166" t="s">
        <v>12</v>
      </c>
      <c r="I255" s="167"/>
      <c r="J255" s="167"/>
      <c r="K255" s="168"/>
      <c r="L255" s="172">
        <f ca="1">IFERROR(__xludf.DUMMYFUNCTION("IMPORTRANGE(""https://docs.google.com/spreadsheets/d/1Yj_ptqi66GCucihVvJfMjLAmec39IyEx_6qawtMGysU/edit?usp=sharing"",""สบก!BX45"")"),0)</f>
        <v>0</v>
      </c>
      <c r="M255" s="171"/>
      <c r="N255" s="171"/>
      <c r="O255" s="171"/>
      <c r="P255" s="171"/>
    </row>
    <row r="256" spans="1:16" ht="21.75" customHeight="1" x14ac:dyDescent="0.55000000000000004">
      <c r="A256" s="161"/>
      <c r="B256" s="162"/>
      <c r="C256" s="162"/>
      <c r="D256" s="170"/>
      <c r="E256" s="164"/>
      <c r="F256" s="164"/>
      <c r="G256" s="173" t="s">
        <v>43</v>
      </c>
      <c r="H256" s="166" t="s">
        <v>12</v>
      </c>
      <c r="I256" s="167"/>
      <c r="J256" s="167"/>
      <c r="K256" s="168"/>
      <c r="L256" s="172">
        <f ca="1">IFERROR(__xludf.DUMMYFUNCTION("IMPORTRANGE(""https://docs.google.com/spreadsheets/d/1Yj_ptqi66GCucihVvJfMjLAmec39IyEx_6qawtMGysU/edit?usp=sharing"",""สบก!BY45"")"),0)</f>
        <v>0</v>
      </c>
      <c r="M256" s="171"/>
      <c r="N256" s="171"/>
      <c r="O256" s="171"/>
      <c r="P256" s="171"/>
    </row>
    <row r="257" spans="1:16" ht="21.75" customHeight="1" x14ac:dyDescent="0.55000000000000004">
      <c r="A257" s="174"/>
      <c r="B257" s="81"/>
      <c r="C257" s="82" t="s">
        <v>16</v>
      </c>
      <c r="D257" s="497" t="s">
        <v>23</v>
      </c>
      <c r="E257" s="498"/>
      <c r="F257" s="89"/>
      <c r="G257" s="83" t="s">
        <v>18</v>
      </c>
      <c r="H257" s="175" t="s">
        <v>12</v>
      </c>
      <c r="I257" s="167"/>
      <c r="J257" s="167"/>
      <c r="K257" s="168"/>
      <c r="L257" s="93">
        <v>0</v>
      </c>
      <c r="M257" s="93"/>
      <c r="N257" s="44"/>
      <c r="O257" s="93"/>
      <c r="P257" s="93"/>
    </row>
    <row r="258" spans="1:16" ht="21.75" customHeight="1" x14ac:dyDescent="0.55000000000000004">
      <c r="A258" s="176"/>
      <c r="B258" s="95"/>
      <c r="C258" s="95"/>
      <c r="D258" s="177"/>
      <c r="E258" s="96"/>
      <c r="F258" s="96"/>
      <c r="G258" s="97" t="s">
        <v>19</v>
      </c>
      <c r="H258" s="178" t="s">
        <v>12</v>
      </c>
      <c r="I258" s="167"/>
      <c r="J258" s="167"/>
      <c r="K258" s="168"/>
      <c r="L258" s="91">
        <f ca="1">IFERROR(__xludf.DUMMYFUNCTION("IMPORTRANGE(""https://docs.google.com/spreadsheets/d/1Yj_ptqi66GCucihVvJfMjLAmec39IyEx_6qawtMGysU/edit?usp=sharing"",""สบก!BZ45"")"),0)</f>
        <v>0</v>
      </c>
      <c r="M258" s="101"/>
      <c r="N258" s="91">
        <f ca="1">IFERROR(__xludf.DUMMYFUNCTION("IMPORTRANGE(""https://docs.google.com/spreadsheets/d/1Yj_ptqi66GCucihVvJfMjLAmec39IyEx_6qawtMGysU/edit?usp=sharing"",""สบก!CD45"")"),0)</f>
        <v>0</v>
      </c>
      <c r="O258" s="101">
        <f ca="1">IF(L258&gt;0,N258*100/L258,0)</f>
        <v>0</v>
      </c>
      <c r="P258" s="101"/>
    </row>
    <row r="259" spans="1:16" ht="21.75" customHeight="1" x14ac:dyDescent="0.55000000000000004">
      <c r="A259" s="179"/>
      <c r="B259" s="180"/>
      <c r="C259" s="162" t="s">
        <v>16</v>
      </c>
      <c r="D259" s="181" t="s">
        <v>44</v>
      </c>
      <c r="E259" s="182"/>
      <c r="F259" s="182"/>
      <c r="G259" s="183"/>
      <c r="H259" s="184"/>
      <c r="I259" s="167"/>
      <c r="J259" s="167"/>
      <c r="K259" s="168"/>
      <c r="L259" s="185"/>
      <c r="M259" s="185"/>
      <c r="N259" s="185"/>
      <c r="O259" s="185"/>
      <c r="P259" s="185"/>
    </row>
    <row r="260" spans="1:16" ht="21.75" customHeight="1" x14ac:dyDescent="0.55000000000000004">
      <c r="A260" s="179"/>
      <c r="B260" s="180"/>
      <c r="C260" s="180"/>
      <c r="D260" s="186">
        <v>1</v>
      </c>
      <c r="E260" s="187" t="s">
        <v>45</v>
      </c>
      <c r="F260" s="188"/>
      <c r="G260" s="189"/>
      <c r="H260" s="190"/>
      <c r="I260" s="191"/>
      <c r="J260" s="192">
        <f ca="1">IFERROR(__xludf.DUMMYFUNCTION("IMPORTRANGE(""https://docs.google.com/spreadsheets/d/1XL5vhW3sbDhbH9Cz0tuDiY8C3ctxq1tqvaCgkFb8cCA/edit?usp=sharing"",""มหาสารคาม!J175"")"),0)</f>
        <v>0</v>
      </c>
      <c r="K260" s="168"/>
      <c r="L260" s="185"/>
      <c r="M260" s="185"/>
      <c r="N260" s="185"/>
      <c r="O260" s="185"/>
      <c r="P260" s="185"/>
    </row>
    <row r="261" spans="1:16" ht="21.75" customHeight="1" x14ac:dyDescent="0.55000000000000004">
      <c r="A261" s="179"/>
      <c r="B261" s="180"/>
      <c r="C261" s="180"/>
      <c r="D261" s="193">
        <v>2</v>
      </c>
      <c r="E261" s="194" t="s">
        <v>46</v>
      </c>
      <c r="F261" s="195"/>
      <c r="G261" s="196"/>
      <c r="H261" s="190"/>
      <c r="I261" s="191"/>
      <c r="J261" s="192">
        <f ca="1">IFERROR(__xludf.DUMMYFUNCTION("IMPORTRANGE(""https://docs.google.com/spreadsheets/d/1XL5vhW3sbDhbH9Cz0tuDiY8C3ctxq1tqvaCgkFb8cCA/edit?usp=sharing"",""มหาสารคาม!J176"")"),0)</f>
        <v>0</v>
      </c>
      <c r="K261" s="168"/>
      <c r="L261" s="185" t="s">
        <v>40</v>
      </c>
      <c r="M261" s="185"/>
      <c r="N261" s="185" t="s">
        <v>40</v>
      </c>
      <c r="O261" s="185"/>
      <c r="P261" s="185"/>
    </row>
    <row r="262" spans="1:16" ht="21.75" customHeight="1" x14ac:dyDescent="0.55000000000000004">
      <c r="A262" s="179"/>
      <c r="B262" s="180"/>
      <c r="C262" s="180"/>
      <c r="D262" s="197"/>
      <c r="E262" s="198" t="s">
        <v>47</v>
      </c>
      <c r="F262" s="199"/>
      <c r="G262" s="200"/>
      <c r="H262" s="190"/>
      <c r="I262" s="191"/>
      <c r="J262" s="192">
        <f ca="1">IFERROR(__xludf.DUMMYFUNCTION("IMPORTRANGE(""https://docs.google.com/spreadsheets/d/1XL5vhW3sbDhbH9Cz0tuDiY8C3ctxq1tqvaCgkFb8cCA/edit?usp=sharing"",""มหาสารคาม!J177"")"),0)</f>
        <v>0</v>
      </c>
      <c r="K262" s="168"/>
      <c r="L262" s="185"/>
      <c r="M262" s="185"/>
      <c r="N262" s="185"/>
      <c r="O262" s="185"/>
      <c r="P262" s="185"/>
    </row>
    <row r="263" spans="1:16" ht="21.75" customHeight="1" x14ac:dyDescent="0.55000000000000004">
      <c r="A263" s="179"/>
      <c r="B263" s="180"/>
      <c r="C263" s="180"/>
      <c r="D263" s="197"/>
      <c r="E263" s="198" t="s">
        <v>48</v>
      </c>
      <c r="F263" s="199"/>
      <c r="G263" s="200"/>
      <c r="H263" s="190"/>
      <c r="I263" s="191"/>
      <c r="J263" s="192">
        <f ca="1">IFERROR(__xludf.DUMMYFUNCTION("IMPORTRANGE(""https://docs.google.com/spreadsheets/d/1XL5vhW3sbDhbH9Cz0tuDiY8C3ctxq1tqvaCgkFb8cCA/edit?usp=sharing"",""มหาสารคาม!J178"")"),0)</f>
        <v>0</v>
      </c>
      <c r="K263" s="168"/>
      <c r="L263" s="185"/>
      <c r="M263" s="185"/>
      <c r="N263" s="185"/>
      <c r="O263" s="185"/>
      <c r="P263" s="185"/>
    </row>
    <row r="264" spans="1:16" ht="21.75" customHeight="1" x14ac:dyDescent="0.55000000000000004">
      <c r="A264" s="179"/>
      <c r="B264" s="180"/>
      <c r="C264" s="180"/>
      <c r="D264" s="197"/>
      <c r="E264" s="201"/>
      <c r="F264" s="198" t="s">
        <v>104</v>
      </c>
      <c r="G264" s="200"/>
      <c r="H264" s="184" t="s">
        <v>59</v>
      </c>
      <c r="I264" s="191">
        <f ca="1">IFERROR(__xludf.DUMMYFUNCTION("IMPORTRANGE(""https://docs.google.com/spreadsheets/d/1XL5vhW3sbDhbH9Cz0tuDiY8C3ctxq1tqvaCgkFb8cCA/edit?usp=sharing"",""มหาสารคาม!I179"")"),0)</f>
        <v>0</v>
      </c>
      <c r="J264" s="192">
        <f ca="1">IFERROR(__xludf.DUMMYFUNCTION("IMPORTRANGE(""https://docs.google.com/spreadsheets/d/1XL5vhW3sbDhbH9Cz0tuDiY8C3ctxq1tqvaCgkFb8cCA/edit?usp=sharing"",""มหาสารคาม!J179"")"),0)</f>
        <v>0</v>
      </c>
      <c r="K264" s="168">
        <f t="shared" ref="K264:K267" ca="1" si="82">IF(I264&gt;0,J264*100/I264,0)</f>
        <v>0</v>
      </c>
      <c r="L264" s="185"/>
      <c r="M264" s="185"/>
      <c r="N264" s="185"/>
      <c r="O264" s="185"/>
      <c r="P264" s="185"/>
    </row>
    <row r="265" spans="1:16" ht="21.75" customHeight="1" x14ac:dyDescent="0.55000000000000004">
      <c r="A265" s="179"/>
      <c r="B265" s="180"/>
      <c r="C265" s="180"/>
      <c r="D265" s="197"/>
      <c r="E265" s="201"/>
      <c r="F265" s="198" t="s">
        <v>105</v>
      </c>
      <c r="G265" s="200"/>
      <c r="H265" s="184" t="s">
        <v>37</v>
      </c>
      <c r="I265" s="191">
        <f ca="1">IFERROR(__xludf.DUMMYFUNCTION("IMPORTRANGE(""https://docs.google.com/spreadsheets/d/1XL5vhW3sbDhbH9Cz0tuDiY8C3ctxq1tqvaCgkFb8cCA/edit?usp=sharing"",""มหาสารคาม!I180"")"),0)</f>
        <v>0</v>
      </c>
      <c r="J265" s="192">
        <f ca="1">IFERROR(__xludf.DUMMYFUNCTION("IMPORTRANGE(""https://docs.google.com/spreadsheets/d/1XL5vhW3sbDhbH9Cz0tuDiY8C3ctxq1tqvaCgkFb8cCA/edit?usp=sharing"",""มหาสารคาม!J180"")"),0)</f>
        <v>0</v>
      </c>
      <c r="K265" s="168">
        <f t="shared" ca="1" si="82"/>
        <v>0</v>
      </c>
      <c r="L265" s="185"/>
      <c r="M265" s="185"/>
      <c r="N265" s="185"/>
      <c r="O265" s="185"/>
      <c r="P265" s="185"/>
    </row>
    <row r="266" spans="1:16" ht="21.75" customHeight="1" x14ac:dyDescent="0.55000000000000004">
      <c r="A266" s="179"/>
      <c r="B266" s="180"/>
      <c r="C266" s="180"/>
      <c r="D266" s="197"/>
      <c r="E266" s="201"/>
      <c r="F266" s="198" t="s">
        <v>106</v>
      </c>
      <c r="G266" s="200"/>
      <c r="H266" s="184" t="s">
        <v>37</v>
      </c>
      <c r="I266" s="191">
        <f ca="1">IFERROR(__xludf.DUMMYFUNCTION("IMPORTRANGE(""https://docs.google.com/spreadsheets/d/1XL5vhW3sbDhbH9Cz0tuDiY8C3ctxq1tqvaCgkFb8cCA/edit?usp=sharing"",""มหาสารคาม!I181"")"),0)</f>
        <v>0</v>
      </c>
      <c r="J266" s="192">
        <f ca="1">IFERROR(__xludf.DUMMYFUNCTION("IMPORTRANGE(""https://docs.google.com/spreadsheets/d/1XL5vhW3sbDhbH9Cz0tuDiY8C3ctxq1tqvaCgkFb8cCA/edit?usp=sharing"",""มหาสารคาม!J181"")"),0)</f>
        <v>0</v>
      </c>
      <c r="K266" s="168">
        <f t="shared" ca="1" si="82"/>
        <v>0</v>
      </c>
      <c r="L266" s="185"/>
      <c r="M266" s="185"/>
      <c r="N266" s="185"/>
      <c r="O266" s="185"/>
      <c r="P266" s="185"/>
    </row>
    <row r="267" spans="1:16" ht="21.75" customHeight="1" x14ac:dyDescent="0.55000000000000004">
      <c r="A267" s="179"/>
      <c r="B267" s="180"/>
      <c r="C267" s="180"/>
      <c r="D267" s="197"/>
      <c r="E267" s="201"/>
      <c r="F267" s="198" t="s">
        <v>107</v>
      </c>
      <c r="G267" s="200"/>
      <c r="H267" s="184" t="s">
        <v>37</v>
      </c>
      <c r="I267" s="191">
        <f ca="1">IFERROR(__xludf.DUMMYFUNCTION("IMPORTRANGE(""https://docs.google.com/spreadsheets/d/1XL5vhW3sbDhbH9Cz0tuDiY8C3ctxq1tqvaCgkFb8cCA/edit?usp=sharing"",""มหาสารคาม!I182"")"),0)</f>
        <v>0</v>
      </c>
      <c r="J267" s="192">
        <f ca="1">IFERROR(__xludf.DUMMYFUNCTION("IMPORTRANGE(""https://docs.google.com/spreadsheets/d/1XL5vhW3sbDhbH9Cz0tuDiY8C3ctxq1tqvaCgkFb8cCA/edit?usp=sharing"",""มหาสารคาม!J182"")"),0)</f>
        <v>0</v>
      </c>
      <c r="K267" s="168">
        <f t="shared" ca="1" si="82"/>
        <v>0</v>
      </c>
      <c r="L267" s="185"/>
      <c r="M267" s="185"/>
      <c r="N267" s="185"/>
      <c r="O267" s="185"/>
      <c r="P267" s="185"/>
    </row>
    <row r="268" spans="1:16" ht="21.75" customHeight="1" x14ac:dyDescent="0.55000000000000004">
      <c r="A268" s="179"/>
      <c r="B268" s="180"/>
      <c r="C268" s="180"/>
      <c r="D268" s="197"/>
      <c r="E268" s="198" t="s">
        <v>54</v>
      </c>
      <c r="F268" s="199"/>
      <c r="G268" s="200"/>
      <c r="H268" s="190"/>
      <c r="I268" s="191"/>
      <c r="J268" s="192">
        <f ca="1">IFERROR(__xludf.DUMMYFUNCTION("IMPORTRANGE(""https://docs.google.com/spreadsheets/d/1XL5vhW3sbDhbH9Cz0tuDiY8C3ctxq1tqvaCgkFb8cCA/edit?usp=sharing"",""มหาสารคาม!J183"")"),0)</f>
        <v>0</v>
      </c>
      <c r="K268" s="168"/>
      <c r="L268" s="185"/>
      <c r="M268" s="185"/>
      <c r="N268" s="185"/>
      <c r="O268" s="185"/>
      <c r="P268" s="185"/>
    </row>
    <row r="269" spans="1:16" ht="21.75" customHeight="1" x14ac:dyDescent="0.55000000000000004">
      <c r="A269" s="231"/>
      <c r="B269" s="232"/>
      <c r="C269" s="232"/>
      <c r="D269" s="233">
        <v>3</v>
      </c>
      <c r="E269" s="234" t="s">
        <v>55</v>
      </c>
      <c r="F269" s="235"/>
      <c r="G269" s="236"/>
      <c r="H269" s="237"/>
      <c r="I269" s="238"/>
      <c r="J269" s="280">
        <f ca="1">IFERROR(__xludf.DUMMYFUNCTION("IMPORTRANGE(""https://docs.google.com/spreadsheets/d/1XL5vhW3sbDhbH9Cz0tuDiY8C3ctxq1tqvaCgkFb8cCA/edit?usp=sharing"",""มหาสารคาม!J184"")"),0)</f>
        <v>0</v>
      </c>
      <c r="K269" s="281"/>
      <c r="L269" s="242"/>
      <c r="M269" s="242"/>
      <c r="N269" s="242"/>
      <c r="O269" s="242"/>
      <c r="P269" s="242"/>
    </row>
    <row r="270" spans="1:16" ht="21.75" customHeight="1" x14ac:dyDescent="0.55000000000000004">
      <c r="A270" s="304"/>
      <c r="B270" s="305" t="s">
        <v>108</v>
      </c>
      <c r="C270" s="305"/>
      <c r="D270" s="305"/>
      <c r="E270" s="305"/>
      <c r="F270" s="305"/>
      <c r="G270" s="306"/>
      <c r="H270" s="307" t="s">
        <v>37</v>
      </c>
      <c r="I270" s="308">
        <f ca="1">IFERROR(__xludf.DUMMYFUNCTION("IMPORTRANGE(""https://docs.google.com/spreadsheets/d/1XL5vhW3sbDhbH9Cz0tuDiY8C3ctxq1tqvaCgkFb8cCA/edit?usp=sharing"",""มหาสารคาม!I185"")"),15)</f>
        <v>15</v>
      </c>
      <c r="J270" s="308">
        <f ca="1">IFERROR(__xludf.DUMMYFUNCTION("IMPORTRANGE(""https://docs.google.com/spreadsheets/d/1XL5vhW3sbDhbH9Cz0tuDiY8C3ctxq1tqvaCgkFb8cCA/edit?usp=sharing"",""มหาสารคาม!J185"")"),0)</f>
        <v>0</v>
      </c>
      <c r="K270" s="309">
        <f ca="1">IF(I270&gt;0,J270*100/I270,0)</f>
        <v>0</v>
      </c>
      <c r="L270" s="310"/>
      <c r="M270" s="310"/>
      <c r="N270" s="310"/>
      <c r="O270" s="309"/>
      <c r="P270" s="309"/>
    </row>
    <row r="271" spans="1:16" ht="21.75" customHeight="1" x14ac:dyDescent="0.55000000000000004">
      <c r="A271" s="149"/>
      <c r="B271" s="150"/>
      <c r="C271" s="151" t="s">
        <v>16</v>
      </c>
      <c r="D271" s="495" t="s">
        <v>17</v>
      </c>
      <c r="E271" s="496"/>
      <c r="F271" s="496"/>
      <c r="G271" s="496"/>
      <c r="H271" s="152" t="s">
        <v>12</v>
      </c>
      <c r="I271" s="167"/>
      <c r="J271" s="167"/>
      <c r="K271" s="168"/>
      <c r="L271" s="155">
        <f t="shared" ref="L271:N271" ca="1" si="83">L272+L273</f>
        <v>55200</v>
      </c>
      <c r="M271" s="155">
        <f t="shared" ca="1" si="83"/>
        <v>32250</v>
      </c>
      <c r="N271" s="155">
        <f t="shared" ca="1" si="83"/>
        <v>4320</v>
      </c>
      <c r="O271" s="154">
        <f t="shared" ref="O271:O273" ca="1" si="84">IF(L271&gt;0,N271*100/L271,0)</f>
        <v>7.8260869565217392</v>
      </c>
      <c r="P271" s="154">
        <f t="shared" ref="P271:P273" ca="1" si="85">IF(M271&gt;0,N271*100/M271,0)</f>
        <v>13.395348837209303</v>
      </c>
    </row>
    <row r="272" spans="1:16" ht="21.75" customHeight="1" x14ac:dyDescent="0.55000000000000004">
      <c r="A272" s="156"/>
      <c r="B272" s="34"/>
      <c r="C272" s="34"/>
      <c r="D272" s="34"/>
      <c r="E272" s="34"/>
      <c r="F272" s="34"/>
      <c r="G272" s="35" t="s">
        <v>18</v>
      </c>
      <c r="H272" s="157" t="s">
        <v>12</v>
      </c>
      <c r="I272" s="167"/>
      <c r="J272" s="167"/>
      <c r="K272" s="168"/>
      <c r="L272" s="160">
        <f t="shared" ref="L272:N272" si="86">L274+L278</f>
        <v>0</v>
      </c>
      <c r="M272" s="160">
        <f t="shared" si="86"/>
        <v>0</v>
      </c>
      <c r="N272" s="160">
        <f t="shared" si="86"/>
        <v>0</v>
      </c>
      <c r="O272" s="159">
        <f t="shared" si="84"/>
        <v>0</v>
      </c>
      <c r="P272" s="159">
        <f t="shared" si="85"/>
        <v>0</v>
      </c>
    </row>
    <row r="273" spans="1:16" ht="21.75" customHeight="1" x14ac:dyDescent="0.55000000000000004">
      <c r="A273" s="156"/>
      <c r="B273" s="34"/>
      <c r="C273" s="34"/>
      <c r="D273" s="34"/>
      <c r="E273" s="34"/>
      <c r="F273" s="34"/>
      <c r="G273" s="35" t="s">
        <v>19</v>
      </c>
      <c r="H273" s="157" t="s">
        <v>12</v>
      </c>
      <c r="I273" s="167"/>
      <c r="J273" s="167"/>
      <c r="K273" s="168"/>
      <c r="L273" s="160">
        <f t="shared" ref="L273:N273" ca="1" si="87">L275+L279</f>
        <v>55200</v>
      </c>
      <c r="M273" s="160">
        <f t="shared" ca="1" si="87"/>
        <v>32250</v>
      </c>
      <c r="N273" s="160">
        <f t="shared" ca="1" si="87"/>
        <v>4320</v>
      </c>
      <c r="O273" s="159">
        <f t="shared" ca="1" si="84"/>
        <v>7.8260869565217392</v>
      </c>
      <c r="P273" s="159">
        <f t="shared" ca="1" si="85"/>
        <v>13.395348837209303</v>
      </c>
    </row>
    <row r="274" spans="1:16" ht="21.75" customHeight="1" x14ac:dyDescent="0.55000000000000004">
      <c r="A274" s="161"/>
      <c r="B274" s="162"/>
      <c r="C274" s="162" t="s">
        <v>16</v>
      </c>
      <c r="D274" s="163" t="s">
        <v>38</v>
      </c>
      <c r="E274" s="164"/>
      <c r="F274" s="164"/>
      <c r="G274" s="165" t="s">
        <v>39</v>
      </c>
      <c r="H274" s="166" t="s">
        <v>12</v>
      </c>
      <c r="I274" s="167" t="s">
        <v>40</v>
      </c>
      <c r="J274" s="167"/>
      <c r="K274" s="168"/>
      <c r="L274" s="169">
        <v>0</v>
      </c>
      <c r="M274" s="169"/>
      <c r="N274" s="169">
        <v>0</v>
      </c>
      <c r="O274" s="169">
        <f>+IF(L274&gt;0,N274*100/L274,0)</f>
        <v>0</v>
      </c>
      <c r="P274" s="169"/>
    </row>
    <row r="275" spans="1:16" ht="21.75" customHeight="1" x14ac:dyDescent="0.55000000000000004">
      <c r="A275" s="161"/>
      <c r="B275" s="162"/>
      <c r="C275" s="162"/>
      <c r="D275" s="170"/>
      <c r="E275" s="164"/>
      <c r="F275" s="164" t="s">
        <v>40</v>
      </c>
      <c r="G275" s="165" t="s">
        <v>41</v>
      </c>
      <c r="H275" s="166" t="s">
        <v>12</v>
      </c>
      <c r="I275" s="167"/>
      <c r="J275" s="167"/>
      <c r="K275" s="168"/>
      <c r="L275" s="171">
        <f ca="1">L276+L277</f>
        <v>55200</v>
      </c>
      <c r="M275" s="172">
        <f ca="1">IFERROR(__xludf.DUMMYFUNCTION("IMPORTRANGE(""https://docs.google.com/spreadsheets/d/1Yj_ptqi66GCucihVvJfMjLAmec39IyEx_6qawtMGysU/edit?usp=sharing"",""สบก!CK45"")"),32250)</f>
        <v>32250</v>
      </c>
      <c r="N275" s="172">
        <f ca="1">IFERROR(__xludf.DUMMYFUNCTION("IMPORTRANGE(""https://docs.google.com/spreadsheets/d/1Yj_ptqi66GCucihVvJfMjLAmec39IyEx_6qawtMGysU/edit?usp=sharing"",""สบก!CL45"")"),4320)</f>
        <v>4320</v>
      </c>
      <c r="O275" s="171">
        <f ca="1">IF(L275&gt;0,N275*100/L275,0)</f>
        <v>7.8260869565217392</v>
      </c>
      <c r="P275" s="171">
        <f ca="1">IF(M275&gt;0,N275*100/M275,0)</f>
        <v>13.395348837209303</v>
      </c>
    </row>
    <row r="276" spans="1:16" ht="21.75" customHeight="1" x14ac:dyDescent="0.55000000000000004">
      <c r="A276" s="161"/>
      <c r="B276" s="162"/>
      <c r="C276" s="162"/>
      <c r="D276" s="170"/>
      <c r="E276" s="164"/>
      <c r="F276" s="164"/>
      <c r="G276" s="173" t="s">
        <v>42</v>
      </c>
      <c r="H276" s="166" t="s">
        <v>12</v>
      </c>
      <c r="I276" s="167"/>
      <c r="J276" s="167"/>
      <c r="K276" s="168"/>
      <c r="L276" s="172">
        <f ca="1">IFERROR(__xludf.DUMMYFUNCTION("IMPORTRANGE(""https://docs.google.com/spreadsheets/d/1Yj_ptqi66GCucihVvJfMjLAmec39IyEx_6qawtMGysU/edit?usp=sharing"",""สบก!CG45"")"),0)</f>
        <v>0</v>
      </c>
      <c r="M276" s="171"/>
      <c r="N276" s="171"/>
      <c r="O276" s="171"/>
      <c r="P276" s="171"/>
    </row>
    <row r="277" spans="1:16" ht="21.75" customHeight="1" x14ac:dyDescent="0.55000000000000004">
      <c r="A277" s="161"/>
      <c r="B277" s="162"/>
      <c r="C277" s="162"/>
      <c r="D277" s="170"/>
      <c r="E277" s="164"/>
      <c r="F277" s="164"/>
      <c r="G277" s="173" t="s">
        <v>43</v>
      </c>
      <c r="H277" s="166" t="s">
        <v>12</v>
      </c>
      <c r="I277" s="167"/>
      <c r="J277" s="167"/>
      <c r="K277" s="168"/>
      <c r="L277" s="172">
        <f ca="1">IFERROR(__xludf.DUMMYFUNCTION("IMPORTRANGE(""https://docs.google.com/spreadsheets/d/1Yj_ptqi66GCucihVvJfMjLAmec39IyEx_6qawtMGysU/edit?usp=sharing"",""สบก!CH45"")"),55200)</f>
        <v>55200</v>
      </c>
      <c r="M277" s="171"/>
      <c r="N277" s="171"/>
      <c r="O277" s="171"/>
      <c r="P277" s="171"/>
    </row>
    <row r="278" spans="1:16" ht="21.75" customHeight="1" x14ac:dyDescent="0.55000000000000004">
      <c r="A278" s="174"/>
      <c r="B278" s="81"/>
      <c r="C278" s="82" t="s">
        <v>16</v>
      </c>
      <c r="D278" s="497" t="s">
        <v>23</v>
      </c>
      <c r="E278" s="498"/>
      <c r="F278" s="89"/>
      <c r="G278" s="83" t="s">
        <v>18</v>
      </c>
      <c r="H278" s="175" t="s">
        <v>12</v>
      </c>
      <c r="I278" s="167"/>
      <c r="J278" s="167"/>
      <c r="K278" s="168"/>
      <c r="L278" s="93">
        <v>0</v>
      </c>
      <c r="M278" s="93"/>
      <c r="N278" s="44"/>
      <c r="O278" s="93"/>
      <c r="P278" s="93"/>
    </row>
    <row r="279" spans="1:16" ht="21.75" customHeight="1" x14ac:dyDescent="0.55000000000000004">
      <c r="A279" s="176"/>
      <c r="B279" s="95"/>
      <c r="C279" s="95"/>
      <c r="D279" s="177"/>
      <c r="E279" s="96"/>
      <c r="F279" s="96"/>
      <c r="G279" s="97" t="s">
        <v>19</v>
      </c>
      <c r="H279" s="178" t="s">
        <v>12</v>
      </c>
      <c r="I279" s="167"/>
      <c r="J279" s="167"/>
      <c r="K279" s="168"/>
      <c r="L279" s="91">
        <f ca="1">IFERROR(__xludf.DUMMYFUNCTION("IMPORTRANGE(""https://docs.google.com/spreadsheets/d/1Yj_ptqi66GCucihVvJfMjLAmec39IyEx_6qawtMGysU/edit?usp=sharing"",""สบก!CI45"")"),0)</f>
        <v>0</v>
      </c>
      <c r="M279" s="101"/>
      <c r="N279" s="91">
        <f ca="1">IFERROR(__xludf.DUMMYFUNCTION("IMPORTRANGE(""https://docs.google.com/spreadsheets/d/1Yj_ptqi66GCucihVvJfMjLAmec39IyEx_6qawtMGysU/edit?usp=sharing"",""สบก!CM45"")"),0)</f>
        <v>0</v>
      </c>
      <c r="O279" s="101">
        <f ca="1">IF(L279&gt;0,N279*100/L279,0)</f>
        <v>0</v>
      </c>
      <c r="P279" s="101"/>
    </row>
    <row r="280" spans="1:16" ht="21.75" customHeight="1" x14ac:dyDescent="0.55000000000000004">
      <c r="A280" s="179"/>
      <c r="B280" s="180"/>
      <c r="C280" s="162" t="s">
        <v>16</v>
      </c>
      <c r="D280" s="181" t="s">
        <v>44</v>
      </c>
      <c r="E280" s="182"/>
      <c r="F280" s="182"/>
      <c r="G280" s="183"/>
      <c r="H280" s="184"/>
      <c r="I280" s="167"/>
      <c r="J280" s="167"/>
      <c r="K280" s="168"/>
      <c r="L280" s="185"/>
      <c r="M280" s="185"/>
      <c r="N280" s="185"/>
      <c r="O280" s="185"/>
      <c r="P280" s="185"/>
    </row>
    <row r="281" spans="1:16" ht="21.75" customHeight="1" x14ac:dyDescent="0.55000000000000004">
      <c r="A281" s="179"/>
      <c r="B281" s="180"/>
      <c r="C281" s="180"/>
      <c r="D281" s="186">
        <v>1</v>
      </c>
      <c r="E281" s="187" t="s">
        <v>45</v>
      </c>
      <c r="F281" s="188"/>
      <c r="G281" s="189"/>
      <c r="H281" s="190"/>
      <c r="I281" s="191"/>
      <c r="J281" s="192">
        <f ca="1">IFERROR(__xludf.DUMMYFUNCTION("IMPORTRANGE(""https://docs.google.com/spreadsheets/d/1XL5vhW3sbDhbH9Cz0tuDiY8C3ctxq1tqvaCgkFb8cCA/edit?usp=sharing"",""มหาสารคาม!J191"")"),0)</f>
        <v>0</v>
      </c>
      <c r="K281" s="168"/>
      <c r="L281" s="185"/>
      <c r="M281" s="185"/>
      <c r="N281" s="185"/>
      <c r="O281" s="185"/>
      <c r="P281" s="185"/>
    </row>
    <row r="282" spans="1:16" ht="21.75" customHeight="1" x14ac:dyDescent="0.55000000000000004">
      <c r="A282" s="179"/>
      <c r="B282" s="180"/>
      <c r="C282" s="180"/>
      <c r="D282" s="193">
        <v>2</v>
      </c>
      <c r="E282" s="194" t="s">
        <v>46</v>
      </c>
      <c r="F282" s="195"/>
      <c r="G282" s="196"/>
      <c r="H282" s="190"/>
      <c r="I282" s="191"/>
      <c r="J282" s="192">
        <f ca="1">IFERROR(__xludf.DUMMYFUNCTION("IMPORTRANGE(""https://docs.google.com/spreadsheets/d/1XL5vhW3sbDhbH9Cz0tuDiY8C3ctxq1tqvaCgkFb8cCA/edit?usp=sharing"",""มหาสารคาม!J192"")"),1)</f>
        <v>1</v>
      </c>
      <c r="K282" s="168"/>
      <c r="L282" s="185"/>
      <c r="M282" s="185"/>
      <c r="N282" s="185"/>
      <c r="O282" s="185"/>
      <c r="P282" s="185"/>
    </row>
    <row r="283" spans="1:16" ht="21.75" customHeight="1" x14ac:dyDescent="0.55000000000000004">
      <c r="A283" s="179"/>
      <c r="B283" s="180"/>
      <c r="C283" s="180"/>
      <c r="D283" s="197"/>
      <c r="E283" s="198" t="s">
        <v>47</v>
      </c>
      <c r="F283" s="199"/>
      <c r="G283" s="200"/>
      <c r="H283" s="190"/>
      <c r="I283" s="191"/>
      <c r="J283" s="192">
        <f ca="1">IFERROR(__xludf.DUMMYFUNCTION("IMPORTRANGE(""https://docs.google.com/spreadsheets/d/1XL5vhW3sbDhbH9Cz0tuDiY8C3ctxq1tqvaCgkFb8cCA/edit?usp=sharing"",""มหาสารคาม!J193"")"),1)</f>
        <v>1</v>
      </c>
      <c r="K283" s="168"/>
      <c r="L283" s="185"/>
      <c r="M283" s="185"/>
      <c r="N283" s="185"/>
      <c r="O283" s="185"/>
      <c r="P283" s="185"/>
    </row>
    <row r="284" spans="1:16" ht="21.75" customHeight="1" x14ac:dyDescent="0.55000000000000004">
      <c r="A284" s="179"/>
      <c r="B284" s="180"/>
      <c r="C284" s="180"/>
      <c r="D284" s="197"/>
      <c r="E284" s="198" t="s">
        <v>48</v>
      </c>
      <c r="F284" s="199"/>
      <c r="G284" s="200"/>
      <c r="H284" s="190"/>
      <c r="I284" s="191"/>
      <c r="J284" s="192">
        <f ca="1">IFERROR(__xludf.DUMMYFUNCTION("IMPORTRANGE(""https://docs.google.com/spreadsheets/d/1XL5vhW3sbDhbH9Cz0tuDiY8C3ctxq1tqvaCgkFb8cCA/edit?usp=sharing"",""มหาสารคาม!J194"")"),1)</f>
        <v>1</v>
      </c>
      <c r="K284" s="168"/>
      <c r="L284" s="185"/>
      <c r="M284" s="185"/>
      <c r="N284" s="185"/>
      <c r="O284" s="185"/>
      <c r="P284" s="185"/>
    </row>
    <row r="285" spans="1:16" ht="21.75" customHeight="1" x14ac:dyDescent="0.55000000000000004">
      <c r="A285" s="179"/>
      <c r="B285" s="180"/>
      <c r="C285" s="180"/>
      <c r="D285" s="197"/>
      <c r="E285" s="199"/>
      <c r="F285" s="198" t="s">
        <v>109</v>
      </c>
      <c r="G285" s="200"/>
      <c r="H285" s="190" t="s">
        <v>37</v>
      </c>
      <c r="I285" s="191">
        <f ca="1">IFERROR(__xludf.DUMMYFUNCTION("IMPORTRANGE(""https://docs.google.com/spreadsheets/d/1XL5vhW3sbDhbH9Cz0tuDiY8C3ctxq1tqvaCgkFb8cCA/edit?usp=sharing"",""มหาสารคาม!I195"")"),15)</f>
        <v>15</v>
      </c>
      <c r="J285" s="192">
        <f ca="1">IFERROR(__xludf.DUMMYFUNCTION("IMPORTRANGE(""https://docs.google.com/spreadsheets/d/1XL5vhW3sbDhbH9Cz0tuDiY8C3ctxq1tqvaCgkFb8cCA/edit?usp=sharing"",""มหาสารคาม!J195"")"),0)</f>
        <v>0</v>
      </c>
      <c r="K285" s="168">
        <f ca="1">IF(I285&gt;0,J285*100/I285,0)</f>
        <v>0</v>
      </c>
      <c r="L285" s="185"/>
      <c r="M285" s="185"/>
      <c r="N285" s="185"/>
      <c r="O285" s="185"/>
      <c r="P285" s="185"/>
    </row>
    <row r="286" spans="1:16" ht="21.75" customHeight="1" x14ac:dyDescent="0.55000000000000004">
      <c r="A286" s="179"/>
      <c r="B286" s="180"/>
      <c r="C286" s="180"/>
      <c r="D286" s="197"/>
      <c r="E286" s="198" t="s">
        <v>54</v>
      </c>
      <c r="F286" s="199"/>
      <c r="G286" s="200"/>
      <c r="H286" s="190"/>
      <c r="I286" s="191"/>
      <c r="J286" s="192">
        <f ca="1">IFERROR(__xludf.DUMMYFUNCTION("IMPORTRANGE(""https://docs.google.com/spreadsheets/d/1XL5vhW3sbDhbH9Cz0tuDiY8C3ctxq1tqvaCgkFb8cCA/edit?usp=sharing"",""มหาสารคาม!J196"")"),0)</f>
        <v>0</v>
      </c>
      <c r="K286" s="168"/>
      <c r="L286" s="185"/>
      <c r="M286" s="185"/>
      <c r="N286" s="185"/>
      <c r="O286" s="185"/>
      <c r="P286" s="185"/>
    </row>
    <row r="287" spans="1:16" ht="21.75" customHeight="1" x14ac:dyDescent="0.55000000000000004">
      <c r="A287" s="179"/>
      <c r="B287" s="180"/>
      <c r="C287" s="180"/>
      <c r="D287" s="205">
        <v>3</v>
      </c>
      <c r="E287" s="206" t="s">
        <v>55</v>
      </c>
      <c r="F287" s="207"/>
      <c r="G287" s="208"/>
      <c r="H287" s="190"/>
      <c r="I287" s="191"/>
      <c r="J287" s="209">
        <f ca="1">IFERROR(__xludf.DUMMYFUNCTION("IMPORTRANGE(""https://docs.google.com/spreadsheets/d/1XL5vhW3sbDhbH9Cz0tuDiY8C3ctxq1tqvaCgkFb8cCA/edit?usp=sharing"",""มหาสารคาม!J197"")"),0)</f>
        <v>0</v>
      </c>
      <c r="K287" s="168"/>
      <c r="L287" s="185"/>
      <c r="M287" s="185"/>
      <c r="N287" s="185"/>
      <c r="O287" s="185"/>
      <c r="P287" s="185"/>
    </row>
    <row r="288" spans="1:16" ht="21.75" customHeight="1" x14ac:dyDescent="0.55000000000000004">
      <c r="A288" s="296" t="s">
        <v>110</v>
      </c>
      <c r="B288" s="297"/>
      <c r="C288" s="297"/>
      <c r="D288" s="298"/>
      <c r="E288" s="297"/>
      <c r="F288" s="297"/>
      <c r="G288" s="311"/>
      <c r="H288" s="312"/>
      <c r="I288" s="313"/>
      <c r="J288" s="313"/>
      <c r="K288" s="314"/>
      <c r="L288" s="314"/>
      <c r="M288" s="314"/>
      <c r="N288" s="314"/>
      <c r="O288" s="303"/>
      <c r="P288" s="303"/>
    </row>
    <row r="289" spans="1:16" ht="21.75" customHeight="1" x14ac:dyDescent="0.55000000000000004">
      <c r="A289" s="315"/>
      <c r="B289" s="305" t="s">
        <v>111</v>
      </c>
      <c r="C289" s="316"/>
      <c r="D289" s="317"/>
      <c r="E289" s="305"/>
      <c r="F289" s="305"/>
      <c r="G289" s="306"/>
      <c r="H289" s="307" t="s">
        <v>37</v>
      </c>
      <c r="I289" s="308">
        <f ca="1">IFERROR(__xludf.DUMMYFUNCTION("IMPORTRANGE(""https://docs.google.com/spreadsheets/d/1XL5vhW3sbDhbH9Cz0tuDiY8C3ctxq1tqvaCgkFb8cCA/edit?usp=sharing"",""มหาสารคาม!I199"")"),0)</f>
        <v>0</v>
      </c>
      <c r="J289" s="308">
        <f ca="1">IFERROR(__xludf.DUMMYFUNCTION("IMPORTRANGE(""https://docs.google.com/spreadsheets/d/1XL5vhW3sbDhbH9Cz0tuDiY8C3ctxq1tqvaCgkFb8cCA/edit?usp=sharing"",""มหาสารคาม!J199"")"),0)</f>
        <v>0</v>
      </c>
      <c r="K289" s="309">
        <f ca="1">IF(I289&gt;0,J289*100/I289,0)</f>
        <v>0</v>
      </c>
      <c r="L289" s="310"/>
      <c r="M289" s="310"/>
      <c r="N289" s="310"/>
      <c r="O289" s="309"/>
      <c r="P289" s="309"/>
    </row>
    <row r="290" spans="1:16" ht="21.75" customHeight="1" x14ac:dyDescent="0.55000000000000004">
      <c r="A290" s="149"/>
      <c r="B290" s="150"/>
      <c r="C290" s="151" t="s">
        <v>16</v>
      </c>
      <c r="D290" s="495" t="s">
        <v>17</v>
      </c>
      <c r="E290" s="496"/>
      <c r="F290" s="496"/>
      <c r="G290" s="496"/>
      <c r="H290" s="152" t="s">
        <v>12</v>
      </c>
      <c r="I290" s="191"/>
      <c r="J290" s="191"/>
      <c r="K290" s="222"/>
      <c r="L290" s="155">
        <f t="shared" ref="L290:N290" ca="1" si="88">L291+L292</f>
        <v>0</v>
      </c>
      <c r="M290" s="155">
        <f t="shared" ca="1" si="88"/>
        <v>0</v>
      </c>
      <c r="N290" s="155">
        <f t="shared" ca="1" si="88"/>
        <v>0</v>
      </c>
      <c r="O290" s="154">
        <f t="shared" ref="O290:O292" ca="1" si="89">IF(L290&gt;0,N290*100/L290,0)</f>
        <v>0</v>
      </c>
      <c r="P290" s="154">
        <f t="shared" ref="P290:P292" ca="1" si="90">IF(M290&gt;0,N290*100/M290,0)</f>
        <v>0</v>
      </c>
    </row>
    <row r="291" spans="1:16" ht="21.75" customHeight="1" x14ac:dyDescent="0.55000000000000004">
      <c r="A291" s="156"/>
      <c r="B291" s="34"/>
      <c r="C291" s="34"/>
      <c r="D291" s="34"/>
      <c r="E291" s="34"/>
      <c r="F291" s="34"/>
      <c r="G291" s="35" t="s">
        <v>18</v>
      </c>
      <c r="H291" s="157" t="s">
        <v>12</v>
      </c>
      <c r="I291" s="191"/>
      <c r="J291" s="191"/>
      <c r="K291" s="222"/>
      <c r="L291" s="160">
        <f t="shared" ref="L291:N291" si="91">L293+L297</f>
        <v>0</v>
      </c>
      <c r="M291" s="160">
        <f t="shared" si="91"/>
        <v>0</v>
      </c>
      <c r="N291" s="160">
        <f t="shared" si="91"/>
        <v>0</v>
      </c>
      <c r="O291" s="159">
        <f t="shared" si="89"/>
        <v>0</v>
      </c>
      <c r="P291" s="159">
        <f t="shared" si="90"/>
        <v>0</v>
      </c>
    </row>
    <row r="292" spans="1:16" ht="21.75" customHeight="1" x14ac:dyDescent="0.55000000000000004">
      <c r="A292" s="156"/>
      <c r="B292" s="34"/>
      <c r="C292" s="34"/>
      <c r="D292" s="34"/>
      <c r="E292" s="34"/>
      <c r="F292" s="34"/>
      <c r="G292" s="35" t="s">
        <v>19</v>
      </c>
      <c r="H292" s="157" t="s">
        <v>12</v>
      </c>
      <c r="I292" s="191"/>
      <c r="J292" s="191"/>
      <c r="K292" s="222"/>
      <c r="L292" s="160">
        <f t="shared" ref="L292:N292" ca="1" si="92">L294+L298</f>
        <v>0</v>
      </c>
      <c r="M292" s="160">
        <f t="shared" ca="1" si="92"/>
        <v>0</v>
      </c>
      <c r="N292" s="160">
        <f t="shared" ca="1" si="92"/>
        <v>0</v>
      </c>
      <c r="O292" s="159">
        <f t="shared" ca="1" si="89"/>
        <v>0</v>
      </c>
      <c r="P292" s="159">
        <f t="shared" ca="1" si="90"/>
        <v>0</v>
      </c>
    </row>
    <row r="293" spans="1:16" ht="21.75" customHeight="1" x14ac:dyDescent="0.55000000000000004">
      <c r="A293" s="161"/>
      <c r="B293" s="162"/>
      <c r="C293" s="162" t="s">
        <v>16</v>
      </c>
      <c r="D293" s="163" t="s">
        <v>38</v>
      </c>
      <c r="E293" s="164"/>
      <c r="F293" s="164"/>
      <c r="G293" s="165" t="s">
        <v>39</v>
      </c>
      <c r="H293" s="166" t="s">
        <v>12</v>
      </c>
      <c r="I293" s="191" t="s">
        <v>40</v>
      </c>
      <c r="J293" s="191"/>
      <c r="K293" s="222"/>
      <c r="L293" s="169">
        <v>0</v>
      </c>
      <c r="M293" s="169"/>
      <c r="N293" s="169">
        <v>0</v>
      </c>
      <c r="O293" s="169">
        <f>+IF(L293&gt;0,N293*100/L293,0)</f>
        <v>0</v>
      </c>
      <c r="P293" s="169"/>
    </row>
    <row r="294" spans="1:16" ht="21.75" customHeight="1" x14ac:dyDescent="0.55000000000000004">
      <c r="A294" s="161"/>
      <c r="B294" s="162"/>
      <c r="C294" s="162"/>
      <c r="D294" s="170"/>
      <c r="E294" s="164"/>
      <c r="F294" s="164" t="s">
        <v>40</v>
      </c>
      <c r="G294" s="165" t="s">
        <v>41</v>
      </c>
      <c r="H294" s="166" t="s">
        <v>12</v>
      </c>
      <c r="I294" s="191"/>
      <c r="J294" s="191"/>
      <c r="K294" s="222"/>
      <c r="L294" s="171">
        <f ca="1">L295+L296</f>
        <v>0</v>
      </c>
      <c r="M294" s="172">
        <f ca="1">IFERROR(__xludf.DUMMYFUNCTION("IMPORTRANGE(""https://docs.google.com/spreadsheets/d/1Yj_ptqi66GCucihVvJfMjLAmec39IyEx_6qawtMGysU/edit?usp=sharing"",""สบก!CT45"")"),0)</f>
        <v>0</v>
      </c>
      <c r="N294" s="172">
        <f ca="1">IFERROR(__xludf.DUMMYFUNCTION("IMPORTRANGE(""https://docs.google.com/spreadsheets/d/1Yj_ptqi66GCucihVvJfMjLAmec39IyEx_6qawtMGysU/edit?usp=sharing"",""สบก!CU45"")"),0)</f>
        <v>0</v>
      </c>
      <c r="O294" s="171">
        <f ca="1">IF(L294&gt;0,N294*100/L294,0)</f>
        <v>0</v>
      </c>
      <c r="P294" s="171">
        <f ca="1">IF(M294&gt;0,N294*100/M294,0)</f>
        <v>0</v>
      </c>
    </row>
    <row r="295" spans="1:16" ht="21.75" customHeight="1" x14ac:dyDescent="0.55000000000000004">
      <c r="A295" s="161"/>
      <c r="B295" s="162"/>
      <c r="C295" s="162"/>
      <c r="D295" s="170"/>
      <c r="E295" s="164"/>
      <c r="F295" s="164"/>
      <c r="G295" s="173" t="s">
        <v>42</v>
      </c>
      <c r="H295" s="166" t="s">
        <v>12</v>
      </c>
      <c r="I295" s="191"/>
      <c r="J295" s="191"/>
      <c r="K295" s="222"/>
      <c r="L295" s="172">
        <f ca="1">IFERROR(__xludf.DUMMYFUNCTION("IMPORTRANGE(""https://docs.google.com/spreadsheets/d/1Yj_ptqi66GCucihVvJfMjLAmec39IyEx_6qawtMGysU/edit?usp=sharing"",""สบก!CP45"")"),0)</f>
        <v>0</v>
      </c>
      <c r="M295" s="171"/>
      <c r="N295" s="171"/>
      <c r="O295" s="171"/>
      <c r="P295" s="171"/>
    </row>
    <row r="296" spans="1:16" ht="21.75" customHeight="1" x14ac:dyDescent="0.55000000000000004">
      <c r="A296" s="161"/>
      <c r="B296" s="162"/>
      <c r="C296" s="162"/>
      <c r="D296" s="170"/>
      <c r="E296" s="164"/>
      <c r="F296" s="164"/>
      <c r="G296" s="173" t="s">
        <v>43</v>
      </c>
      <c r="H296" s="166" t="s">
        <v>12</v>
      </c>
      <c r="I296" s="191"/>
      <c r="J296" s="191"/>
      <c r="K296" s="222"/>
      <c r="L296" s="172">
        <f ca="1">IFERROR(__xludf.DUMMYFUNCTION("IMPORTRANGE(""https://docs.google.com/spreadsheets/d/1Yj_ptqi66GCucihVvJfMjLAmec39IyEx_6qawtMGysU/edit?usp=sharing"",""สบก!CQ45"")"),0)</f>
        <v>0</v>
      </c>
      <c r="M296" s="171"/>
      <c r="N296" s="171"/>
      <c r="O296" s="171"/>
      <c r="P296" s="171"/>
    </row>
    <row r="297" spans="1:16" ht="21.75" customHeight="1" x14ac:dyDescent="0.55000000000000004">
      <c r="A297" s="174"/>
      <c r="B297" s="81"/>
      <c r="C297" s="82" t="s">
        <v>16</v>
      </c>
      <c r="D297" s="497" t="s">
        <v>23</v>
      </c>
      <c r="E297" s="498"/>
      <c r="F297" s="89"/>
      <c r="G297" s="83" t="s">
        <v>18</v>
      </c>
      <c r="H297" s="175" t="s">
        <v>12</v>
      </c>
      <c r="I297" s="191"/>
      <c r="J297" s="191"/>
      <c r="K297" s="222"/>
      <c r="L297" s="93">
        <v>0</v>
      </c>
      <c r="M297" s="93"/>
      <c r="N297" s="44"/>
      <c r="O297" s="93"/>
      <c r="P297" s="93"/>
    </row>
    <row r="298" spans="1:16" ht="21.75" customHeight="1" x14ac:dyDescent="0.55000000000000004">
      <c r="A298" s="176"/>
      <c r="B298" s="95"/>
      <c r="C298" s="95"/>
      <c r="D298" s="177"/>
      <c r="E298" s="96"/>
      <c r="F298" s="96"/>
      <c r="G298" s="97" t="s">
        <v>19</v>
      </c>
      <c r="H298" s="178" t="s">
        <v>12</v>
      </c>
      <c r="I298" s="191"/>
      <c r="J298" s="191"/>
      <c r="K298" s="222"/>
      <c r="L298" s="91">
        <f ca="1">IFERROR(__xludf.DUMMYFUNCTION("IMPORTRANGE(""https://docs.google.com/spreadsheets/d/1Yj_ptqi66GCucihVvJfMjLAmec39IyEx_6qawtMGysU/edit?usp=sharing"",""สบก!CR45"")"),0)</f>
        <v>0</v>
      </c>
      <c r="M298" s="101"/>
      <c r="N298" s="91">
        <f ca="1">IFERROR(__xludf.DUMMYFUNCTION("IMPORTRANGE(""https://docs.google.com/spreadsheets/d/1Yj_ptqi66GCucihVvJfMjLAmec39IyEx_6qawtMGysU/edit?usp=sharing"",""สบก!CV45"")"),0)</f>
        <v>0</v>
      </c>
      <c r="O298" s="101">
        <f ca="1">IF(L298&gt;0,N298*100/L298,0)</f>
        <v>0</v>
      </c>
      <c r="P298" s="101"/>
    </row>
    <row r="299" spans="1:16" ht="21.75" customHeight="1" x14ac:dyDescent="0.55000000000000004">
      <c r="A299" s="179"/>
      <c r="B299" s="180"/>
      <c r="C299" s="162" t="s">
        <v>16</v>
      </c>
      <c r="D299" s="181" t="s">
        <v>44</v>
      </c>
      <c r="E299" s="182"/>
      <c r="F299" s="182"/>
      <c r="G299" s="183"/>
      <c r="H299" s="184"/>
      <c r="I299" s="191"/>
      <c r="J299" s="191"/>
      <c r="K299" s="222"/>
      <c r="L299" s="171"/>
      <c r="M299" s="171"/>
      <c r="N299" s="171"/>
      <c r="O299" s="185"/>
      <c r="P299" s="185"/>
    </row>
    <row r="300" spans="1:16" ht="21.75" customHeight="1" x14ac:dyDescent="0.55000000000000004">
      <c r="A300" s="179"/>
      <c r="B300" s="180"/>
      <c r="C300" s="180"/>
      <c r="D300" s="186">
        <v>1</v>
      </c>
      <c r="E300" s="187" t="s">
        <v>45</v>
      </c>
      <c r="F300" s="188"/>
      <c r="G300" s="189"/>
      <c r="H300" s="190"/>
      <c r="I300" s="191"/>
      <c r="J300" s="191">
        <f ca="1">IFERROR(__xludf.DUMMYFUNCTION("IMPORTRANGE(""https://docs.google.com/spreadsheets/d/1XL5vhW3sbDhbH9Cz0tuDiY8C3ctxq1tqvaCgkFb8cCA/edit?usp=sharing"",""มหาสารคาม!J205"")"),0)</f>
        <v>0</v>
      </c>
      <c r="K300" s="222"/>
      <c r="L300" s="171"/>
      <c r="M300" s="171"/>
      <c r="N300" s="171"/>
      <c r="O300" s="185"/>
      <c r="P300" s="185"/>
    </row>
    <row r="301" spans="1:16" ht="21.75" customHeight="1" x14ac:dyDescent="0.55000000000000004">
      <c r="A301" s="179"/>
      <c r="B301" s="180"/>
      <c r="C301" s="180"/>
      <c r="D301" s="193">
        <v>2</v>
      </c>
      <c r="E301" s="194" t="s">
        <v>46</v>
      </c>
      <c r="F301" s="195"/>
      <c r="G301" s="196"/>
      <c r="H301" s="190"/>
      <c r="I301" s="191"/>
      <c r="J301" s="191">
        <f ca="1">IFERROR(__xludf.DUMMYFUNCTION("IMPORTRANGE(""https://docs.google.com/spreadsheets/d/1XL5vhW3sbDhbH9Cz0tuDiY8C3ctxq1tqvaCgkFb8cCA/edit?usp=sharing"",""มหาสารคาม!J206"")"),0)</f>
        <v>0</v>
      </c>
      <c r="K301" s="222"/>
      <c r="L301" s="171" t="s">
        <v>40</v>
      </c>
      <c r="M301" s="171"/>
      <c r="N301" s="171" t="s">
        <v>40</v>
      </c>
      <c r="O301" s="185"/>
      <c r="P301" s="185"/>
    </row>
    <row r="302" spans="1:16" ht="21.75" customHeight="1" x14ac:dyDescent="0.55000000000000004">
      <c r="A302" s="179"/>
      <c r="B302" s="180"/>
      <c r="C302" s="180"/>
      <c r="D302" s="197"/>
      <c r="E302" s="198" t="s">
        <v>47</v>
      </c>
      <c r="F302" s="199"/>
      <c r="G302" s="200"/>
      <c r="H302" s="190"/>
      <c r="I302" s="191"/>
      <c r="J302" s="191">
        <f ca="1">IFERROR(__xludf.DUMMYFUNCTION("IMPORTRANGE(""https://docs.google.com/spreadsheets/d/1XL5vhW3sbDhbH9Cz0tuDiY8C3ctxq1tqvaCgkFb8cCA/edit?usp=sharing"",""มหาสารคาม!J207"")"),0)</f>
        <v>0</v>
      </c>
      <c r="K302" s="222"/>
      <c r="L302" s="171"/>
      <c r="M302" s="171"/>
      <c r="N302" s="171"/>
      <c r="O302" s="185"/>
      <c r="P302" s="185"/>
    </row>
    <row r="303" spans="1:16" ht="21.75" customHeight="1" x14ac:dyDescent="0.55000000000000004">
      <c r="A303" s="179"/>
      <c r="B303" s="180"/>
      <c r="C303" s="180"/>
      <c r="D303" s="197"/>
      <c r="E303" s="198" t="s">
        <v>48</v>
      </c>
      <c r="F303" s="199"/>
      <c r="G303" s="200"/>
      <c r="H303" s="190"/>
      <c r="I303" s="191"/>
      <c r="J303" s="191">
        <f ca="1">IFERROR(__xludf.DUMMYFUNCTION("IMPORTRANGE(""https://docs.google.com/spreadsheets/d/1XL5vhW3sbDhbH9Cz0tuDiY8C3ctxq1tqvaCgkFb8cCA/edit?usp=sharing"",""มหาสารคาม!J208"")"),0)</f>
        <v>0</v>
      </c>
      <c r="K303" s="222"/>
      <c r="L303" s="171"/>
      <c r="M303" s="171"/>
      <c r="N303" s="171"/>
      <c r="O303" s="185"/>
      <c r="P303" s="185"/>
    </row>
    <row r="304" spans="1:16" ht="21.75" customHeight="1" x14ac:dyDescent="0.55000000000000004">
      <c r="A304" s="179"/>
      <c r="B304" s="180"/>
      <c r="C304" s="180"/>
      <c r="D304" s="197"/>
      <c r="E304" s="201"/>
      <c r="F304" s="198" t="s">
        <v>112</v>
      </c>
      <c r="G304" s="200"/>
      <c r="H304" s="184" t="s">
        <v>37</v>
      </c>
      <c r="I304" s="191">
        <f ca="1">IFERROR(__xludf.DUMMYFUNCTION("IMPORTRANGE(""https://docs.google.com/spreadsheets/d/1XL5vhW3sbDhbH9Cz0tuDiY8C3ctxq1tqvaCgkFb8cCA/edit?usp=sharing"",""มหาสารคาม!I209"")"),0)</f>
        <v>0</v>
      </c>
      <c r="J304" s="191">
        <f ca="1">IFERROR(__xludf.DUMMYFUNCTION("IMPORTRANGE(""https://docs.google.com/spreadsheets/d/1XL5vhW3sbDhbH9Cz0tuDiY8C3ctxq1tqvaCgkFb8cCA/edit?usp=sharing"",""มหาสารคาม!J209"")"),0)</f>
        <v>0</v>
      </c>
      <c r="K304" s="222">
        <f ca="1">IF(I304&gt;0,J304*100/I304,0)</f>
        <v>0</v>
      </c>
      <c r="L304" s="171"/>
      <c r="M304" s="171"/>
      <c r="N304" s="171"/>
      <c r="O304" s="185"/>
      <c r="P304" s="185"/>
    </row>
    <row r="305" spans="1:16" ht="21.75" customHeight="1" x14ac:dyDescent="0.55000000000000004">
      <c r="A305" s="179"/>
      <c r="B305" s="180"/>
      <c r="C305" s="180"/>
      <c r="D305" s="197"/>
      <c r="E305" s="201"/>
      <c r="F305" s="198" t="s">
        <v>113</v>
      </c>
      <c r="G305" s="200"/>
      <c r="H305" s="184"/>
      <c r="I305" s="191"/>
      <c r="J305" s="191"/>
      <c r="K305" s="222"/>
      <c r="L305" s="171"/>
      <c r="M305" s="171"/>
      <c r="N305" s="171"/>
      <c r="O305" s="185"/>
      <c r="P305" s="185"/>
    </row>
    <row r="306" spans="1:16" ht="21.75" customHeight="1" x14ac:dyDescent="0.55000000000000004">
      <c r="A306" s="179"/>
      <c r="B306" s="180"/>
      <c r="C306" s="180"/>
      <c r="D306" s="197"/>
      <c r="E306" s="201"/>
      <c r="F306" s="199" t="s">
        <v>53</v>
      </c>
      <c r="G306" s="200"/>
      <c r="H306" s="184" t="s">
        <v>37</v>
      </c>
      <c r="I306" s="191">
        <f ca="1">IFERROR(__xludf.DUMMYFUNCTION("IMPORTRANGE(""https://docs.google.com/spreadsheets/d/1XL5vhW3sbDhbH9Cz0tuDiY8C3ctxq1tqvaCgkFb8cCA/edit?usp=sharing"",""มหาสารคาม!I211"")"),0)</f>
        <v>0</v>
      </c>
      <c r="J306" s="191">
        <f ca="1">IFERROR(__xludf.DUMMYFUNCTION("IMPORTRANGE(""https://docs.google.com/spreadsheets/d/1XL5vhW3sbDhbH9Cz0tuDiY8C3ctxq1tqvaCgkFb8cCA/edit?usp=sharing"",""มหาสารคาม!J211"")"),0)</f>
        <v>0</v>
      </c>
      <c r="K306" s="222">
        <f ca="1">IF(I306&gt;0,J306*100/I306,0)</f>
        <v>0</v>
      </c>
      <c r="L306" s="171"/>
      <c r="M306" s="171"/>
      <c r="N306" s="171"/>
      <c r="O306" s="185"/>
      <c r="P306" s="185"/>
    </row>
    <row r="307" spans="1:16" ht="21.75" customHeight="1" x14ac:dyDescent="0.55000000000000004">
      <c r="A307" s="179"/>
      <c r="B307" s="180"/>
      <c r="C307" s="180"/>
      <c r="D307" s="197"/>
      <c r="E307" s="198" t="s">
        <v>54</v>
      </c>
      <c r="F307" s="199"/>
      <c r="G307" s="200"/>
      <c r="H307" s="190"/>
      <c r="I307" s="191"/>
      <c r="J307" s="191">
        <f ca="1">IFERROR(__xludf.DUMMYFUNCTION("IMPORTRANGE(""https://docs.google.com/spreadsheets/d/1XL5vhW3sbDhbH9Cz0tuDiY8C3ctxq1tqvaCgkFb8cCA/edit?usp=sharing"",""มหาสารคาม!J212"")"),0)</f>
        <v>0</v>
      </c>
      <c r="K307" s="222"/>
      <c r="L307" s="171"/>
      <c r="M307" s="171"/>
      <c r="N307" s="171"/>
      <c r="O307" s="185"/>
      <c r="P307" s="185"/>
    </row>
    <row r="308" spans="1:16" ht="21.75" customHeight="1" x14ac:dyDescent="0.55000000000000004">
      <c r="A308" s="179"/>
      <c r="B308" s="180"/>
      <c r="C308" s="180"/>
      <c r="D308" s="205">
        <v>3</v>
      </c>
      <c r="E308" s="206" t="s">
        <v>55</v>
      </c>
      <c r="F308" s="207"/>
      <c r="G308" s="208"/>
      <c r="H308" s="190"/>
      <c r="I308" s="191"/>
      <c r="J308" s="318">
        <f ca="1">IFERROR(__xludf.DUMMYFUNCTION("IMPORTRANGE(""https://docs.google.com/spreadsheets/d/1XL5vhW3sbDhbH9Cz0tuDiY8C3ctxq1tqvaCgkFb8cCA/edit?usp=sharing"",""มหาสารคาม!J213"")"),0)</f>
        <v>0</v>
      </c>
      <c r="K308" s="222"/>
      <c r="L308" s="171"/>
      <c r="M308" s="171"/>
      <c r="N308" s="171"/>
      <c r="O308" s="185"/>
      <c r="P308" s="185"/>
    </row>
    <row r="309" spans="1:16" ht="21.75" customHeight="1" x14ac:dyDescent="0.55000000000000004">
      <c r="A309" s="319"/>
      <c r="B309" s="320" t="s">
        <v>114</v>
      </c>
      <c r="C309" s="321"/>
      <c r="D309" s="322"/>
      <c r="E309" s="320"/>
      <c r="F309" s="320"/>
      <c r="G309" s="323"/>
      <c r="H309" s="324" t="s">
        <v>115</v>
      </c>
      <c r="I309" s="325">
        <f ca="1">IFERROR(__xludf.DUMMYFUNCTION("IMPORTRANGE(""https://docs.google.com/spreadsheets/d/1XL5vhW3sbDhbH9Cz0tuDiY8C3ctxq1tqvaCgkFb8cCA/edit?usp=sharing"",""มหาสารคาม!I214"")"),0)</f>
        <v>0</v>
      </c>
      <c r="J309" s="325">
        <f ca="1">IFERROR(__xludf.DUMMYFUNCTION("IMPORTRANGE(""https://docs.google.com/spreadsheets/d/1XL5vhW3sbDhbH9Cz0tuDiY8C3ctxq1tqvaCgkFb8cCA/edit?usp=sharing"",""มหาสารคาม!J214"")"),0)</f>
        <v>0</v>
      </c>
      <c r="K309" s="326">
        <f ca="1">IF(I309&gt;0,J309*100/I309,0)</f>
        <v>0</v>
      </c>
      <c r="L309" s="327"/>
      <c r="M309" s="327"/>
      <c r="N309" s="327"/>
      <c r="O309" s="326"/>
      <c r="P309" s="326"/>
    </row>
    <row r="310" spans="1:16" ht="21.75" customHeight="1" x14ac:dyDescent="0.55000000000000004">
      <c r="A310" s="149"/>
      <c r="B310" s="150"/>
      <c r="C310" s="151" t="s">
        <v>16</v>
      </c>
      <c r="D310" s="495" t="s">
        <v>17</v>
      </c>
      <c r="E310" s="496"/>
      <c r="F310" s="496"/>
      <c r="G310" s="496"/>
      <c r="H310" s="152" t="s">
        <v>12</v>
      </c>
      <c r="I310" s="328"/>
      <c r="J310" s="328"/>
      <c r="K310" s="329"/>
      <c r="L310" s="155">
        <f t="shared" ref="L310:N310" ca="1" si="93">L311+L312</f>
        <v>0</v>
      </c>
      <c r="M310" s="155">
        <f t="shared" ca="1" si="93"/>
        <v>0</v>
      </c>
      <c r="N310" s="155">
        <f t="shared" ca="1" si="93"/>
        <v>0</v>
      </c>
      <c r="O310" s="154">
        <f t="shared" ref="O310:O312" ca="1" si="94">IF(L310&gt;0,N310*100/L310,0)</f>
        <v>0</v>
      </c>
      <c r="P310" s="154">
        <f t="shared" ref="P310:P312" ca="1" si="95">IF(M310&gt;0,N310*100/M310,0)</f>
        <v>0</v>
      </c>
    </row>
    <row r="311" spans="1:16" ht="21.75" customHeight="1" x14ac:dyDescent="0.55000000000000004">
      <c r="A311" s="156"/>
      <c r="B311" s="34"/>
      <c r="C311" s="34"/>
      <c r="D311" s="34"/>
      <c r="E311" s="34"/>
      <c r="F311" s="34"/>
      <c r="G311" s="35" t="s">
        <v>18</v>
      </c>
      <c r="H311" s="157" t="s">
        <v>12</v>
      </c>
      <c r="I311" s="328"/>
      <c r="J311" s="328"/>
      <c r="K311" s="329"/>
      <c r="L311" s="160">
        <f t="shared" ref="L311:N311" si="96">L313+L317</f>
        <v>0</v>
      </c>
      <c r="M311" s="160">
        <f t="shared" si="96"/>
        <v>0</v>
      </c>
      <c r="N311" s="160">
        <f t="shared" si="96"/>
        <v>0</v>
      </c>
      <c r="O311" s="159">
        <f t="shared" si="94"/>
        <v>0</v>
      </c>
      <c r="P311" s="159">
        <f t="shared" si="95"/>
        <v>0</v>
      </c>
    </row>
    <row r="312" spans="1:16" ht="21.75" customHeight="1" x14ac:dyDescent="0.55000000000000004">
      <c r="A312" s="156"/>
      <c r="B312" s="34"/>
      <c r="C312" s="34"/>
      <c r="D312" s="34"/>
      <c r="E312" s="34"/>
      <c r="F312" s="34"/>
      <c r="G312" s="35" t="s">
        <v>19</v>
      </c>
      <c r="H312" s="157" t="s">
        <v>12</v>
      </c>
      <c r="I312" s="328"/>
      <c r="J312" s="328"/>
      <c r="K312" s="329"/>
      <c r="L312" s="160">
        <f t="shared" ref="L312:N312" ca="1" si="97">L314+L318</f>
        <v>0</v>
      </c>
      <c r="M312" s="160">
        <f t="shared" ca="1" si="97"/>
        <v>0</v>
      </c>
      <c r="N312" s="160">
        <f t="shared" ca="1" si="97"/>
        <v>0</v>
      </c>
      <c r="O312" s="159">
        <f t="shared" ca="1" si="94"/>
        <v>0</v>
      </c>
      <c r="P312" s="159">
        <f t="shared" ca="1" si="95"/>
        <v>0</v>
      </c>
    </row>
    <row r="313" spans="1:16" ht="21.75" customHeight="1" x14ac:dyDescent="0.55000000000000004">
      <c r="A313" s="161"/>
      <c r="B313" s="162"/>
      <c r="C313" s="162" t="s">
        <v>16</v>
      </c>
      <c r="D313" s="163" t="s">
        <v>38</v>
      </c>
      <c r="E313" s="164"/>
      <c r="F313" s="164"/>
      <c r="G313" s="165" t="s">
        <v>39</v>
      </c>
      <c r="H313" s="166" t="s">
        <v>12</v>
      </c>
      <c r="I313" s="167" t="s">
        <v>40</v>
      </c>
      <c r="J313" s="167"/>
      <c r="K313" s="168"/>
      <c r="L313" s="169">
        <v>0</v>
      </c>
      <c r="M313" s="169"/>
      <c r="N313" s="169">
        <v>0</v>
      </c>
      <c r="O313" s="169">
        <f>+IF(L313&gt;0,N313*100/L313,0)</f>
        <v>0</v>
      </c>
      <c r="P313" s="169"/>
    </row>
    <row r="314" spans="1:16" ht="21.75" customHeight="1" x14ac:dyDescent="0.55000000000000004">
      <c r="A314" s="161"/>
      <c r="B314" s="162"/>
      <c r="C314" s="162"/>
      <c r="D314" s="170"/>
      <c r="E314" s="164"/>
      <c r="F314" s="164" t="s">
        <v>40</v>
      </c>
      <c r="G314" s="165" t="s">
        <v>41</v>
      </c>
      <c r="H314" s="166" t="s">
        <v>12</v>
      </c>
      <c r="I314" s="167"/>
      <c r="J314" s="167"/>
      <c r="K314" s="168"/>
      <c r="L314" s="171">
        <f ca="1">L315+L316</f>
        <v>0</v>
      </c>
      <c r="M314" s="172">
        <f ca="1">IFERROR(__xludf.DUMMYFUNCTION("IMPORTRANGE(""https://docs.google.com/spreadsheets/d/1Yj_ptqi66GCucihVvJfMjLAmec39IyEx_6qawtMGysU/edit?usp=sharing"",""สบก!DC45"")"),0)</f>
        <v>0</v>
      </c>
      <c r="N314" s="172">
        <f ca="1">IFERROR(__xludf.DUMMYFUNCTION("IMPORTRANGE(""https://docs.google.com/spreadsheets/d/1Yj_ptqi66GCucihVvJfMjLAmec39IyEx_6qawtMGysU/edit?usp=sharing"",""สบก!DD45"")"),0)</f>
        <v>0</v>
      </c>
      <c r="O314" s="171">
        <f ca="1">IF(L314&gt;0,N314*100/L314,0)</f>
        <v>0</v>
      </c>
      <c r="P314" s="171">
        <f ca="1">IF(M314&gt;0,N314*100/M314,0)</f>
        <v>0</v>
      </c>
    </row>
    <row r="315" spans="1:16" ht="21.75" customHeight="1" x14ac:dyDescent="0.55000000000000004">
      <c r="A315" s="161"/>
      <c r="B315" s="162"/>
      <c r="C315" s="162"/>
      <c r="D315" s="170"/>
      <c r="E315" s="164"/>
      <c r="F315" s="164"/>
      <c r="G315" s="173" t="s">
        <v>42</v>
      </c>
      <c r="H315" s="166" t="s">
        <v>12</v>
      </c>
      <c r="I315" s="167"/>
      <c r="J315" s="167"/>
      <c r="K315" s="168"/>
      <c r="L315" s="172">
        <f ca="1">IFERROR(__xludf.DUMMYFUNCTION("IMPORTRANGE(""https://docs.google.com/spreadsheets/d/1Yj_ptqi66GCucihVvJfMjLAmec39IyEx_6qawtMGysU/edit?usp=sharing"",""สบก!CY45"")"),0)</f>
        <v>0</v>
      </c>
      <c r="M315" s="171"/>
      <c r="N315" s="171"/>
      <c r="O315" s="171"/>
      <c r="P315" s="171"/>
    </row>
    <row r="316" spans="1:16" ht="21.75" customHeight="1" x14ac:dyDescent="0.55000000000000004">
      <c r="A316" s="161"/>
      <c r="B316" s="162"/>
      <c r="C316" s="162"/>
      <c r="D316" s="170"/>
      <c r="E316" s="164"/>
      <c r="F316" s="164"/>
      <c r="G316" s="173" t="s">
        <v>43</v>
      </c>
      <c r="H316" s="166" t="s">
        <v>12</v>
      </c>
      <c r="I316" s="167"/>
      <c r="J316" s="191"/>
      <c r="K316" s="222"/>
      <c r="L316" s="172">
        <f ca="1">IFERROR(__xludf.DUMMYFUNCTION("IMPORTRANGE(""https://docs.google.com/spreadsheets/d/1Yj_ptqi66GCucihVvJfMjLAmec39IyEx_6qawtMGysU/edit?usp=sharing"",""สบก!CZ45"")"),0)</f>
        <v>0</v>
      </c>
      <c r="M316" s="171"/>
      <c r="N316" s="171"/>
      <c r="O316" s="171"/>
      <c r="P316" s="171"/>
    </row>
    <row r="317" spans="1:16" ht="21.75" customHeight="1" x14ac:dyDescent="0.55000000000000004">
      <c r="A317" s="174"/>
      <c r="B317" s="81"/>
      <c r="C317" s="82" t="s">
        <v>16</v>
      </c>
      <c r="D317" s="497" t="s">
        <v>23</v>
      </c>
      <c r="E317" s="498"/>
      <c r="F317" s="89"/>
      <c r="G317" s="83" t="s">
        <v>18</v>
      </c>
      <c r="H317" s="175" t="s">
        <v>12</v>
      </c>
      <c r="I317" s="167"/>
      <c r="J317" s="191"/>
      <c r="K317" s="222"/>
      <c r="L317" s="93">
        <v>0</v>
      </c>
      <c r="M317" s="93"/>
      <c r="N317" s="44"/>
      <c r="O317" s="93"/>
      <c r="P317" s="93"/>
    </row>
    <row r="318" spans="1:16" ht="21.75" customHeight="1" x14ac:dyDescent="0.55000000000000004">
      <c r="A318" s="176"/>
      <c r="B318" s="95"/>
      <c r="C318" s="95"/>
      <c r="D318" s="177"/>
      <c r="E318" s="96"/>
      <c r="F318" s="96"/>
      <c r="G318" s="97" t="s">
        <v>19</v>
      </c>
      <c r="H318" s="178" t="s">
        <v>12</v>
      </c>
      <c r="I318" s="167"/>
      <c r="J318" s="191"/>
      <c r="K318" s="222"/>
      <c r="L318" s="91">
        <f ca="1">IFERROR(__xludf.DUMMYFUNCTION("IMPORTRANGE(""https://docs.google.com/spreadsheets/d/1Yj_ptqi66GCucihVvJfMjLAmec39IyEx_6qawtMGysU/edit?usp=sharing"",""สบก!DA45"")"),0)</f>
        <v>0</v>
      </c>
      <c r="M318" s="101"/>
      <c r="N318" s="91">
        <f ca="1">IFERROR(__xludf.DUMMYFUNCTION("IMPORTRANGE(""https://docs.google.com/spreadsheets/d/1Yj_ptqi66GCucihVvJfMjLAmec39IyEx_6qawtMGysU/edit?usp=sharing"",""สบก!DE45"")"),0)</f>
        <v>0</v>
      </c>
      <c r="O318" s="101">
        <f ca="1">IF(L318&gt;0,N318*100/L318,0)</f>
        <v>0</v>
      </c>
      <c r="P318" s="101"/>
    </row>
    <row r="319" spans="1:16" ht="21.75" customHeight="1" x14ac:dyDescent="0.55000000000000004">
      <c r="A319" s="179"/>
      <c r="B319" s="180"/>
      <c r="C319" s="162" t="s">
        <v>16</v>
      </c>
      <c r="D319" s="181" t="s">
        <v>44</v>
      </c>
      <c r="E319" s="182"/>
      <c r="F319" s="182"/>
      <c r="G319" s="183"/>
      <c r="H319" s="184"/>
      <c r="I319" s="167"/>
      <c r="J319" s="191"/>
      <c r="K319" s="222"/>
      <c r="L319" s="171"/>
      <c r="M319" s="171"/>
      <c r="N319" s="171"/>
      <c r="O319" s="185"/>
      <c r="P319" s="185"/>
    </row>
    <row r="320" spans="1:16" ht="21.75" customHeight="1" x14ac:dyDescent="0.55000000000000004">
      <c r="A320" s="179"/>
      <c r="B320" s="180"/>
      <c r="C320" s="180"/>
      <c r="D320" s="186">
        <v>1</v>
      </c>
      <c r="E320" s="187" t="s">
        <v>45</v>
      </c>
      <c r="F320" s="188"/>
      <c r="G320" s="189"/>
      <c r="H320" s="190"/>
      <c r="I320" s="191"/>
      <c r="J320" s="191">
        <f ca="1">IFERROR(__xludf.DUMMYFUNCTION("IMPORTRANGE(""https://docs.google.com/spreadsheets/d/1XL5vhW3sbDhbH9Cz0tuDiY8C3ctxq1tqvaCgkFb8cCA/edit?usp=sharing"",""มหาสารคาม!J220"")"),0)</f>
        <v>0</v>
      </c>
      <c r="K320" s="222"/>
      <c r="L320" s="171"/>
      <c r="M320" s="171"/>
      <c r="N320" s="171"/>
      <c r="O320" s="185"/>
      <c r="P320" s="185"/>
    </row>
    <row r="321" spans="1:16" ht="21.75" customHeight="1" x14ac:dyDescent="0.55000000000000004">
      <c r="A321" s="179"/>
      <c r="B321" s="180"/>
      <c r="C321" s="180"/>
      <c r="D321" s="193">
        <v>2</v>
      </c>
      <c r="E321" s="194" t="s">
        <v>46</v>
      </c>
      <c r="F321" s="195"/>
      <c r="G321" s="196"/>
      <c r="H321" s="190"/>
      <c r="I321" s="191"/>
      <c r="J321" s="191">
        <f ca="1">IFERROR(__xludf.DUMMYFUNCTION("IMPORTRANGE(""https://docs.google.com/spreadsheets/d/1XL5vhW3sbDhbH9Cz0tuDiY8C3ctxq1tqvaCgkFb8cCA/edit?usp=sharing"",""มหาสารคาม!J221"")"),0)</f>
        <v>0</v>
      </c>
      <c r="K321" s="222"/>
      <c r="L321" s="171" t="s">
        <v>40</v>
      </c>
      <c r="M321" s="171"/>
      <c r="N321" s="171" t="s">
        <v>40</v>
      </c>
      <c r="O321" s="185"/>
      <c r="P321" s="185"/>
    </row>
    <row r="322" spans="1:16" ht="21.75" customHeight="1" x14ac:dyDescent="0.55000000000000004">
      <c r="A322" s="179"/>
      <c r="B322" s="180"/>
      <c r="C322" s="180"/>
      <c r="D322" s="197"/>
      <c r="E322" s="198" t="s">
        <v>47</v>
      </c>
      <c r="F322" s="199"/>
      <c r="G322" s="200"/>
      <c r="H322" s="190"/>
      <c r="I322" s="191"/>
      <c r="J322" s="191">
        <f ca="1">IFERROR(__xludf.DUMMYFUNCTION("IMPORTRANGE(""https://docs.google.com/spreadsheets/d/1XL5vhW3sbDhbH9Cz0tuDiY8C3ctxq1tqvaCgkFb8cCA/edit?usp=sharing"",""มหาสารคาม!J222"")"),0)</f>
        <v>0</v>
      </c>
      <c r="K322" s="222"/>
      <c r="L322" s="171"/>
      <c r="M322" s="171"/>
      <c r="N322" s="171"/>
      <c r="O322" s="185"/>
      <c r="P322" s="185"/>
    </row>
    <row r="323" spans="1:16" ht="21.75" customHeight="1" x14ac:dyDescent="0.55000000000000004">
      <c r="A323" s="179"/>
      <c r="B323" s="180"/>
      <c r="C323" s="180"/>
      <c r="D323" s="197"/>
      <c r="E323" s="198" t="s">
        <v>48</v>
      </c>
      <c r="F323" s="199"/>
      <c r="G323" s="200"/>
      <c r="H323" s="190"/>
      <c r="I323" s="191"/>
      <c r="J323" s="191">
        <f ca="1">IFERROR(__xludf.DUMMYFUNCTION("IMPORTRANGE(""https://docs.google.com/spreadsheets/d/1XL5vhW3sbDhbH9Cz0tuDiY8C3ctxq1tqvaCgkFb8cCA/edit?usp=sharing"",""มหาสารคาม!J223"")"),0)</f>
        <v>0</v>
      </c>
      <c r="K323" s="222"/>
      <c r="L323" s="171"/>
      <c r="M323" s="171"/>
      <c r="N323" s="171"/>
      <c r="O323" s="185"/>
      <c r="P323" s="185"/>
    </row>
    <row r="324" spans="1:16" ht="21.75" customHeight="1" x14ac:dyDescent="0.55000000000000004">
      <c r="A324" s="179"/>
      <c r="B324" s="180"/>
      <c r="C324" s="180"/>
      <c r="D324" s="197"/>
      <c r="E324" s="201"/>
      <c r="F324" s="198" t="s">
        <v>116</v>
      </c>
      <c r="G324" s="200"/>
      <c r="H324" s="190" t="s">
        <v>115</v>
      </c>
      <c r="I324" s="191">
        <f ca="1">IFERROR(__xludf.DUMMYFUNCTION("IMPORTRANGE(""https://docs.google.com/spreadsheets/d/1XL5vhW3sbDhbH9Cz0tuDiY8C3ctxq1tqvaCgkFb8cCA/edit?usp=sharing"",""มหาสารคาม!I224"")"),0)</f>
        <v>0</v>
      </c>
      <c r="J324" s="191">
        <f ca="1">IFERROR(__xludf.DUMMYFUNCTION("IMPORTRANGE(""https://docs.google.com/spreadsheets/d/1XL5vhW3sbDhbH9Cz0tuDiY8C3ctxq1tqvaCgkFb8cCA/edit?usp=sharing"",""มหาสารคาม!J224"")"),0)</f>
        <v>0</v>
      </c>
      <c r="K324" s="222">
        <f ca="1">IF(I324&gt;0,J324*100/I324,0)</f>
        <v>0</v>
      </c>
      <c r="L324" s="171"/>
      <c r="M324" s="171"/>
      <c r="N324" s="171"/>
      <c r="O324" s="185"/>
      <c r="P324" s="185"/>
    </row>
    <row r="325" spans="1:16" ht="21.75" customHeight="1" x14ac:dyDescent="0.55000000000000004">
      <c r="A325" s="179"/>
      <c r="B325" s="180"/>
      <c r="C325" s="180"/>
      <c r="D325" s="197"/>
      <c r="E325" s="198" t="s">
        <v>54</v>
      </c>
      <c r="F325" s="199"/>
      <c r="G325" s="200"/>
      <c r="H325" s="190"/>
      <c r="I325" s="191"/>
      <c r="J325" s="191">
        <f ca="1">IFERROR(__xludf.DUMMYFUNCTION("IMPORTRANGE(""https://docs.google.com/spreadsheets/d/1XL5vhW3sbDhbH9Cz0tuDiY8C3ctxq1tqvaCgkFb8cCA/edit?usp=sharing"",""มหาสารคาม!J225"")"),0)</f>
        <v>0</v>
      </c>
      <c r="K325" s="222"/>
      <c r="L325" s="171"/>
      <c r="M325" s="171"/>
      <c r="N325" s="171"/>
      <c r="O325" s="185"/>
      <c r="P325" s="185"/>
    </row>
    <row r="326" spans="1:16" ht="21.75" customHeight="1" x14ac:dyDescent="0.55000000000000004">
      <c r="A326" s="179"/>
      <c r="B326" s="180"/>
      <c r="C326" s="180"/>
      <c r="D326" s="205">
        <v>3</v>
      </c>
      <c r="E326" s="206" t="s">
        <v>55</v>
      </c>
      <c r="F326" s="207"/>
      <c r="G326" s="208"/>
      <c r="H326" s="190"/>
      <c r="I326" s="191"/>
      <c r="J326" s="225">
        <f ca="1">IFERROR(__xludf.DUMMYFUNCTION("IMPORTRANGE(""https://docs.google.com/spreadsheets/d/1XL5vhW3sbDhbH9Cz0tuDiY8C3ctxq1tqvaCgkFb8cCA/edit?usp=sharing"",""มหาสารคาม!J226"")"),0)</f>
        <v>0</v>
      </c>
      <c r="K326" s="222"/>
      <c r="L326" s="171"/>
      <c r="M326" s="171"/>
      <c r="N326" s="171"/>
      <c r="O326" s="185"/>
      <c r="P326" s="185"/>
    </row>
    <row r="327" spans="1:16" ht="21.75" customHeight="1" x14ac:dyDescent="0.55000000000000004">
      <c r="A327" s="296" t="s">
        <v>117</v>
      </c>
      <c r="B327" s="297"/>
      <c r="C327" s="297"/>
      <c r="D327" s="298"/>
      <c r="E327" s="297"/>
      <c r="F327" s="297"/>
      <c r="G327" s="311"/>
      <c r="H327" s="300"/>
      <c r="I327" s="301"/>
      <c r="J327" s="301"/>
      <c r="K327" s="302"/>
      <c r="L327" s="302"/>
      <c r="M327" s="302"/>
      <c r="N327" s="302"/>
      <c r="O327" s="303"/>
      <c r="P327" s="303"/>
    </row>
    <row r="328" spans="1:16" ht="21.75" customHeight="1" x14ac:dyDescent="0.55000000000000004">
      <c r="A328" s="304"/>
      <c r="B328" s="305" t="s">
        <v>118</v>
      </c>
      <c r="C328" s="317"/>
      <c r="D328" s="305"/>
      <c r="E328" s="305"/>
      <c r="F328" s="305"/>
      <c r="G328" s="306"/>
      <c r="H328" s="307" t="s">
        <v>37</v>
      </c>
      <c r="I328" s="330">
        <f ca="1">IFERROR(__xludf.DUMMYFUNCTION("IMPORTRANGE(""https://docs.google.com/spreadsheets/d/1XL5vhW3sbDhbH9Cz0tuDiY8C3ctxq1tqvaCgkFb8cCA/edit?usp=sharing"",""มหาสารคาม!I228"")"),160)</f>
        <v>160</v>
      </c>
      <c r="J328" s="330">
        <f ca="1">IFERROR(__xludf.DUMMYFUNCTION("IMPORTRANGE(""https://docs.google.com/spreadsheets/d/1XL5vhW3sbDhbH9Cz0tuDiY8C3ctxq1tqvaCgkFb8cCA/edit?usp=sharing"",""มหาสารคาม!J228"")"),29)</f>
        <v>29</v>
      </c>
      <c r="K328" s="309">
        <f ca="1">IF(I328&gt;0,J328*100/I328,0)</f>
        <v>18.125</v>
      </c>
      <c r="L328" s="310"/>
      <c r="M328" s="310"/>
      <c r="N328" s="310"/>
      <c r="O328" s="309"/>
      <c r="P328" s="309"/>
    </row>
    <row r="329" spans="1:16" ht="21.75" customHeight="1" x14ac:dyDescent="0.55000000000000004">
      <c r="A329" s="149"/>
      <c r="B329" s="150"/>
      <c r="C329" s="151" t="s">
        <v>16</v>
      </c>
      <c r="D329" s="495" t="s">
        <v>17</v>
      </c>
      <c r="E329" s="496"/>
      <c r="F329" s="496"/>
      <c r="G329" s="496"/>
      <c r="H329" s="152" t="s">
        <v>12</v>
      </c>
      <c r="I329" s="167"/>
      <c r="J329" s="167"/>
      <c r="K329" s="168"/>
      <c r="L329" s="155">
        <f t="shared" ref="L329:N329" ca="1" si="98">L330+L331</f>
        <v>658010</v>
      </c>
      <c r="M329" s="155">
        <f t="shared" ca="1" si="98"/>
        <v>351110</v>
      </c>
      <c r="N329" s="155">
        <f t="shared" ca="1" si="98"/>
        <v>181152</v>
      </c>
      <c r="O329" s="154">
        <f t="shared" ref="O329:O331" ca="1" si="99">IF(L329&gt;0,N329*100/L329,0)</f>
        <v>27.530280694822267</v>
      </c>
      <c r="P329" s="154">
        <f t="shared" ref="P329:P331" ca="1" si="100">IF(M329&gt;0,N329*100/M329,0)</f>
        <v>51.594087323061146</v>
      </c>
    </row>
    <row r="330" spans="1:16" ht="21.75" customHeight="1" x14ac:dyDescent="0.55000000000000004">
      <c r="A330" s="156"/>
      <c r="B330" s="34"/>
      <c r="C330" s="34"/>
      <c r="D330" s="34"/>
      <c r="E330" s="34"/>
      <c r="F330" s="34"/>
      <c r="G330" s="35" t="s">
        <v>18</v>
      </c>
      <c r="H330" s="157" t="s">
        <v>12</v>
      </c>
      <c r="I330" s="167"/>
      <c r="J330" s="167"/>
      <c r="K330" s="168"/>
      <c r="L330" s="160">
        <f t="shared" ref="L330:N330" si="101">L332+L336</f>
        <v>0</v>
      </c>
      <c r="M330" s="160">
        <f t="shared" si="101"/>
        <v>0</v>
      </c>
      <c r="N330" s="160">
        <f t="shared" si="101"/>
        <v>0</v>
      </c>
      <c r="O330" s="159">
        <f t="shared" si="99"/>
        <v>0</v>
      </c>
      <c r="P330" s="159">
        <f t="shared" si="100"/>
        <v>0</v>
      </c>
    </row>
    <row r="331" spans="1:16" ht="21.75" customHeight="1" x14ac:dyDescent="0.55000000000000004">
      <c r="A331" s="156"/>
      <c r="B331" s="34"/>
      <c r="C331" s="34"/>
      <c r="D331" s="34"/>
      <c r="E331" s="34"/>
      <c r="F331" s="34"/>
      <c r="G331" s="35" t="s">
        <v>19</v>
      </c>
      <c r="H331" s="157" t="s">
        <v>12</v>
      </c>
      <c r="I331" s="167"/>
      <c r="J331" s="167"/>
      <c r="K331" s="168"/>
      <c r="L331" s="160">
        <f t="shared" ref="L331:N331" ca="1" si="102">L333+L337</f>
        <v>658010</v>
      </c>
      <c r="M331" s="160">
        <f t="shared" ca="1" si="102"/>
        <v>351110</v>
      </c>
      <c r="N331" s="160">
        <f t="shared" ca="1" si="102"/>
        <v>181152</v>
      </c>
      <c r="O331" s="159">
        <f t="shared" ca="1" si="99"/>
        <v>27.530280694822267</v>
      </c>
      <c r="P331" s="159">
        <f t="shared" ca="1" si="100"/>
        <v>51.594087323061146</v>
      </c>
    </row>
    <row r="332" spans="1:16" ht="21.75" customHeight="1" x14ac:dyDescent="0.55000000000000004">
      <c r="A332" s="161"/>
      <c r="B332" s="162"/>
      <c r="C332" s="162" t="s">
        <v>16</v>
      </c>
      <c r="D332" s="163" t="s">
        <v>38</v>
      </c>
      <c r="E332" s="164"/>
      <c r="F332" s="164"/>
      <c r="G332" s="165" t="s">
        <v>39</v>
      </c>
      <c r="H332" s="166" t="s">
        <v>12</v>
      </c>
      <c r="I332" s="167" t="s">
        <v>40</v>
      </c>
      <c r="J332" s="167"/>
      <c r="K332" s="168"/>
      <c r="L332" s="169">
        <v>0</v>
      </c>
      <c r="M332" s="169"/>
      <c r="N332" s="169">
        <v>0</v>
      </c>
      <c r="O332" s="169">
        <f>+IF(L332&gt;0,N332*100/L332,0)</f>
        <v>0</v>
      </c>
      <c r="P332" s="169"/>
    </row>
    <row r="333" spans="1:16" ht="21.75" customHeight="1" x14ac:dyDescent="0.55000000000000004">
      <c r="A333" s="161"/>
      <c r="B333" s="162"/>
      <c r="C333" s="162"/>
      <c r="D333" s="170"/>
      <c r="E333" s="164"/>
      <c r="F333" s="164" t="s">
        <v>40</v>
      </c>
      <c r="G333" s="165" t="s">
        <v>41</v>
      </c>
      <c r="H333" s="166" t="s">
        <v>12</v>
      </c>
      <c r="I333" s="167"/>
      <c r="J333" s="167"/>
      <c r="K333" s="168"/>
      <c r="L333" s="171">
        <f ca="1">L334+L335</f>
        <v>658010</v>
      </c>
      <c r="M333" s="172">
        <f ca="1">IFERROR(__xludf.DUMMYFUNCTION("IMPORTRANGE(""https://docs.google.com/spreadsheets/d/1Yj_ptqi66GCucihVvJfMjLAmec39IyEx_6qawtMGysU/edit?usp=sharing"",""สบก!DL45"")"),351110)</f>
        <v>351110</v>
      </c>
      <c r="N333" s="172">
        <f ca="1">IFERROR(__xludf.DUMMYFUNCTION("IMPORTRANGE(""https://docs.google.com/spreadsheets/d/1Yj_ptqi66GCucihVvJfMjLAmec39IyEx_6qawtMGysU/edit?usp=sharing"",""สบก!DM45"")"),181152)</f>
        <v>181152</v>
      </c>
      <c r="O333" s="171">
        <f ca="1">IF(L333&gt;0,N333*100/L333,0)</f>
        <v>27.530280694822267</v>
      </c>
      <c r="P333" s="171">
        <f ca="1">IF(M333&gt;0,N333*100/M333,0)</f>
        <v>51.594087323061146</v>
      </c>
    </row>
    <row r="334" spans="1:16" ht="21.75" customHeight="1" x14ac:dyDescent="0.55000000000000004">
      <c r="A334" s="161"/>
      <c r="B334" s="162"/>
      <c r="C334" s="162"/>
      <c r="D334" s="170"/>
      <c r="E334" s="164"/>
      <c r="F334" s="164"/>
      <c r="G334" s="173" t="s">
        <v>42</v>
      </c>
      <c r="H334" s="166" t="s">
        <v>12</v>
      </c>
      <c r="I334" s="167"/>
      <c r="J334" s="167"/>
      <c r="K334" s="168"/>
      <c r="L334" s="172">
        <f ca="1">IFERROR(__xludf.DUMMYFUNCTION("IMPORTRANGE(""https://docs.google.com/spreadsheets/d/1Yj_ptqi66GCucihVvJfMjLAmec39IyEx_6qawtMGysU/edit?usp=sharing"",""สบก!DH45"")"),306000)</f>
        <v>306000</v>
      </c>
      <c r="M334" s="171"/>
      <c r="N334" s="171"/>
      <c r="O334" s="171"/>
      <c r="P334" s="171"/>
    </row>
    <row r="335" spans="1:16" ht="21.75" customHeight="1" x14ac:dyDescent="0.55000000000000004">
      <c r="A335" s="161"/>
      <c r="B335" s="162"/>
      <c r="C335" s="162"/>
      <c r="D335" s="170"/>
      <c r="E335" s="164"/>
      <c r="F335" s="164"/>
      <c r="G335" s="173" t="s">
        <v>43</v>
      </c>
      <c r="H335" s="166" t="s">
        <v>12</v>
      </c>
      <c r="I335" s="167"/>
      <c r="J335" s="167"/>
      <c r="K335" s="168"/>
      <c r="L335" s="172">
        <f ca="1">IFERROR(__xludf.DUMMYFUNCTION("IMPORTRANGE(""https://docs.google.com/spreadsheets/d/1Yj_ptqi66GCucihVvJfMjLAmec39IyEx_6qawtMGysU/edit?usp=sharing"",""สบก!DI45"")"),352010)</f>
        <v>352010</v>
      </c>
      <c r="M335" s="171"/>
      <c r="N335" s="171"/>
      <c r="O335" s="171"/>
      <c r="P335" s="171"/>
    </row>
    <row r="336" spans="1:16" ht="21.75" customHeight="1" x14ac:dyDescent="0.55000000000000004">
      <c r="A336" s="174"/>
      <c r="B336" s="81"/>
      <c r="C336" s="82" t="s">
        <v>16</v>
      </c>
      <c r="D336" s="497" t="s">
        <v>23</v>
      </c>
      <c r="E336" s="498"/>
      <c r="F336" s="89"/>
      <c r="G336" s="83" t="s">
        <v>18</v>
      </c>
      <c r="H336" s="175" t="s">
        <v>12</v>
      </c>
      <c r="I336" s="167"/>
      <c r="J336" s="167"/>
      <c r="K336" s="168"/>
      <c r="L336" s="93">
        <v>0</v>
      </c>
      <c r="M336" s="93"/>
      <c r="N336" s="44"/>
      <c r="O336" s="93"/>
      <c r="P336" s="93"/>
    </row>
    <row r="337" spans="1:16" ht="21.75" customHeight="1" x14ac:dyDescent="0.55000000000000004">
      <c r="A337" s="176"/>
      <c r="B337" s="95"/>
      <c r="C337" s="95"/>
      <c r="D337" s="177"/>
      <c r="E337" s="96"/>
      <c r="F337" s="96"/>
      <c r="G337" s="97" t="s">
        <v>19</v>
      </c>
      <c r="H337" s="178" t="s">
        <v>12</v>
      </c>
      <c r="I337" s="167"/>
      <c r="J337" s="167"/>
      <c r="K337" s="168"/>
      <c r="L337" s="91">
        <f ca="1">IFERROR(__xludf.DUMMYFUNCTION("IMPORTRANGE(""https://docs.google.com/spreadsheets/d/1Yj_ptqi66GCucihVvJfMjLAmec39IyEx_6qawtMGysU/edit?usp=sharing"",""สบก!DJ45"")"),0)</f>
        <v>0</v>
      </c>
      <c r="M337" s="101"/>
      <c r="N337" s="91">
        <f ca="1">IFERROR(__xludf.DUMMYFUNCTION("IMPORTRANGE(""https://docs.google.com/spreadsheets/d/1Yj_ptqi66GCucihVvJfMjLAmec39IyEx_6qawtMGysU/edit?usp=sharing"",""สบก!DN45"")"),0)</f>
        <v>0</v>
      </c>
      <c r="O337" s="101">
        <f ca="1">IF(L337&gt;0,N337*100/L337,0)</f>
        <v>0</v>
      </c>
      <c r="P337" s="101"/>
    </row>
    <row r="338" spans="1:16" ht="21.75" customHeight="1" x14ac:dyDescent="0.55000000000000004">
      <c r="A338" s="179"/>
      <c r="B338" s="284"/>
      <c r="C338" s="331" t="s">
        <v>119</v>
      </c>
      <c r="D338" s="199"/>
      <c r="E338" s="199"/>
      <c r="F338" s="199"/>
      <c r="G338" s="200"/>
      <c r="H338" s="184"/>
      <c r="I338" s="332"/>
      <c r="J338" s="332"/>
      <c r="K338" s="333"/>
      <c r="L338" s="185"/>
      <c r="M338" s="185"/>
      <c r="N338" s="185"/>
      <c r="O338" s="334"/>
      <c r="P338" s="334"/>
    </row>
    <row r="339" spans="1:16" ht="21.75" customHeight="1" x14ac:dyDescent="0.55000000000000004">
      <c r="A339" s="179"/>
      <c r="B339" s="284"/>
      <c r="C339" s="180"/>
      <c r="D339" s="199"/>
      <c r="E339" s="198" t="s">
        <v>120</v>
      </c>
      <c r="F339" s="199"/>
      <c r="G339" s="200"/>
      <c r="H339" s="184" t="s">
        <v>37</v>
      </c>
      <c r="I339" s="191">
        <f ca="1">IFERROR(__xludf.DUMMYFUNCTION("IMPORTRANGE(""https://docs.google.com/spreadsheets/d/1XL5vhW3sbDhbH9Cz0tuDiY8C3ctxq1tqvaCgkFb8cCA/edit?usp=sharing"",""มหาสารคาม!I234"")"),0)</f>
        <v>0</v>
      </c>
      <c r="J339" s="191">
        <f ca="1">IFERROR(__xludf.DUMMYFUNCTION("IMPORTRANGE(""https://docs.google.com/spreadsheets/d/1XL5vhW3sbDhbH9Cz0tuDiY8C3ctxq1tqvaCgkFb8cCA/edit?usp=sharing"",""มหาสารคาม!J234"")"),59)</f>
        <v>59</v>
      </c>
      <c r="K339" s="333">
        <f t="shared" ref="K339:K346" ca="1" si="103">IF(I339&gt;0,J339*100/I339,0)</f>
        <v>0</v>
      </c>
      <c r="L339" s="185"/>
      <c r="M339" s="185"/>
      <c r="N339" s="185"/>
      <c r="O339" s="334"/>
      <c r="P339" s="334"/>
    </row>
    <row r="340" spans="1:16" ht="21.75" customHeight="1" x14ac:dyDescent="0.55000000000000004">
      <c r="A340" s="179"/>
      <c r="B340" s="284"/>
      <c r="C340" s="180"/>
      <c r="D340" s="199"/>
      <c r="E340" s="199"/>
      <c r="F340" s="199"/>
      <c r="G340" s="200"/>
      <c r="H340" s="184" t="s">
        <v>121</v>
      </c>
      <c r="I340" s="191">
        <f ca="1">IFERROR(__xludf.DUMMYFUNCTION("IMPORTRANGE(""https://docs.google.com/spreadsheets/d/1XL5vhW3sbDhbH9Cz0tuDiY8C3ctxq1tqvaCgkFb8cCA/edit?usp=sharing"",""มหาสารคาม!I235"")"),1350)</f>
        <v>1350</v>
      </c>
      <c r="J340" s="191">
        <f ca="1">IFERROR(__xludf.DUMMYFUNCTION("IMPORTRANGE(""https://docs.google.com/spreadsheets/d/1XL5vhW3sbDhbH9Cz0tuDiY8C3ctxq1tqvaCgkFb8cCA/edit?usp=sharing"",""มหาสารคาม!J235"")"),476.03)</f>
        <v>476.03</v>
      </c>
      <c r="K340" s="333">
        <f t="shared" ca="1" si="103"/>
        <v>35.261481481481482</v>
      </c>
      <c r="L340" s="185"/>
      <c r="M340" s="185"/>
      <c r="N340" s="185"/>
      <c r="O340" s="334"/>
      <c r="P340" s="334"/>
    </row>
    <row r="341" spans="1:16" ht="21.75" customHeight="1" x14ac:dyDescent="0.55000000000000004">
      <c r="A341" s="179"/>
      <c r="B341" s="284"/>
      <c r="C341" s="180"/>
      <c r="D341" s="199"/>
      <c r="E341" s="198" t="s">
        <v>122</v>
      </c>
      <c r="F341" s="199"/>
      <c r="G341" s="200"/>
      <c r="H341" s="184" t="s">
        <v>37</v>
      </c>
      <c r="I341" s="191">
        <f ca="1">IFERROR(__xludf.DUMMYFUNCTION("IMPORTRANGE(""https://docs.google.com/spreadsheets/d/1XL5vhW3sbDhbH9Cz0tuDiY8C3ctxq1tqvaCgkFb8cCA/edit?usp=sharing"",""มหาสารคาม!I236"")"),160)</f>
        <v>160</v>
      </c>
      <c r="J341" s="191">
        <f ca="1">IFERROR(__xludf.DUMMYFUNCTION("IMPORTRANGE(""https://docs.google.com/spreadsheets/d/1XL5vhW3sbDhbH9Cz0tuDiY8C3ctxq1tqvaCgkFb8cCA/edit?usp=sharing"",""มหาสารคาม!J236"")"),32)</f>
        <v>32</v>
      </c>
      <c r="K341" s="333">
        <f t="shared" ca="1" si="103"/>
        <v>20</v>
      </c>
      <c r="L341" s="185"/>
      <c r="M341" s="185"/>
      <c r="N341" s="185"/>
      <c r="O341" s="334"/>
      <c r="P341" s="334"/>
    </row>
    <row r="342" spans="1:16" ht="21.75" customHeight="1" x14ac:dyDescent="0.55000000000000004">
      <c r="A342" s="179"/>
      <c r="B342" s="284"/>
      <c r="C342" s="180"/>
      <c r="D342" s="199"/>
      <c r="E342" s="199"/>
      <c r="F342" s="199"/>
      <c r="G342" s="200"/>
      <c r="H342" s="184" t="s">
        <v>121</v>
      </c>
      <c r="I342" s="332">
        <f ca="1">IFERROR(__xludf.DUMMYFUNCTION("IMPORTRANGE(""https://docs.google.com/spreadsheets/d/1XL5vhW3sbDhbH9Cz0tuDiY8C3ctxq1tqvaCgkFb8cCA/edit?usp=sharing"",""มหาสารคาม!I237"")"),0)</f>
        <v>0</v>
      </c>
      <c r="J342" s="191">
        <f ca="1">IFERROR(__xludf.DUMMYFUNCTION("IMPORTRANGE(""https://docs.google.com/spreadsheets/d/1XL5vhW3sbDhbH9Cz0tuDiY8C3ctxq1tqvaCgkFb8cCA/edit?usp=sharing"",""มหาสารคาม!J237"")"),358.98)</f>
        <v>358.98</v>
      </c>
      <c r="K342" s="333">
        <f t="shared" ca="1" si="103"/>
        <v>0</v>
      </c>
      <c r="L342" s="185"/>
      <c r="M342" s="185"/>
      <c r="N342" s="185"/>
      <c r="O342" s="334"/>
      <c r="P342" s="334"/>
    </row>
    <row r="343" spans="1:16" ht="21.75" customHeight="1" x14ac:dyDescent="0.55000000000000004">
      <c r="A343" s="179"/>
      <c r="B343" s="284"/>
      <c r="C343" s="180"/>
      <c r="D343" s="199"/>
      <c r="E343" s="198" t="s">
        <v>123</v>
      </c>
      <c r="F343" s="199"/>
      <c r="G343" s="200"/>
      <c r="H343" s="184" t="s">
        <v>37</v>
      </c>
      <c r="I343" s="191">
        <f ca="1">IFERROR(__xludf.DUMMYFUNCTION("IMPORTRANGE(""https://docs.google.com/spreadsheets/d/1XL5vhW3sbDhbH9Cz0tuDiY8C3ctxq1tqvaCgkFb8cCA/edit?usp=sharing"",""มหาสารคาม!I238"")"),160)</f>
        <v>160</v>
      </c>
      <c r="J343" s="191">
        <f ca="1">IFERROR(__xludf.DUMMYFUNCTION("IMPORTRANGE(""https://docs.google.com/spreadsheets/d/1XL5vhW3sbDhbH9Cz0tuDiY8C3ctxq1tqvaCgkFb8cCA/edit?usp=sharing"",""มหาสารคาม!J238"")"),0)</f>
        <v>0</v>
      </c>
      <c r="K343" s="333">
        <f t="shared" ca="1" si="103"/>
        <v>0</v>
      </c>
      <c r="L343" s="185"/>
      <c r="M343" s="185"/>
      <c r="N343" s="185"/>
      <c r="O343" s="334"/>
      <c r="P343" s="334"/>
    </row>
    <row r="344" spans="1:16" ht="21.75" customHeight="1" x14ac:dyDescent="0.55000000000000004">
      <c r="A344" s="179"/>
      <c r="B344" s="284"/>
      <c r="C344" s="180"/>
      <c r="D344" s="199"/>
      <c r="E344" s="199"/>
      <c r="F344" s="199"/>
      <c r="G344" s="200"/>
      <c r="H344" s="184" t="s">
        <v>121</v>
      </c>
      <c r="I344" s="332">
        <f ca="1">IFERROR(__xludf.DUMMYFUNCTION("IMPORTRANGE(""https://docs.google.com/spreadsheets/d/1XL5vhW3sbDhbH9Cz0tuDiY8C3ctxq1tqvaCgkFb8cCA/edit?usp=sharing"",""มหาสารคาม!I239"")"),0)</f>
        <v>0</v>
      </c>
      <c r="J344" s="191">
        <f ca="1">IFERROR(__xludf.DUMMYFUNCTION("IMPORTRANGE(""https://docs.google.com/spreadsheets/d/1XL5vhW3sbDhbH9Cz0tuDiY8C3ctxq1tqvaCgkFb8cCA/edit?usp=sharing"",""มหาสารคาม!J239"")"),0)</f>
        <v>0</v>
      </c>
      <c r="K344" s="333">
        <f t="shared" ca="1" si="103"/>
        <v>0</v>
      </c>
      <c r="L344" s="185"/>
      <c r="M344" s="185"/>
      <c r="N344" s="185"/>
      <c r="O344" s="334"/>
      <c r="P344" s="334"/>
    </row>
    <row r="345" spans="1:16" ht="21.75" customHeight="1" x14ac:dyDescent="0.55000000000000004">
      <c r="A345" s="179"/>
      <c r="B345" s="284"/>
      <c r="C345" s="180"/>
      <c r="D345" s="199"/>
      <c r="E345" s="198" t="s">
        <v>124</v>
      </c>
      <c r="F345" s="199"/>
      <c r="G345" s="200"/>
      <c r="H345" s="184" t="s">
        <v>37</v>
      </c>
      <c r="I345" s="191">
        <f ca="1">IFERROR(__xludf.DUMMYFUNCTION("IMPORTRANGE(""https://docs.google.com/spreadsheets/d/1XL5vhW3sbDhbH9Cz0tuDiY8C3ctxq1tqvaCgkFb8cCA/edit?usp=sharing"",""มหาสารคาม!I240"")"),160)</f>
        <v>160</v>
      </c>
      <c r="J345" s="191">
        <f ca="1">IFERROR(__xludf.DUMMYFUNCTION("IMPORTRANGE(""https://docs.google.com/spreadsheets/d/1XL5vhW3sbDhbH9Cz0tuDiY8C3ctxq1tqvaCgkFb8cCA/edit?usp=sharing"",""มหาสารคาม!J240"")"),29)</f>
        <v>29</v>
      </c>
      <c r="K345" s="333">
        <f t="shared" ca="1" si="103"/>
        <v>18.125</v>
      </c>
      <c r="L345" s="185"/>
      <c r="M345" s="185"/>
      <c r="N345" s="185"/>
      <c r="O345" s="334"/>
      <c r="P345" s="334"/>
    </row>
    <row r="346" spans="1:16" ht="21.75" customHeight="1" x14ac:dyDescent="0.55000000000000004">
      <c r="A346" s="231"/>
      <c r="B346" s="335"/>
      <c r="C346" s="232"/>
      <c r="D346" s="335"/>
      <c r="E346" s="336"/>
      <c r="F346" s="336"/>
      <c r="G346" s="337"/>
      <c r="H346" s="338" t="s">
        <v>121</v>
      </c>
      <c r="I346" s="339">
        <f ca="1">IFERROR(__xludf.DUMMYFUNCTION("IMPORTRANGE(""https://docs.google.com/spreadsheets/d/1XL5vhW3sbDhbH9Cz0tuDiY8C3ctxq1tqvaCgkFb8cCA/edit?usp=sharing"",""มหาสารคาม!I241"")"),0)</f>
        <v>0</v>
      </c>
      <c r="J346" s="191">
        <f ca="1">IFERROR(__xludf.DUMMYFUNCTION("IMPORTRANGE(""https://docs.google.com/spreadsheets/d/1XL5vhW3sbDhbH9Cz0tuDiY8C3ctxq1tqvaCgkFb8cCA/edit?usp=sharing"",""มหาสารคาม!J241"")"),332.11)</f>
        <v>332.11</v>
      </c>
      <c r="K346" s="340">
        <f t="shared" ca="1" si="103"/>
        <v>0</v>
      </c>
      <c r="L346" s="242"/>
      <c r="M346" s="242"/>
      <c r="N346" s="242"/>
      <c r="O346" s="341"/>
      <c r="P346" s="341"/>
    </row>
    <row r="347" spans="1:16" ht="21.75" customHeight="1" x14ac:dyDescent="0.55000000000000004">
      <c r="A347" s="342" t="s">
        <v>125</v>
      </c>
      <c r="B347" s="343"/>
      <c r="C347" s="343"/>
      <c r="D347" s="343"/>
      <c r="E347" s="343"/>
      <c r="F347" s="343"/>
      <c r="G347" s="344"/>
      <c r="H347" s="345"/>
      <c r="I347" s="346"/>
      <c r="J347" s="346"/>
      <c r="K347" s="347"/>
      <c r="L347" s="347">
        <f ca="1">IFERROR(__xludf.DUMMYFUNCTION("IMPORTRANGE(""https://docs.google.com/spreadsheets/d/1XL5vhW3sbDhbH9Cz0tuDiY8C3ctxq1tqvaCgkFb8cCA/edit?usp=sharing"",""มหาสารคาม!L242"")"),2360457)</f>
        <v>2360457</v>
      </c>
      <c r="M347" s="347"/>
      <c r="N347" s="347">
        <f ca="1">IFERROR(__xludf.DUMMYFUNCTION("IMPORTRANGE(""https://docs.google.com/spreadsheets/d/1XL5vhW3sbDhbH9Cz0tuDiY8C3ctxq1tqvaCgkFb8cCA/edit?usp=sharing"",""มหาสารคาม!M242"")"),149621.61)</f>
        <v>149621.60999999999</v>
      </c>
      <c r="O347" s="347">
        <f ca="1">+IF(L347&gt;0,N347*100/L347,0)</f>
        <v>6.3386712827219469</v>
      </c>
      <c r="P347" s="347"/>
    </row>
    <row r="348" spans="1:16" ht="21.75" customHeight="1" x14ac:dyDescent="0.55000000000000004">
      <c r="A348" s="348" t="s">
        <v>126</v>
      </c>
      <c r="B348" s="349"/>
      <c r="C348" s="349"/>
      <c r="D348" s="349"/>
      <c r="E348" s="349"/>
      <c r="F348" s="349"/>
      <c r="G348" s="350"/>
      <c r="H348" s="351"/>
      <c r="I348" s="352"/>
      <c r="J348" s="352"/>
      <c r="K348" s="353"/>
      <c r="L348" s="353"/>
      <c r="M348" s="353"/>
      <c r="N348" s="353"/>
      <c r="O348" s="354"/>
      <c r="P348" s="354"/>
    </row>
    <row r="349" spans="1:16" ht="21.75" customHeight="1" x14ac:dyDescent="0.55000000000000004">
      <c r="A349" s="355"/>
      <c r="B349" s="356">
        <v>1</v>
      </c>
      <c r="C349" s="357" t="s">
        <v>127</v>
      </c>
      <c r="D349" s="357"/>
      <c r="E349" s="357"/>
      <c r="F349" s="357"/>
      <c r="G349" s="358"/>
      <c r="H349" s="359" t="s">
        <v>121</v>
      </c>
      <c r="I349" s="360">
        <f ca="1">IFERROR(__xludf.DUMMYFUNCTION("IMPORTRANGE(""https://docs.google.com/spreadsheets/d/1XL5vhW3sbDhbH9Cz0tuDiY8C3ctxq1tqvaCgkFb8cCA/edit?usp=sharing"",""มหาสารคาม!I244"")"),300)</f>
        <v>300</v>
      </c>
      <c r="J349" s="360">
        <f ca="1">IFERROR(__xludf.DUMMYFUNCTION("IMPORTRANGE(""https://docs.google.com/spreadsheets/d/1XL5vhW3sbDhbH9Cz0tuDiY8C3ctxq1tqvaCgkFb8cCA/edit?usp=sharing"",""มหาสารคาม!J244"")"),0)</f>
        <v>0</v>
      </c>
      <c r="K349" s="361">
        <f t="shared" ref="K349:K350" ca="1" si="104">IF(I349&gt;0,J349*100/I349,0)</f>
        <v>0</v>
      </c>
      <c r="L349" s="362">
        <f ca="1">IFERROR(__xludf.DUMMYFUNCTION("IMPORTRANGE(""https://docs.google.com/spreadsheets/d/1XL5vhW3sbDhbH9Cz0tuDiY8C3ctxq1tqvaCgkFb8cCA/edit?usp=sharing"",""มหาสารคาม!L244"")"),616300)</f>
        <v>616300</v>
      </c>
      <c r="M349" s="362"/>
      <c r="N349" s="362">
        <f ca="1">IFERROR(__xludf.DUMMYFUNCTION("IMPORTRANGE(""https://docs.google.com/spreadsheets/d/1XL5vhW3sbDhbH9Cz0tuDiY8C3ctxq1tqvaCgkFb8cCA/edit?usp=sharing"",""มหาสารคาม!M244"")"),69025.48)</f>
        <v>69025.48</v>
      </c>
      <c r="O349" s="362">
        <f ca="1">+IF(L349&gt;0,N349*100/L349,0)</f>
        <v>11.199980528963167</v>
      </c>
      <c r="P349" s="362"/>
    </row>
    <row r="350" spans="1:16" ht="21.75" customHeight="1" x14ac:dyDescent="0.55000000000000004">
      <c r="A350" s="355"/>
      <c r="B350" s="356"/>
      <c r="C350" s="357"/>
      <c r="D350" s="357"/>
      <c r="E350" s="357"/>
      <c r="F350" s="357"/>
      <c r="G350" s="358"/>
      <c r="H350" s="359" t="s">
        <v>37</v>
      </c>
      <c r="I350" s="360">
        <f ca="1">IFERROR(__xludf.DUMMYFUNCTION("IMPORTRANGE(""https://docs.google.com/spreadsheets/d/1XL5vhW3sbDhbH9Cz0tuDiY8C3ctxq1tqvaCgkFb8cCA/edit?usp=sharing"",""มหาสารคาม!I245"")"),140)</f>
        <v>140</v>
      </c>
      <c r="J350" s="360">
        <f ca="1">IFERROR(__xludf.DUMMYFUNCTION("IMPORTRANGE(""https://docs.google.com/spreadsheets/d/1XL5vhW3sbDhbH9Cz0tuDiY8C3ctxq1tqvaCgkFb8cCA/edit?usp=sharing"",""มหาสารคาม!J245"")"),0)</f>
        <v>0</v>
      </c>
      <c r="K350" s="361">
        <f t="shared" ca="1" si="104"/>
        <v>0</v>
      </c>
      <c r="L350" s="362"/>
      <c r="M350" s="362"/>
      <c r="N350" s="362"/>
      <c r="O350" s="362"/>
      <c r="P350" s="362"/>
    </row>
    <row r="351" spans="1:16" ht="21.75" customHeight="1" x14ac:dyDescent="0.55000000000000004">
      <c r="A351" s="161"/>
      <c r="B351" s="162"/>
      <c r="C351" s="162" t="s">
        <v>16</v>
      </c>
      <c r="D351" s="163" t="s">
        <v>38</v>
      </c>
      <c r="E351" s="164"/>
      <c r="F351" s="164"/>
      <c r="G351" s="165" t="s">
        <v>39</v>
      </c>
      <c r="H351" s="166" t="s">
        <v>12</v>
      </c>
      <c r="I351" s="167" t="s">
        <v>40</v>
      </c>
      <c r="J351" s="167"/>
      <c r="K351" s="168"/>
      <c r="L351" s="169">
        <f ca="1">IFERROR(__xludf.DUMMYFUNCTION("IMPORTRANGE(""https://docs.google.com/spreadsheets/d/1XL5vhW3sbDhbH9Cz0tuDiY8C3ctxq1tqvaCgkFb8cCA/edit?usp=sharing"",""มหาสารคาม!L246"")"),0)</f>
        <v>0</v>
      </c>
      <c r="M351" s="169"/>
      <c r="N351" s="169">
        <f ca="1">IFERROR(__xludf.DUMMYFUNCTION("IMPORTRANGE(""https://docs.google.com/spreadsheets/d/1XL5vhW3sbDhbH9Cz0tuDiY8C3ctxq1tqvaCgkFb8cCA/edit?usp=sharing"",""มหาสารคาม!M246"")"),0)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55000000000000004">
      <c r="A352" s="161"/>
      <c r="B352" s="162"/>
      <c r="C352" s="162"/>
      <c r="D352" s="170"/>
      <c r="E352" s="164"/>
      <c r="F352" s="164" t="s">
        <v>40</v>
      </c>
      <c r="G352" s="165" t="s">
        <v>41</v>
      </c>
      <c r="H352" s="166" t="s">
        <v>12</v>
      </c>
      <c r="I352" s="167"/>
      <c r="J352" s="167"/>
      <c r="K352" s="168"/>
      <c r="L352" s="169">
        <f ca="1">IFERROR(__xludf.DUMMYFUNCTION("IMPORTRANGE(""https://docs.google.com/spreadsheets/d/1XL5vhW3sbDhbH9Cz0tuDiY8C3ctxq1tqvaCgkFb8cCA/edit?usp=sharing"",""มหาสารคาม!L247"")"),616300)</f>
        <v>616300</v>
      </c>
      <c r="M352" s="169"/>
      <c r="N352" s="169">
        <f ca="1">IFERROR(__xludf.DUMMYFUNCTION("IMPORTRANGE(""https://docs.google.com/spreadsheets/d/1XL5vhW3sbDhbH9Cz0tuDiY8C3ctxq1tqvaCgkFb8cCA/edit?usp=sharing"",""มหาสารคาม!M247"")"),69025.48)</f>
        <v>69025.48</v>
      </c>
      <c r="O352" s="169">
        <f t="shared" ca="1" si="105"/>
        <v>11.199980528963167</v>
      </c>
      <c r="P352" s="169"/>
    </row>
    <row r="353" spans="1:16" ht="21.75" customHeight="1" x14ac:dyDescent="0.55000000000000004">
      <c r="A353" s="161"/>
      <c r="B353" s="162"/>
      <c r="C353" s="162"/>
      <c r="D353" s="170"/>
      <c r="E353" s="164"/>
      <c r="F353" s="164"/>
      <c r="G353" s="173" t="s">
        <v>128</v>
      </c>
      <c r="H353" s="166" t="s">
        <v>12</v>
      </c>
      <c r="I353" s="167"/>
      <c r="J353" s="167"/>
      <c r="K353" s="168"/>
      <c r="L353" s="171">
        <f ca="1">IFERROR(__xludf.DUMMYFUNCTION("IMPORTRANGE(""https://docs.google.com/spreadsheets/d/1XL5vhW3sbDhbH9Cz0tuDiY8C3ctxq1tqvaCgkFb8cCA/edit?usp=sharing"",""มหาสารคาม!L248"")"),0)</f>
        <v>0</v>
      </c>
      <c r="M353" s="171"/>
      <c r="N353" s="171">
        <f ca="1">IFERROR(__xludf.DUMMYFUNCTION("IMPORTRANGE(""https://docs.google.com/spreadsheets/d/1XL5vhW3sbDhbH9Cz0tuDiY8C3ctxq1tqvaCgkFb8cCA/edit?usp=sharing"",""มหาสารคาม!M248"")"),0)</f>
        <v>0</v>
      </c>
      <c r="O353" s="171">
        <f t="shared" ca="1" si="105"/>
        <v>0</v>
      </c>
      <c r="P353" s="171"/>
    </row>
    <row r="354" spans="1:16" ht="21.75" customHeight="1" x14ac:dyDescent="0.55000000000000004">
      <c r="A354" s="161"/>
      <c r="B354" s="162"/>
      <c r="C354" s="162"/>
      <c r="D354" s="170"/>
      <c r="E354" s="164"/>
      <c r="F354" s="164"/>
      <c r="G354" s="173" t="s">
        <v>129</v>
      </c>
      <c r="H354" s="166" t="s">
        <v>12</v>
      </c>
      <c r="I354" s="167"/>
      <c r="J354" s="167"/>
      <c r="K354" s="168"/>
      <c r="L354" s="171">
        <f ca="1">IFERROR(__xludf.DUMMYFUNCTION("IMPORTRANGE(""https://docs.google.com/spreadsheets/d/1XL5vhW3sbDhbH9Cz0tuDiY8C3ctxq1tqvaCgkFb8cCA/edit?usp=sharing"",""มหาสารคาม!L249"")"),616300)</f>
        <v>616300</v>
      </c>
      <c r="M354" s="171"/>
      <c r="N354" s="171">
        <f ca="1">IFERROR(__xludf.DUMMYFUNCTION("IMPORTRANGE(""https://docs.google.com/spreadsheets/d/1XL5vhW3sbDhbH9Cz0tuDiY8C3ctxq1tqvaCgkFb8cCA/edit?usp=sharing"",""มหาสารคาม!M249"")"),69025.48)</f>
        <v>69025.48</v>
      </c>
      <c r="O354" s="171">
        <f t="shared" ca="1" si="105"/>
        <v>11.199980528963167</v>
      </c>
      <c r="P354" s="171"/>
    </row>
    <row r="355" spans="1:16" ht="21.75" customHeight="1" x14ac:dyDescent="0.55000000000000004">
      <c r="A355" s="363"/>
      <c r="B355" s="364"/>
      <c r="C355" s="162"/>
      <c r="D355" s="365"/>
      <c r="E355" s="164"/>
      <c r="F355" s="164"/>
      <c r="G355" s="165" t="s">
        <v>130</v>
      </c>
      <c r="H355" s="166" t="s">
        <v>12</v>
      </c>
      <c r="I355" s="191"/>
      <c r="J355" s="191"/>
      <c r="K355" s="222"/>
      <c r="L355" s="171"/>
      <c r="M355" s="171"/>
      <c r="N355" s="366">
        <f ca="1">IFERROR(__xludf.DUMMYFUNCTION("IMPORTRANGE(""https://docs.google.com/spreadsheets/d/1XL5vhW3sbDhbH9Cz0tuDiY8C3ctxq1tqvaCgkFb8cCA/edit?usp=sharing"",""มหาสารคาม!M250"")"),37090)</f>
        <v>37090</v>
      </c>
      <c r="O355" s="171"/>
      <c r="P355" s="171"/>
    </row>
    <row r="356" spans="1:16" ht="21.75" customHeight="1" x14ac:dyDescent="0.55000000000000004">
      <c r="A356" s="363"/>
      <c r="B356" s="364"/>
      <c r="C356" s="162"/>
      <c r="D356" s="365"/>
      <c r="E356" s="164"/>
      <c r="F356" s="164"/>
      <c r="G356" s="165" t="s">
        <v>131</v>
      </c>
      <c r="H356" s="166" t="s">
        <v>12</v>
      </c>
      <c r="I356" s="191"/>
      <c r="J356" s="191"/>
      <c r="K356" s="222"/>
      <c r="L356" s="171"/>
      <c r="M356" s="171"/>
      <c r="N356" s="366">
        <f ca="1">IFERROR(__xludf.DUMMYFUNCTION("IMPORTRANGE(""https://docs.google.com/spreadsheets/d/1XL5vhW3sbDhbH9Cz0tuDiY8C3ctxq1tqvaCgkFb8cCA/edit?usp=sharing"",""มหาสารคาม!M251"")"),0)</f>
        <v>0</v>
      </c>
      <c r="O356" s="171"/>
      <c r="P356" s="171"/>
    </row>
    <row r="357" spans="1:16" ht="21.75" customHeight="1" x14ac:dyDescent="0.55000000000000004">
      <c r="A357" s="363"/>
      <c r="B357" s="364"/>
      <c r="C357" s="162"/>
      <c r="D357" s="365"/>
      <c r="E357" s="164"/>
      <c r="F357" s="164"/>
      <c r="G357" s="165" t="s">
        <v>132</v>
      </c>
      <c r="H357" s="166" t="s">
        <v>12</v>
      </c>
      <c r="I357" s="191"/>
      <c r="J357" s="191"/>
      <c r="K357" s="222"/>
      <c r="L357" s="171"/>
      <c r="M357" s="171"/>
      <c r="N357" s="366">
        <f ca="1">IFERROR(__xludf.DUMMYFUNCTION("IMPORTRANGE(""https://docs.google.com/spreadsheets/d/1XL5vhW3sbDhbH9Cz0tuDiY8C3ctxq1tqvaCgkFb8cCA/edit?usp=sharing"",""มหาสารคาม!M252"")"),31935.48)</f>
        <v>31935.48</v>
      </c>
      <c r="O357" s="171"/>
      <c r="P357" s="171"/>
    </row>
    <row r="358" spans="1:16" ht="21.75" customHeight="1" x14ac:dyDescent="0.55000000000000004">
      <c r="A358" s="363"/>
      <c r="B358" s="364"/>
      <c r="C358" s="162"/>
      <c r="D358" s="365"/>
      <c r="E358" s="164"/>
      <c r="F358" s="164"/>
      <c r="G358" s="165" t="s">
        <v>133</v>
      </c>
      <c r="H358" s="166" t="s">
        <v>12</v>
      </c>
      <c r="I358" s="191"/>
      <c r="J358" s="191"/>
      <c r="K358" s="222"/>
      <c r="L358" s="171"/>
      <c r="M358" s="171"/>
      <c r="N358" s="366">
        <f ca="1">IFERROR(__xludf.DUMMYFUNCTION("IMPORTRANGE(""https://docs.google.com/spreadsheets/d/1XL5vhW3sbDhbH9Cz0tuDiY8C3ctxq1tqvaCgkFb8cCA/edit?usp=sharing"",""มหาสารคาม!M253"")"),0)</f>
        <v>0</v>
      </c>
      <c r="O358" s="171"/>
      <c r="P358" s="171"/>
    </row>
    <row r="359" spans="1:16" ht="21.75" customHeight="1" x14ac:dyDescent="0.55000000000000004">
      <c r="A359" s="179"/>
      <c r="B359" s="180"/>
      <c r="C359" s="162" t="s">
        <v>16</v>
      </c>
      <c r="D359" s="181" t="s">
        <v>44</v>
      </c>
      <c r="E359" s="182"/>
      <c r="F359" s="182"/>
      <c r="G359" s="183"/>
      <c r="H359" s="184"/>
      <c r="I359" s="167"/>
      <c r="J359" s="167"/>
      <c r="K359" s="168"/>
      <c r="L359" s="185"/>
      <c r="M359" s="185"/>
      <c r="N359" s="185"/>
      <c r="O359" s="185"/>
      <c r="P359" s="185"/>
    </row>
    <row r="360" spans="1:16" ht="21.75" customHeight="1" x14ac:dyDescent="0.55000000000000004">
      <c r="A360" s="179"/>
      <c r="B360" s="180"/>
      <c r="C360" s="180"/>
      <c r="D360" s="186">
        <v>1</v>
      </c>
      <c r="E360" s="187" t="s">
        <v>45</v>
      </c>
      <c r="F360" s="188"/>
      <c r="G360" s="189"/>
      <c r="H360" s="190"/>
      <c r="I360" s="191"/>
      <c r="J360" s="192">
        <f ca="1">IFERROR(__xludf.DUMMYFUNCTION("IMPORTRANGE(""https://docs.google.com/spreadsheets/d/1XL5vhW3sbDhbH9Cz0tuDiY8C3ctxq1tqvaCgkFb8cCA/edit?usp=sharing"",""มหาสารคาม!J255"")"),0)</f>
        <v>0</v>
      </c>
      <c r="K360" s="168"/>
      <c r="L360" s="185"/>
      <c r="M360" s="185"/>
      <c r="N360" s="185"/>
      <c r="O360" s="185"/>
      <c r="P360" s="185"/>
    </row>
    <row r="361" spans="1:16" ht="21.75" customHeight="1" x14ac:dyDescent="0.55000000000000004">
      <c r="A361" s="179"/>
      <c r="B361" s="180"/>
      <c r="C361" s="180"/>
      <c r="D361" s="193">
        <v>2</v>
      </c>
      <c r="E361" s="194" t="s">
        <v>46</v>
      </c>
      <c r="F361" s="195"/>
      <c r="G361" s="196"/>
      <c r="H361" s="190"/>
      <c r="I361" s="191"/>
      <c r="J361" s="192">
        <f ca="1">IFERROR(__xludf.DUMMYFUNCTION("IMPORTRANGE(""https://docs.google.com/spreadsheets/d/1XL5vhW3sbDhbH9Cz0tuDiY8C3ctxq1tqvaCgkFb8cCA/edit?usp=sharing"",""มหาสารคาม!J256"")"),1)</f>
        <v>1</v>
      </c>
      <c r="K361" s="168"/>
      <c r="L361" s="185" t="s">
        <v>40</v>
      </c>
      <c r="M361" s="185"/>
      <c r="N361" s="185" t="s">
        <v>40</v>
      </c>
      <c r="O361" s="185"/>
      <c r="P361" s="185"/>
    </row>
    <row r="362" spans="1:16" ht="21.75" customHeight="1" x14ac:dyDescent="0.55000000000000004">
      <c r="A362" s="179"/>
      <c r="B362" s="180"/>
      <c r="C362" s="180"/>
      <c r="D362" s="197"/>
      <c r="E362" s="198" t="s">
        <v>47</v>
      </c>
      <c r="F362" s="199"/>
      <c r="G362" s="200"/>
      <c r="H362" s="190"/>
      <c r="I362" s="191"/>
      <c r="J362" s="192">
        <f ca="1">IFERROR(__xludf.DUMMYFUNCTION("IMPORTRANGE(""https://docs.google.com/spreadsheets/d/1XL5vhW3sbDhbH9Cz0tuDiY8C3ctxq1tqvaCgkFb8cCA/edit?usp=sharing"",""มหาสารคาม!J257"")"),1)</f>
        <v>1</v>
      </c>
      <c r="K362" s="168"/>
      <c r="L362" s="185"/>
      <c r="M362" s="185"/>
      <c r="N362" s="185"/>
      <c r="O362" s="185"/>
      <c r="P362" s="185"/>
    </row>
    <row r="363" spans="1:16" ht="21.75" customHeight="1" x14ac:dyDescent="0.55000000000000004">
      <c r="A363" s="179"/>
      <c r="B363" s="180"/>
      <c r="C363" s="180"/>
      <c r="D363" s="197"/>
      <c r="E363" s="198" t="s">
        <v>48</v>
      </c>
      <c r="F363" s="199"/>
      <c r="G363" s="200"/>
      <c r="H363" s="190"/>
      <c r="I363" s="191"/>
      <c r="J363" s="192">
        <f ca="1">IFERROR(__xludf.DUMMYFUNCTION("IMPORTRANGE(""https://docs.google.com/spreadsheets/d/1XL5vhW3sbDhbH9Cz0tuDiY8C3ctxq1tqvaCgkFb8cCA/edit?usp=sharing"",""มหาสารคาม!J258"")"),1)</f>
        <v>1</v>
      </c>
      <c r="K363" s="168"/>
      <c r="L363" s="185"/>
      <c r="M363" s="185"/>
      <c r="N363" s="185"/>
      <c r="O363" s="185"/>
      <c r="P363" s="185"/>
    </row>
    <row r="364" spans="1:16" ht="21.75" hidden="1" customHeight="1" x14ac:dyDescent="0.55000000000000004">
      <c r="A364" s="179"/>
      <c r="B364" s="180"/>
      <c r="C364" s="180"/>
      <c r="D364" s="197"/>
      <c r="E364" s="201"/>
      <c r="F364" s="198" t="s">
        <v>69</v>
      </c>
      <c r="G364" s="200"/>
      <c r="H364" s="184"/>
      <c r="I364" s="191"/>
      <c r="J364" s="191">
        <f ca="1">IFERROR(__xludf.DUMMYFUNCTION("IMPORTRANGE(""https://docs.google.com/spreadsheets/d/1XL5vhW3sbDhbH9Cz0tuDiY8C3ctxq1tqvaCgkFb8cCA/edit?usp=sharing"",""มหาสารคาม!J166"")"),0)</f>
        <v>0</v>
      </c>
      <c r="K364" s="168"/>
      <c r="L364" s="185"/>
      <c r="M364" s="185"/>
      <c r="N364" s="185"/>
      <c r="O364" s="185"/>
      <c r="P364" s="185"/>
    </row>
    <row r="365" spans="1:16" ht="21.75" hidden="1" customHeight="1" x14ac:dyDescent="0.55000000000000004">
      <c r="A365" s="179"/>
      <c r="B365" s="180"/>
      <c r="C365" s="180"/>
      <c r="D365" s="197"/>
      <c r="E365" s="201"/>
      <c r="F365" s="199"/>
      <c r="G365" s="224" t="s">
        <v>134</v>
      </c>
      <c r="H365" s="184" t="s">
        <v>37</v>
      </c>
      <c r="I365" s="191">
        <f ca="1">IFERROR(__xludf.DUMMYFUNCTION("IMPORTRANGE(""https://docs.google.com/spreadsheets/d/1C3CXT74ZlgGe6_JY_1olB1XN4rF0dxEuIIF-xsYjHgg/edit?usp=sharing"",""งบกองทุน!f63"")"),0)</f>
        <v>0</v>
      </c>
      <c r="J365" s="191">
        <f ca="1">IFERROR(__xludf.DUMMYFUNCTION("IMPORTRANGE(""https://docs.google.com/spreadsheets/d/1XL5vhW3sbDhbH9Cz0tuDiY8C3ctxq1tqvaCgkFb8cCA/edit?usp=sharing"",""มหาสารคาม!J166"")"),0)</f>
        <v>0</v>
      </c>
      <c r="K365" s="168">
        <f ca="1">IF(I365&gt;0,J365*100/I365,0)</f>
        <v>0</v>
      </c>
      <c r="L365" s="185"/>
      <c r="M365" s="185"/>
      <c r="N365" s="185"/>
      <c r="O365" s="185"/>
      <c r="P365" s="185"/>
    </row>
    <row r="366" spans="1:16" ht="21.75" hidden="1" customHeight="1" x14ac:dyDescent="0.55000000000000004">
      <c r="A366" s="179"/>
      <c r="B366" s="180"/>
      <c r="C366" s="180"/>
      <c r="D366" s="197"/>
      <c r="E366" s="201"/>
      <c r="F366" s="199"/>
      <c r="G366" s="200" t="s">
        <v>135</v>
      </c>
      <c r="H366" s="184"/>
      <c r="I366" s="167"/>
      <c r="J366" s="191">
        <f ca="1">IFERROR(__xludf.DUMMYFUNCTION("IMPORTRANGE(""https://docs.google.com/spreadsheets/d/1XL5vhW3sbDhbH9Cz0tuDiY8C3ctxq1tqvaCgkFb8cCA/edit?usp=sharing"",""มหาสารคาม!J166"")"),0)</f>
        <v>0</v>
      </c>
      <c r="K366" s="168"/>
      <c r="L366" s="185"/>
      <c r="M366" s="185"/>
      <c r="N366" s="185"/>
      <c r="O366" s="185"/>
      <c r="P366" s="185"/>
    </row>
    <row r="367" spans="1:16" ht="21.75" hidden="1" customHeight="1" x14ac:dyDescent="0.55000000000000004">
      <c r="A367" s="179"/>
      <c r="B367" s="180"/>
      <c r="C367" s="180"/>
      <c r="D367" s="197"/>
      <c r="E367" s="201"/>
      <c r="F367" s="199"/>
      <c r="G367" s="224" t="s">
        <v>136</v>
      </c>
      <c r="H367" s="190" t="s">
        <v>121</v>
      </c>
      <c r="I367" s="191">
        <f ca="1">SUM(I369,I371)</f>
        <v>0</v>
      </c>
      <c r="J367" s="191">
        <f ca="1">IFERROR(__xludf.DUMMYFUNCTION("IMPORTRANGE(""https://docs.google.com/spreadsheets/d/1XL5vhW3sbDhbH9Cz0tuDiY8C3ctxq1tqvaCgkFb8cCA/edit?usp=sharing"",""มหาสารคาม!J166"")"),0)</f>
        <v>0</v>
      </c>
      <c r="K367" s="168">
        <f t="shared" ref="K367:K373" ca="1" si="106">IF(I367&gt;0,J367*100/I367,0)</f>
        <v>0</v>
      </c>
      <c r="L367" s="185"/>
      <c r="M367" s="185"/>
      <c r="N367" s="185"/>
      <c r="O367" s="185"/>
      <c r="P367" s="185"/>
    </row>
    <row r="368" spans="1:16" ht="21.75" customHeight="1" x14ac:dyDescent="0.55000000000000004">
      <c r="A368" s="179"/>
      <c r="B368" s="180"/>
      <c r="C368" s="180"/>
      <c r="D368" s="197"/>
      <c r="E368" s="201"/>
      <c r="F368" s="367" t="s">
        <v>137</v>
      </c>
      <c r="G368" s="368"/>
      <c r="H368" s="190" t="s">
        <v>37</v>
      </c>
      <c r="I368" s="167">
        <f ca="1">IFERROR(__xludf.DUMMYFUNCTION("IMPORTRANGE(""https://docs.google.com/spreadsheets/d/1XL5vhW3sbDhbH9Cz0tuDiY8C3ctxq1tqvaCgkFb8cCA/edit?usp=sharing"",""มหาสารคาม!I263"")"),140)</f>
        <v>140</v>
      </c>
      <c r="J368" s="191">
        <f ca="1">IFERROR(__xludf.DUMMYFUNCTION("IMPORTRANGE(""https://docs.google.com/spreadsheets/d/1XL5vhW3sbDhbH9Cz0tuDiY8C3ctxq1tqvaCgkFb8cCA/edit?usp=sharing"",""มหาสารคาม!J263"")"),0)</f>
        <v>0</v>
      </c>
      <c r="K368" s="168">
        <f t="shared" ca="1" si="106"/>
        <v>0</v>
      </c>
      <c r="L368" s="185"/>
      <c r="M368" s="185"/>
      <c r="N368" s="185"/>
      <c r="O368" s="185"/>
      <c r="P368" s="185"/>
    </row>
    <row r="369" spans="1:16" ht="21.75" hidden="1" customHeight="1" x14ac:dyDescent="0.55000000000000004">
      <c r="A369" s="179"/>
      <c r="B369" s="180"/>
      <c r="C369" s="180"/>
      <c r="D369" s="197"/>
      <c r="E369" s="201"/>
      <c r="F369" s="199"/>
      <c r="G369" s="368"/>
      <c r="H369" s="184" t="s">
        <v>121</v>
      </c>
      <c r="I369" s="167">
        <f ca="1">IFERROR(__xludf.DUMMYFUNCTION("IMPORTRANGE(""https://docs.google.com/spreadsheets/d/1XL5vhW3sbDhbH9Cz0tuDiY8C3ctxq1tqvaCgkFb8cCA/edit?usp=sharing"",""มหาสารคาม!I164"")"),0)</f>
        <v>0</v>
      </c>
      <c r="J369" s="191">
        <f ca="1">IFERROR(__xludf.DUMMYFUNCTION("IMPORTRANGE(""https://docs.google.com/spreadsheets/d/1XL5vhW3sbDhbH9Cz0tuDiY8C3ctxq1tqvaCgkFb8cCA/edit?usp=sharing"",""มหาสารคาม!J164"")"),0)</f>
        <v>0</v>
      </c>
      <c r="K369" s="168">
        <f t="shared" ca="1" si="106"/>
        <v>0</v>
      </c>
      <c r="L369" s="185"/>
      <c r="M369" s="185"/>
      <c r="N369" s="185"/>
      <c r="O369" s="185"/>
      <c r="P369" s="185"/>
    </row>
    <row r="370" spans="1:16" ht="21.75" customHeight="1" x14ac:dyDescent="0.55000000000000004">
      <c r="A370" s="179"/>
      <c r="B370" s="180"/>
      <c r="C370" s="180"/>
      <c r="D370" s="197"/>
      <c r="E370" s="201"/>
      <c r="F370" s="199"/>
      <c r="G370" s="367" t="s">
        <v>138</v>
      </c>
      <c r="H370" s="184" t="s">
        <v>37</v>
      </c>
      <c r="I370" s="167">
        <f ca="1">IFERROR(__xludf.DUMMYFUNCTION("IMPORTRANGE(""https://docs.google.com/spreadsheets/d/1XL5vhW3sbDhbH9Cz0tuDiY8C3ctxq1tqvaCgkFb8cCA/edit?usp=sharing"",""มหาสารคาม!I265"")"),140)</f>
        <v>140</v>
      </c>
      <c r="J370" s="191">
        <f ca="1">IFERROR(__xludf.DUMMYFUNCTION("IMPORTRANGE(""https://docs.google.com/spreadsheets/d/1XL5vhW3sbDhbH9Cz0tuDiY8C3ctxq1tqvaCgkFb8cCA/edit?usp=sharing"",""มหาสารคาม!J265"")"),0)</f>
        <v>0</v>
      </c>
      <c r="K370" s="168">
        <f t="shared" ca="1" si="106"/>
        <v>0</v>
      </c>
      <c r="L370" s="185"/>
      <c r="M370" s="185"/>
      <c r="N370" s="185"/>
      <c r="O370" s="185"/>
      <c r="P370" s="185"/>
    </row>
    <row r="371" spans="1:16" ht="21.75" hidden="1" customHeight="1" x14ac:dyDescent="0.55000000000000004">
      <c r="A371" s="179"/>
      <c r="B371" s="180"/>
      <c r="C371" s="180"/>
      <c r="D371" s="197"/>
      <c r="E371" s="201"/>
      <c r="F371" s="199"/>
      <c r="G371" s="368"/>
      <c r="H371" s="184" t="s">
        <v>121</v>
      </c>
      <c r="I371" s="167">
        <f ca="1">IFERROR(__xludf.DUMMYFUNCTION("IMPORTRANGE(""https://docs.google.com/spreadsheets/d/1XL5vhW3sbDhbH9Cz0tuDiY8C3ctxq1tqvaCgkFb8cCA/edit?usp=sharing"",""มหาสารคาม!I164"")"),0)</f>
        <v>0</v>
      </c>
      <c r="J371" s="192">
        <f ca="1">IFERROR(__xludf.DUMMYFUNCTION("IMPORTRANGE(""https://docs.google.com/spreadsheets/d/1XL5vhW3sbDhbH9Cz0tuDiY8C3ctxq1tqvaCgkFb8cCA/edit?usp=sharing"",""มหาสารคาม!J164"")"),0)</f>
        <v>0</v>
      </c>
      <c r="K371" s="168">
        <f t="shared" ca="1" si="106"/>
        <v>0</v>
      </c>
      <c r="L371" s="185"/>
      <c r="M371" s="185"/>
      <c r="N371" s="185"/>
      <c r="O371" s="185"/>
      <c r="P371" s="185"/>
    </row>
    <row r="372" spans="1:16" ht="21.75" customHeight="1" x14ac:dyDescent="0.55000000000000004">
      <c r="A372" s="179"/>
      <c r="B372" s="180"/>
      <c r="C372" s="180"/>
      <c r="D372" s="197"/>
      <c r="E372" s="201"/>
      <c r="F372" s="199"/>
      <c r="G372" s="367" t="s">
        <v>139</v>
      </c>
      <c r="H372" s="184" t="s">
        <v>37</v>
      </c>
      <c r="I372" s="167">
        <f ca="1">IFERROR(__xludf.DUMMYFUNCTION("IMPORTRANGE(""https://docs.google.com/spreadsheets/d/1XL5vhW3sbDhbH9Cz0tuDiY8C3ctxq1tqvaCgkFb8cCA/edit?usp=sharing"",""มหาสารคาม!I267"")"),140)</f>
        <v>140</v>
      </c>
      <c r="J372" s="192">
        <f ca="1">IFERROR(__xludf.DUMMYFUNCTION("IMPORTRANGE(""https://docs.google.com/spreadsheets/d/1XL5vhW3sbDhbH9Cz0tuDiY8C3ctxq1tqvaCgkFb8cCA/edit?usp=sharing"",""มหาสารคาม!J267"")"),0)</f>
        <v>0</v>
      </c>
      <c r="K372" s="168">
        <f t="shared" ca="1" si="106"/>
        <v>0</v>
      </c>
      <c r="L372" s="185"/>
      <c r="M372" s="185"/>
      <c r="N372" s="185"/>
      <c r="O372" s="185"/>
      <c r="P372" s="185"/>
    </row>
    <row r="373" spans="1:16" ht="21.75" hidden="1" customHeight="1" x14ac:dyDescent="0.55000000000000004">
      <c r="A373" s="179"/>
      <c r="B373" s="180"/>
      <c r="C373" s="180"/>
      <c r="D373" s="197"/>
      <c r="E373" s="201"/>
      <c r="F373" s="199"/>
      <c r="G373" s="224" t="s">
        <v>140</v>
      </c>
      <c r="H373" s="184" t="s">
        <v>37</v>
      </c>
      <c r="I373" s="191">
        <f ca="1">IFERROR(__xludf.DUMMYFUNCTION("IMPORTRANGE(""https://docs.google.com/spreadsheets/d/1XL5vhW3sbDhbH9Cz0tuDiY8C3ctxq1tqvaCgkFb8cCA/edit?usp=sharing"",""มหาสารคาม!I164"")"),0)</f>
        <v>0</v>
      </c>
      <c r="J373" s="191">
        <f ca="1">IFERROR(__xludf.DUMMYFUNCTION("IMPORTRANGE(""https://docs.google.com/spreadsheets/d/1XL5vhW3sbDhbH9Cz0tuDiY8C3ctxq1tqvaCgkFb8cCA/edit?usp=sharing"",""มหาสารคาม!J164"")"),0)</f>
        <v>0</v>
      </c>
      <c r="K373" s="168">
        <f t="shared" ca="1" si="106"/>
        <v>0</v>
      </c>
      <c r="L373" s="185"/>
      <c r="M373" s="185"/>
      <c r="N373" s="185"/>
      <c r="O373" s="185"/>
      <c r="P373" s="185"/>
    </row>
    <row r="374" spans="1:16" ht="21.75" hidden="1" customHeight="1" x14ac:dyDescent="0.55000000000000004">
      <c r="A374" s="179"/>
      <c r="B374" s="180"/>
      <c r="C374" s="180"/>
      <c r="D374" s="197"/>
      <c r="E374" s="201"/>
      <c r="F374" s="199"/>
      <c r="G374" s="200" t="s">
        <v>141</v>
      </c>
      <c r="H374" s="184"/>
      <c r="I374" s="191">
        <f ca="1">IFERROR(__xludf.DUMMYFUNCTION("IMPORTRANGE(""https://docs.google.com/spreadsheets/d/1XL5vhW3sbDhbH9Cz0tuDiY8C3ctxq1tqvaCgkFb8cCA/edit?usp=sharing"",""มหาสารคาม!I164"")"),0)</f>
        <v>0</v>
      </c>
      <c r="J374" s="191">
        <f ca="1">IFERROR(__xludf.DUMMYFUNCTION("IMPORTRANGE(""https://docs.google.com/spreadsheets/d/1XL5vhW3sbDhbH9Cz0tuDiY8C3ctxq1tqvaCgkFb8cCA/edit?usp=sharing"",""มหาสารคาม!J164"")"),0)</f>
        <v>0</v>
      </c>
      <c r="K374" s="168"/>
      <c r="L374" s="185"/>
      <c r="M374" s="185"/>
      <c r="N374" s="185"/>
      <c r="O374" s="185"/>
      <c r="P374" s="185"/>
    </row>
    <row r="375" spans="1:16" ht="21.75" customHeight="1" x14ac:dyDescent="0.55000000000000004">
      <c r="A375" s="179"/>
      <c r="B375" s="180"/>
      <c r="C375" s="180"/>
      <c r="D375" s="197"/>
      <c r="E375" s="199"/>
      <c r="F375" s="198" t="s">
        <v>53</v>
      </c>
      <c r="G375" s="200"/>
      <c r="H375" s="190" t="s">
        <v>121</v>
      </c>
      <c r="I375" s="191">
        <f ca="1">IFERROR(__xludf.DUMMYFUNCTION("IMPORTRANGE(""https://docs.google.com/spreadsheets/d/1XL5vhW3sbDhbH9Cz0tuDiY8C3ctxq1tqvaCgkFb8cCA/edit?usp=sharing"",""มหาสารคาม!I270"")"),300)</f>
        <v>300</v>
      </c>
      <c r="J375" s="191">
        <f ca="1">IFERROR(__xludf.DUMMYFUNCTION("IMPORTRANGE(""https://docs.google.com/spreadsheets/d/1XL5vhW3sbDhbH9Cz0tuDiY8C3ctxq1tqvaCgkFb8cCA/edit?usp=sharing"",""มหาสารคาม!J270"")"),0)</f>
        <v>0</v>
      </c>
      <c r="K375" s="168">
        <f t="shared" ref="K375:K377" ca="1" si="107">IF(I375&gt;0,J375*100/I375,0)</f>
        <v>0</v>
      </c>
      <c r="L375" s="185"/>
      <c r="M375" s="185"/>
      <c r="N375" s="185"/>
      <c r="O375" s="185"/>
      <c r="P375" s="185"/>
    </row>
    <row r="376" spans="1:16" ht="21.75" customHeight="1" x14ac:dyDescent="0.55000000000000004">
      <c r="A376" s="179"/>
      <c r="B376" s="180"/>
      <c r="C376" s="180"/>
      <c r="D376" s="197"/>
      <c r="E376" s="199"/>
      <c r="F376" s="199"/>
      <c r="G376" s="200" t="s">
        <v>142</v>
      </c>
      <c r="H376" s="190" t="s">
        <v>121</v>
      </c>
      <c r="I376" s="191">
        <f ca="1">IFERROR(__xludf.DUMMYFUNCTION("IMPORTRANGE(""https://docs.google.com/spreadsheets/d/1XL5vhW3sbDhbH9Cz0tuDiY8C3ctxq1tqvaCgkFb8cCA/edit?usp=sharing"",""มหาสารคาม!I271"")"),25)</f>
        <v>25</v>
      </c>
      <c r="J376" s="192">
        <f ca="1">IFERROR(__xludf.DUMMYFUNCTION("IMPORTRANGE(""https://docs.google.com/spreadsheets/d/1XL5vhW3sbDhbH9Cz0tuDiY8C3ctxq1tqvaCgkFb8cCA/edit?usp=sharing"",""มหาสารคาม!J271"")"),0)</f>
        <v>0</v>
      </c>
      <c r="K376" s="168">
        <f t="shared" ca="1" si="107"/>
        <v>0</v>
      </c>
      <c r="L376" s="185"/>
      <c r="M376" s="185"/>
      <c r="N376" s="185"/>
      <c r="O376" s="185"/>
      <c r="P376" s="185"/>
    </row>
    <row r="377" spans="1:16" ht="21.75" customHeight="1" x14ac:dyDescent="0.55000000000000004">
      <c r="A377" s="179"/>
      <c r="B377" s="180"/>
      <c r="C377" s="180"/>
      <c r="D377" s="197"/>
      <c r="E377" s="199"/>
      <c r="F377" s="199"/>
      <c r="G377" s="200" t="s">
        <v>143</v>
      </c>
      <c r="H377" s="190" t="s">
        <v>121</v>
      </c>
      <c r="I377" s="191">
        <f ca="1">IFERROR(__xludf.DUMMYFUNCTION("IMPORTRANGE(""https://docs.google.com/spreadsheets/d/1XL5vhW3sbDhbH9Cz0tuDiY8C3ctxq1tqvaCgkFb8cCA/edit?usp=sharing"",""มหาสารคาม!I272"")"),275)</f>
        <v>275</v>
      </c>
      <c r="J377" s="191">
        <f ca="1">IFERROR(__xludf.DUMMYFUNCTION("IMPORTRANGE(""https://docs.google.com/spreadsheets/d/1XL5vhW3sbDhbH9Cz0tuDiY8C3ctxq1tqvaCgkFb8cCA/edit?usp=sharing"",""มหาสารคาม!J272"")"),0)</f>
        <v>0</v>
      </c>
      <c r="K377" s="168">
        <f t="shared" ca="1" si="107"/>
        <v>0</v>
      </c>
      <c r="L377" s="185"/>
      <c r="M377" s="185"/>
      <c r="N377" s="185"/>
      <c r="O377" s="185"/>
      <c r="P377" s="185"/>
    </row>
    <row r="378" spans="1:16" ht="21.75" customHeight="1" x14ac:dyDescent="0.55000000000000004">
      <c r="A378" s="179"/>
      <c r="B378" s="180"/>
      <c r="C378" s="180"/>
      <c r="D378" s="197"/>
      <c r="E378" s="198" t="s">
        <v>54</v>
      </c>
      <c r="F378" s="199"/>
      <c r="G378" s="200"/>
      <c r="H378" s="190"/>
      <c r="I378" s="191"/>
      <c r="J378" s="192">
        <f ca="1">IFERROR(__xludf.DUMMYFUNCTION("IMPORTRANGE(""https://docs.google.com/spreadsheets/d/1XL5vhW3sbDhbH9Cz0tuDiY8C3ctxq1tqvaCgkFb8cCA/edit?usp=sharing"",""มหาสารคาม!J273"")"),0)</f>
        <v>0</v>
      </c>
      <c r="K378" s="168"/>
      <c r="L378" s="185"/>
      <c r="M378" s="185"/>
      <c r="N378" s="185"/>
      <c r="O378" s="185"/>
      <c r="P378" s="185"/>
    </row>
    <row r="379" spans="1:16" ht="21.75" customHeight="1" x14ac:dyDescent="0.55000000000000004">
      <c r="A379" s="179"/>
      <c r="B379" s="180"/>
      <c r="C379" s="180"/>
      <c r="D379" s="205">
        <v>3</v>
      </c>
      <c r="E379" s="206" t="s">
        <v>55</v>
      </c>
      <c r="F379" s="207"/>
      <c r="G379" s="208"/>
      <c r="H379" s="190"/>
      <c r="I379" s="191"/>
      <c r="J379" s="209">
        <f ca="1">IFERROR(__xludf.DUMMYFUNCTION("IMPORTRANGE(""https://docs.google.com/spreadsheets/d/1XL5vhW3sbDhbH9Cz0tuDiY8C3ctxq1tqvaCgkFb8cCA/edit?usp=sharing"",""มหาสารคาม!J274"")"),0)</f>
        <v>0</v>
      </c>
      <c r="K379" s="168"/>
      <c r="L379" s="185"/>
      <c r="M379" s="185"/>
      <c r="N379" s="185"/>
      <c r="O379" s="185"/>
      <c r="P379" s="185"/>
    </row>
    <row r="380" spans="1:16" ht="21.75" customHeight="1" x14ac:dyDescent="0.55000000000000004">
      <c r="A380" s="355"/>
      <c r="B380" s="356">
        <v>2</v>
      </c>
      <c r="C380" s="357" t="s">
        <v>144</v>
      </c>
      <c r="D380" s="357"/>
      <c r="E380" s="369"/>
      <c r="F380" s="369"/>
      <c r="G380" s="370"/>
      <c r="H380" s="359" t="s">
        <v>121</v>
      </c>
      <c r="I380" s="360">
        <f ca="1">IFERROR(__xludf.DUMMYFUNCTION("IMPORTRANGE(""https://docs.google.com/spreadsheets/d/1XL5vhW3sbDhbH9Cz0tuDiY8C3ctxq1tqvaCgkFb8cCA/edit?usp=sharing"",""มหาสารคาม!I275"")"),1000)</f>
        <v>1000</v>
      </c>
      <c r="J380" s="360">
        <f ca="1">IFERROR(__xludf.DUMMYFUNCTION("IMPORTRANGE(""https://docs.google.com/spreadsheets/d/1XL5vhW3sbDhbH9Cz0tuDiY8C3ctxq1tqvaCgkFb8cCA/edit?usp=sharing"",""มหาสารคาม!J275"")"),0)</f>
        <v>0</v>
      </c>
      <c r="K380" s="361">
        <f t="shared" ref="K380:K381" ca="1" si="108">IF(I380&gt;0,J380*100/I380,0)</f>
        <v>0</v>
      </c>
      <c r="L380" s="362">
        <f ca="1">IFERROR(__xludf.DUMMYFUNCTION("IMPORTRANGE(""https://docs.google.com/spreadsheets/d/1XL5vhW3sbDhbH9Cz0tuDiY8C3ctxq1tqvaCgkFb8cCA/edit?usp=sharing"",""มหาสารคาม!L275"")"),1028520)</f>
        <v>1028520</v>
      </c>
      <c r="M380" s="362"/>
      <c r="N380" s="362">
        <f ca="1">IFERROR(__xludf.DUMMYFUNCTION("IMPORTRANGE(""https://docs.google.com/spreadsheets/d/1XL5vhW3sbDhbH9Cz0tuDiY8C3ctxq1tqvaCgkFb8cCA/edit?usp=sharing"",""มหาสารคาม!M275"")"),31580.65)</f>
        <v>31580.65</v>
      </c>
      <c r="O380" s="362">
        <f ca="1">+IF(L380&gt;0,N380*100/L380,0)</f>
        <v>3.0704944969470698</v>
      </c>
      <c r="P380" s="362"/>
    </row>
    <row r="381" spans="1:16" ht="21.75" customHeight="1" x14ac:dyDescent="0.55000000000000004">
      <c r="A381" s="355"/>
      <c r="B381" s="356"/>
      <c r="C381" s="357"/>
      <c r="D381" s="371"/>
      <c r="E381" s="372"/>
      <c r="F381" s="372"/>
      <c r="G381" s="373"/>
      <c r="H381" s="359" t="s">
        <v>37</v>
      </c>
      <c r="I381" s="360">
        <f ca="1">IFERROR(__xludf.DUMMYFUNCTION("IMPORTRANGE(""https://docs.google.com/spreadsheets/d/1XL5vhW3sbDhbH9Cz0tuDiY8C3ctxq1tqvaCgkFb8cCA/edit?usp=sharing"",""มหาสารคาม!I276"")"),100)</f>
        <v>100</v>
      </c>
      <c r="J381" s="360">
        <f ca="1">IFERROR(__xludf.DUMMYFUNCTION("IMPORTRANGE(""https://docs.google.com/spreadsheets/d/1XL5vhW3sbDhbH9Cz0tuDiY8C3ctxq1tqvaCgkFb8cCA/edit?usp=sharing"",""มหาสารคาม!J276"")"),0)</f>
        <v>0</v>
      </c>
      <c r="K381" s="361">
        <f t="shared" ca="1" si="108"/>
        <v>0</v>
      </c>
      <c r="L381" s="362"/>
      <c r="M381" s="362"/>
      <c r="N381" s="362"/>
      <c r="O381" s="362"/>
      <c r="P381" s="362"/>
    </row>
    <row r="382" spans="1:16" ht="21.75" customHeight="1" x14ac:dyDescent="0.55000000000000004">
      <c r="A382" s="161"/>
      <c r="B382" s="162"/>
      <c r="C382" s="162" t="s">
        <v>16</v>
      </c>
      <c r="D382" s="163" t="s">
        <v>38</v>
      </c>
      <c r="E382" s="164"/>
      <c r="F382" s="164"/>
      <c r="G382" s="165" t="s">
        <v>39</v>
      </c>
      <c r="H382" s="166" t="s">
        <v>12</v>
      </c>
      <c r="I382" s="167" t="s">
        <v>40</v>
      </c>
      <c r="J382" s="167"/>
      <c r="K382" s="168"/>
      <c r="L382" s="169">
        <f ca="1">IFERROR(__xludf.DUMMYFUNCTION("IMPORTRANGE(""https://docs.google.com/spreadsheets/d/1XL5vhW3sbDhbH9Cz0tuDiY8C3ctxq1tqvaCgkFb8cCA/edit?usp=sharing"",""มหาสารคาม!L277"")"),0)</f>
        <v>0</v>
      </c>
      <c r="M382" s="169"/>
      <c r="N382" s="169">
        <f ca="1">IFERROR(__xludf.DUMMYFUNCTION("IMPORTRANGE(""https://docs.google.com/spreadsheets/d/1XL5vhW3sbDhbH9Cz0tuDiY8C3ctxq1tqvaCgkFb8cCA/edit?usp=sharing"",""มหาสารคาม!M277"")"),0)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55000000000000004">
      <c r="A383" s="161"/>
      <c r="B383" s="162"/>
      <c r="C383" s="162"/>
      <c r="D383" s="170"/>
      <c r="E383" s="164"/>
      <c r="F383" s="164" t="s">
        <v>40</v>
      </c>
      <c r="G383" s="165" t="s">
        <v>41</v>
      </c>
      <c r="H383" s="166" t="s">
        <v>12</v>
      </c>
      <c r="I383" s="167"/>
      <c r="J383" s="167"/>
      <c r="K383" s="168"/>
      <c r="L383" s="169">
        <f ca="1">IFERROR(__xludf.DUMMYFUNCTION("IMPORTRANGE(""https://docs.google.com/spreadsheets/d/1XL5vhW3sbDhbH9Cz0tuDiY8C3ctxq1tqvaCgkFb8cCA/edit?usp=sharing"",""มหาสารคาม!L278"")"),1028520)</f>
        <v>1028520</v>
      </c>
      <c r="M383" s="169"/>
      <c r="N383" s="169">
        <f ca="1">IFERROR(__xludf.DUMMYFUNCTION("IMPORTRANGE(""https://docs.google.com/spreadsheets/d/1XL5vhW3sbDhbH9Cz0tuDiY8C3ctxq1tqvaCgkFb8cCA/edit?usp=sharing"",""มหาสารคาม!M278"")"),31580.65)</f>
        <v>31580.65</v>
      </c>
      <c r="O383" s="169">
        <f t="shared" ca="1" si="109"/>
        <v>3.0704944969470698</v>
      </c>
      <c r="P383" s="169"/>
    </row>
    <row r="384" spans="1:16" ht="21.75" customHeight="1" x14ac:dyDescent="0.55000000000000004">
      <c r="A384" s="161"/>
      <c r="B384" s="162"/>
      <c r="C384" s="162"/>
      <c r="D384" s="170"/>
      <c r="E384" s="164"/>
      <c r="F384" s="164"/>
      <c r="G384" s="173" t="s">
        <v>128</v>
      </c>
      <c r="H384" s="166" t="s">
        <v>12</v>
      </c>
      <c r="I384" s="167"/>
      <c r="J384" s="167"/>
      <c r="K384" s="168"/>
      <c r="L384" s="171">
        <f ca="1">IFERROR(__xludf.DUMMYFUNCTION("IMPORTRANGE(""https://docs.google.com/spreadsheets/d/1XL5vhW3sbDhbH9Cz0tuDiY8C3ctxq1tqvaCgkFb8cCA/edit?usp=sharing"",""มหาสารคาม!L279"")"),0)</f>
        <v>0</v>
      </c>
      <c r="M384" s="171"/>
      <c r="N384" s="171">
        <f ca="1">IFERROR(__xludf.DUMMYFUNCTION("IMPORTRANGE(""https://docs.google.com/spreadsheets/d/1XL5vhW3sbDhbH9Cz0tuDiY8C3ctxq1tqvaCgkFb8cCA/edit?usp=sharing"",""มหาสารคาม!M279"")"),0)</f>
        <v>0</v>
      </c>
      <c r="O384" s="171">
        <f t="shared" ca="1" si="109"/>
        <v>0</v>
      </c>
      <c r="P384" s="171"/>
    </row>
    <row r="385" spans="1:16" ht="21.75" customHeight="1" x14ac:dyDescent="0.55000000000000004">
      <c r="A385" s="161"/>
      <c r="B385" s="162"/>
      <c r="C385" s="162"/>
      <c r="D385" s="170"/>
      <c r="E385" s="164"/>
      <c r="F385" s="164"/>
      <c r="G385" s="173" t="s">
        <v>129</v>
      </c>
      <c r="H385" s="166" t="s">
        <v>12</v>
      </c>
      <c r="I385" s="167"/>
      <c r="J385" s="167"/>
      <c r="K385" s="168"/>
      <c r="L385" s="171">
        <f ca="1">IFERROR(__xludf.DUMMYFUNCTION("IMPORTRANGE(""https://docs.google.com/spreadsheets/d/1XL5vhW3sbDhbH9Cz0tuDiY8C3ctxq1tqvaCgkFb8cCA/edit?usp=sharing"",""มหาสารคาม!L280"")"),1028520)</f>
        <v>1028520</v>
      </c>
      <c r="M385" s="171"/>
      <c r="N385" s="171">
        <f ca="1">IFERROR(__xludf.DUMMYFUNCTION("IMPORTRANGE(""https://docs.google.com/spreadsheets/d/1XL5vhW3sbDhbH9Cz0tuDiY8C3ctxq1tqvaCgkFb8cCA/edit?usp=sharing"",""มหาสารคาม!M280"")"),31580.65)</f>
        <v>31580.65</v>
      </c>
      <c r="O385" s="171">
        <f t="shared" ca="1" si="109"/>
        <v>3.0704944969470698</v>
      </c>
      <c r="P385" s="171"/>
    </row>
    <row r="386" spans="1:16" ht="21.75" customHeight="1" x14ac:dyDescent="0.55000000000000004">
      <c r="A386" s="363"/>
      <c r="B386" s="364"/>
      <c r="C386" s="162"/>
      <c r="D386" s="365"/>
      <c r="E386" s="164"/>
      <c r="F386" s="164"/>
      <c r="G386" s="165" t="s">
        <v>130</v>
      </c>
      <c r="H386" s="166" t="s">
        <v>12</v>
      </c>
      <c r="I386" s="191"/>
      <c r="J386" s="191"/>
      <c r="K386" s="222"/>
      <c r="L386" s="171"/>
      <c r="M386" s="171"/>
      <c r="N386" s="366">
        <f ca="1">IFERROR(__xludf.DUMMYFUNCTION("IMPORTRANGE(""https://docs.google.com/spreadsheets/d/1XL5vhW3sbDhbH9Cz0tuDiY8C3ctxq1tqvaCgkFb8cCA/edit?usp=sharing"",""มหาสารคาม!M281"")"),0)</f>
        <v>0</v>
      </c>
      <c r="O386" s="171"/>
      <c r="P386" s="171"/>
    </row>
    <row r="387" spans="1:16" ht="21.75" customHeight="1" x14ac:dyDescent="0.55000000000000004">
      <c r="A387" s="363"/>
      <c r="B387" s="364"/>
      <c r="C387" s="162"/>
      <c r="D387" s="365"/>
      <c r="E387" s="164"/>
      <c r="F387" s="164"/>
      <c r="G387" s="165" t="s">
        <v>131</v>
      </c>
      <c r="H387" s="166" t="s">
        <v>12</v>
      </c>
      <c r="I387" s="191"/>
      <c r="J387" s="191"/>
      <c r="K387" s="222"/>
      <c r="L387" s="171"/>
      <c r="M387" s="171"/>
      <c r="N387" s="366">
        <f ca="1">IFERROR(__xludf.DUMMYFUNCTION("IMPORTRANGE(""https://docs.google.com/spreadsheets/d/1XL5vhW3sbDhbH9Cz0tuDiY8C3ctxq1tqvaCgkFb8cCA/edit?usp=sharing"",""มหาสารคาม!M282"")"),0)</f>
        <v>0</v>
      </c>
      <c r="O387" s="171"/>
      <c r="P387" s="171"/>
    </row>
    <row r="388" spans="1:16" ht="21.75" customHeight="1" x14ac:dyDescent="0.55000000000000004">
      <c r="A388" s="363"/>
      <c r="B388" s="364"/>
      <c r="C388" s="162"/>
      <c r="D388" s="365"/>
      <c r="E388" s="164"/>
      <c r="F388" s="164"/>
      <c r="G388" s="165" t="s">
        <v>132</v>
      </c>
      <c r="H388" s="166" t="s">
        <v>12</v>
      </c>
      <c r="I388" s="191"/>
      <c r="J388" s="191"/>
      <c r="K388" s="222"/>
      <c r="L388" s="171"/>
      <c r="M388" s="171"/>
      <c r="N388" s="366">
        <f ca="1">IFERROR(__xludf.DUMMYFUNCTION("IMPORTRANGE(""https://docs.google.com/spreadsheets/d/1XL5vhW3sbDhbH9Cz0tuDiY8C3ctxq1tqvaCgkFb8cCA/edit?usp=sharing"",""มหาสารคาม!M283"")"),31580.65)</f>
        <v>31580.65</v>
      </c>
      <c r="O388" s="171"/>
      <c r="P388" s="171"/>
    </row>
    <row r="389" spans="1:16" ht="21.75" customHeight="1" x14ac:dyDescent="0.55000000000000004">
      <c r="A389" s="363"/>
      <c r="B389" s="364"/>
      <c r="C389" s="162"/>
      <c r="D389" s="365"/>
      <c r="E389" s="164"/>
      <c r="F389" s="164"/>
      <c r="G389" s="165" t="s">
        <v>133</v>
      </c>
      <c r="H389" s="166" t="s">
        <v>12</v>
      </c>
      <c r="I389" s="191"/>
      <c r="J389" s="191"/>
      <c r="K389" s="222"/>
      <c r="L389" s="171"/>
      <c r="M389" s="171"/>
      <c r="N389" s="366">
        <f ca="1">IFERROR(__xludf.DUMMYFUNCTION("IMPORTRANGE(""https://docs.google.com/spreadsheets/d/1XL5vhW3sbDhbH9Cz0tuDiY8C3ctxq1tqvaCgkFb8cCA/edit?usp=sharing"",""มหาสารคาม!M284"")"),0)</f>
        <v>0</v>
      </c>
      <c r="O389" s="171"/>
      <c r="P389" s="171"/>
    </row>
    <row r="390" spans="1:16" ht="21.75" customHeight="1" x14ac:dyDescent="0.55000000000000004">
      <c r="A390" s="179"/>
      <c r="B390" s="180"/>
      <c r="C390" s="162" t="s">
        <v>16</v>
      </c>
      <c r="D390" s="181" t="s">
        <v>44</v>
      </c>
      <c r="E390" s="182"/>
      <c r="F390" s="182"/>
      <c r="G390" s="183"/>
      <c r="H390" s="184"/>
      <c r="I390" s="167"/>
      <c r="J390" s="167"/>
      <c r="K390" s="168"/>
      <c r="L390" s="185"/>
      <c r="M390" s="185"/>
      <c r="N390" s="185"/>
      <c r="O390" s="185"/>
      <c r="P390" s="185"/>
    </row>
    <row r="391" spans="1:16" ht="21.75" customHeight="1" x14ac:dyDescent="0.55000000000000004">
      <c r="A391" s="179"/>
      <c r="B391" s="180"/>
      <c r="C391" s="180"/>
      <c r="D391" s="186">
        <v>1</v>
      </c>
      <c r="E391" s="187" t="s">
        <v>45</v>
      </c>
      <c r="F391" s="188"/>
      <c r="G391" s="189"/>
      <c r="H391" s="190"/>
      <c r="I391" s="191"/>
      <c r="J391" s="192">
        <f ca="1">IFERROR(__xludf.DUMMYFUNCTION("IMPORTRANGE(""https://docs.google.com/spreadsheets/d/1XL5vhW3sbDhbH9Cz0tuDiY8C3ctxq1tqvaCgkFb8cCA/edit?usp=sharing"",""มหาสารคาม!J286"")"),0)</f>
        <v>0</v>
      </c>
      <c r="K391" s="168"/>
      <c r="L391" s="185"/>
      <c r="M391" s="185"/>
      <c r="N391" s="185"/>
      <c r="O391" s="185"/>
      <c r="P391" s="185"/>
    </row>
    <row r="392" spans="1:16" ht="21.75" customHeight="1" x14ac:dyDescent="0.55000000000000004">
      <c r="A392" s="179"/>
      <c r="B392" s="180"/>
      <c r="C392" s="180"/>
      <c r="D392" s="193">
        <v>2</v>
      </c>
      <c r="E392" s="194" t="s">
        <v>46</v>
      </c>
      <c r="F392" s="195"/>
      <c r="G392" s="196"/>
      <c r="H392" s="190"/>
      <c r="I392" s="191"/>
      <c r="J392" s="192">
        <f ca="1">IFERROR(__xludf.DUMMYFUNCTION("IMPORTRANGE(""https://docs.google.com/spreadsheets/d/1XL5vhW3sbDhbH9Cz0tuDiY8C3ctxq1tqvaCgkFb8cCA/edit?usp=sharing"",""มหาสารคาม!J287"")"),1)</f>
        <v>1</v>
      </c>
      <c r="K392" s="168"/>
      <c r="L392" s="185" t="s">
        <v>40</v>
      </c>
      <c r="M392" s="185"/>
      <c r="N392" s="185" t="s">
        <v>40</v>
      </c>
      <c r="O392" s="185"/>
      <c r="P392" s="185"/>
    </row>
    <row r="393" spans="1:16" ht="21.75" customHeight="1" x14ac:dyDescent="0.55000000000000004">
      <c r="A393" s="179"/>
      <c r="B393" s="180"/>
      <c r="C393" s="180"/>
      <c r="D393" s="197"/>
      <c r="E393" s="198" t="s">
        <v>47</v>
      </c>
      <c r="F393" s="199"/>
      <c r="G393" s="200"/>
      <c r="H393" s="190"/>
      <c r="I393" s="191"/>
      <c r="J393" s="192">
        <f ca="1">IFERROR(__xludf.DUMMYFUNCTION("IMPORTRANGE(""https://docs.google.com/spreadsheets/d/1XL5vhW3sbDhbH9Cz0tuDiY8C3ctxq1tqvaCgkFb8cCA/edit?usp=sharing"",""มหาสารคาม!J288"")"),1)</f>
        <v>1</v>
      </c>
      <c r="K393" s="168"/>
      <c r="L393" s="185"/>
      <c r="M393" s="185"/>
      <c r="N393" s="185"/>
      <c r="O393" s="185"/>
      <c r="P393" s="185"/>
    </row>
    <row r="394" spans="1:16" ht="21.75" customHeight="1" x14ac:dyDescent="0.55000000000000004">
      <c r="A394" s="179"/>
      <c r="B394" s="180"/>
      <c r="C394" s="180"/>
      <c r="D394" s="197"/>
      <c r="E394" s="198" t="s">
        <v>48</v>
      </c>
      <c r="F394" s="199"/>
      <c r="G394" s="200"/>
      <c r="H394" s="190"/>
      <c r="I394" s="191"/>
      <c r="J394" s="192">
        <f ca="1">IFERROR(__xludf.DUMMYFUNCTION("IMPORTRANGE(""https://docs.google.com/spreadsheets/d/1XL5vhW3sbDhbH9Cz0tuDiY8C3ctxq1tqvaCgkFb8cCA/edit?usp=sharing"",""มหาสารคาม!J289"")"),0)</f>
        <v>0</v>
      </c>
      <c r="K394" s="168"/>
      <c r="L394" s="185"/>
      <c r="M394" s="185"/>
      <c r="N394" s="185"/>
      <c r="O394" s="185"/>
      <c r="P394" s="185"/>
    </row>
    <row r="395" spans="1:16" ht="21.75" customHeight="1" x14ac:dyDescent="0.55000000000000004">
      <c r="A395" s="179"/>
      <c r="B395" s="180"/>
      <c r="C395" s="180"/>
      <c r="D395" s="197"/>
      <c r="E395" s="201"/>
      <c r="F395" s="198" t="s">
        <v>145</v>
      </c>
      <c r="G395" s="199"/>
      <c r="H395" s="190"/>
      <c r="I395" s="191"/>
      <c r="J395" s="191"/>
      <c r="K395" s="168"/>
      <c r="L395" s="185"/>
      <c r="M395" s="185"/>
      <c r="N395" s="185"/>
      <c r="O395" s="185"/>
      <c r="P395" s="185"/>
    </row>
    <row r="396" spans="1:16" ht="21.75" customHeight="1" x14ac:dyDescent="0.55000000000000004">
      <c r="A396" s="179"/>
      <c r="B396" s="180"/>
      <c r="C396" s="180"/>
      <c r="D396" s="197"/>
      <c r="E396" s="201"/>
      <c r="F396" s="199"/>
      <c r="G396" s="224" t="s">
        <v>69</v>
      </c>
      <c r="H396" s="190" t="s">
        <v>37</v>
      </c>
      <c r="I396" s="191">
        <f ca="1">IFERROR(__xludf.DUMMYFUNCTION("IMPORTRANGE(""https://docs.google.com/spreadsheets/d/1XL5vhW3sbDhbH9Cz0tuDiY8C3ctxq1tqvaCgkFb8cCA/edit?usp=sharing"",""มหาสารคาม!I291"")"),100)</f>
        <v>100</v>
      </c>
      <c r="J396" s="192">
        <f ca="1">IFERROR(__xludf.DUMMYFUNCTION("IMPORTRANGE(""https://docs.google.com/spreadsheets/d/1XL5vhW3sbDhbH9Cz0tuDiY8C3ctxq1tqvaCgkFb8cCA/edit?usp=sharing"",""มหาสารคาม!J291"")"),0)</f>
        <v>0</v>
      </c>
      <c r="K396" s="168">
        <f t="shared" ref="K396:K398" ca="1" si="110">IF(I396&gt;0,J396*100/I396,0)</f>
        <v>0</v>
      </c>
      <c r="L396" s="185"/>
      <c r="M396" s="185"/>
      <c r="N396" s="185"/>
      <c r="O396" s="185"/>
      <c r="P396" s="185"/>
    </row>
    <row r="397" spans="1:16" ht="21.75" customHeight="1" x14ac:dyDescent="0.55000000000000004">
      <c r="A397" s="179"/>
      <c r="B397" s="180"/>
      <c r="C397" s="180"/>
      <c r="D397" s="197"/>
      <c r="E397" s="201"/>
      <c r="F397" s="199"/>
      <c r="G397" s="200" t="s">
        <v>53</v>
      </c>
      <c r="H397" s="190" t="s">
        <v>121</v>
      </c>
      <c r="I397" s="191">
        <f ca="1">IFERROR(__xludf.DUMMYFUNCTION("IMPORTRANGE(""https://docs.google.com/spreadsheets/d/1XL5vhW3sbDhbH9Cz0tuDiY8C3ctxq1tqvaCgkFb8cCA/edit?usp=sharing"",""มหาสารคาม!I292"")"),1000)</f>
        <v>1000</v>
      </c>
      <c r="J397" s="192">
        <f ca="1">IFERROR(__xludf.DUMMYFUNCTION("IMPORTRANGE(""https://docs.google.com/spreadsheets/d/1XL5vhW3sbDhbH9Cz0tuDiY8C3ctxq1tqvaCgkFb8cCA/edit?usp=sharing"",""มหาสารคาม!J292"")"),0)</f>
        <v>0</v>
      </c>
      <c r="K397" s="168">
        <f t="shared" ca="1" si="110"/>
        <v>0</v>
      </c>
      <c r="L397" s="185"/>
      <c r="M397" s="185"/>
      <c r="N397" s="185"/>
      <c r="O397" s="185"/>
      <c r="P397" s="185"/>
    </row>
    <row r="398" spans="1:16" ht="21.75" customHeight="1" x14ac:dyDescent="0.55000000000000004">
      <c r="A398" s="179"/>
      <c r="B398" s="180"/>
      <c r="C398" s="180"/>
      <c r="D398" s="197"/>
      <c r="E398" s="201"/>
      <c r="F398" s="199"/>
      <c r="G398" s="200"/>
      <c r="H398" s="190" t="s">
        <v>37</v>
      </c>
      <c r="I398" s="191">
        <f ca="1">IFERROR(__xludf.DUMMYFUNCTION("IMPORTRANGE(""https://docs.google.com/spreadsheets/d/1XL5vhW3sbDhbH9Cz0tuDiY8C3ctxq1tqvaCgkFb8cCA/edit?usp=sharing"",""มหาสารคาม!I293"")"),100)</f>
        <v>100</v>
      </c>
      <c r="J398" s="192">
        <f ca="1">IFERROR(__xludf.DUMMYFUNCTION("IMPORTRANGE(""https://docs.google.com/spreadsheets/d/1XL5vhW3sbDhbH9Cz0tuDiY8C3ctxq1tqvaCgkFb8cCA/edit?usp=sharing"",""มหาสารคาม!J293"")"),0)</f>
        <v>0</v>
      </c>
      <c r="K398" s="168">
        <f t="shared" ca="1" si="110"/>
        <v>0</v>
      </c>
      <c r="L398" s="185"/>
      <c r="M398" s="185"/>
      <c r="N398" s="185"/>
      <c r="O398" s="185"/>
      <c r="P398" s="185"/>
    </row>
    <row r="399" spans="1:16" ht="21.75" customHeight="1" x14ac:dyDescent="0.55000000000000004">
      <c r="A399" s="179"/>
      <c r="B399" s="180"/>
      <c r="C399" s="180"/>
      <c r="D399" s="197"/>
      <c r="E399" s="198" t="s">
        <v>54</v>
      </c>
      <c r="F399" s="199"/>
      <c r="G399" s="200"/>
      <c r="H399" s="190"/>
      <c r="I399" s="191"/>
      <c r="J399" s="192">
        <f ca="1">IFERROR(__xludf.DUMMYFUNCTION("IMPORTRANGE(""https://docs.google.com/spreadsheets/d/1XL5vhW3sbDhbH9Cz0tuDiY8C3ctxq1tqvaCgkFb8cCA/edit?usp=sharing"",""มหาสารคาม!J294"")"),0)</f>
        <v>0</v>
      </c>
      <c r="K399" s="168"/>
      <c r="L399" s="185"/>
      <c r="M399" s="185"/>
      <c r="N399" s="185"/>
      <c r="O399" s="185"/>
      <c r="P399" s="185"/>
    </row>
    <row r="400" spans="1:16" ht="21.75" customHeight="1" x14ac:dyDescent="0.55000000000000004">
      <c r="A400" s="179"/>
      <c r="B400" s="180"/>
      <c r="C400" s="180"/>
      <c r="D400" s="205">
        <v>3</v>
      </c>
      <c r="E400" s="206" t="s">
        <v>55</v>
      </c>
      <c r="F400" s="207"/>
      <c r="G400" s="208"/>
      <c r="H400" s="190"/>
      <c r="I400" s="191"/>
      <c r="J400" s="209">
        <f ca="1">IFERROR(__xludf.DUMMYFUNCTION("IMPORTRANGE(""https://docs.google.com/spreadsheets/d/1XL5vhW3sbDhbH9Cz0tuDiY8C3ctxq1tqvaCgkFb8cCA/edit?usp=sharing"",""มหาสารคาม!J295"")"),0)</f>
        <v>0</v>
      </c>
      <c r="K400" s="168"/>
      <c r="L400" s="185"/>
      <c r="M400" s="185"/>
      <c r="N400" s="185"/>
      <c r="O400" s="185"/>
      <c r="P400" s="185"/>
    </row>
    <row r="401" spans="1:16" ht="21.75" customHeight="1" x14ac:dyDescent="0.55000000000000004">
      <c r="A401" s="355"/>
      <c r="B401" s="356">
        <v>3</v>
      </c>
      <c r="C401" s="356" t="s">
        <v>146</v>
      </c>
      <c r="D401" s="357"/>
      <c r="E401" s="357"/>
      <c r="F401" s="357"/>
      <c r="G401" s="358"/>
      <c r="H401" s="359" t="s">
        <v>121</v>
      </c>
      <c r="I401" s="360">
        <f ca="1">IFERROR(__xludf.DUMMYFUNCTION("IMPORTRANGE(""https://docs.google.com/spreadsheets/d/1XL5vhW3sbDhbH9Cz0tuDiY8C3ctxq1tqvaCgkFb8cCA/edit?usp=sharing"",""มหาสารคาม!I296"")"),210)</f>
        <v>210</v>
      </c>
      <c r="J401" s="360">
        <f ca="1">IFERROR(__xludf.DUMMYFUNCTION("IMPORTRANGE(""https://docs.google.com/spreadsheets/d/1XL5vhW3sbDhbH9Cz0tuDiY8C3ctxq1tqvaCgkFb8cCA/edit?usp=sharing"",""มหาสารคาม!J296"")"),0)</f>
        <v>0</v>
      </c>
      <c r="K401" s="361">
        <f t="shared" ref="K401:K402" ca="1" si="111">IF(I401&gt;0,J401*100/I401,0)</f>
        <v>0</v>
      </c>
      <c r="L401" s="362">
        <f ca="1">IFERROR(__xludf.DUMMYFUNCTION("IMPORTRANGE(""https://docs.google.com/spreadsheets/d/1XL5vhW3sbDhbH9Cz0tuDiY8C3ctxq1tqvaCgkFb8cCA/edit?usp=sharing"",""มหาสารคาม!L296"")"),234280)</f>
        <v>234280</v>
      </c>
      <c r="M401" s="362"/>
      <c r="N401" s="362">
        <f ca="1">IFERROR(__xludf.DUMMYFUNCTION("IMPORTRANGE(""https://docs.google.com/spreadsheets/d/1XL5vhW3sbDhbH9Cz0tuDiY8C3ctxq1tqvaCgkFb8cCA/edit?usp=sharing"",""มหาสารคาม!M296"")"),0)</f>
        <v>0</v>
      </c>
      <c r="O401" s="362">
        <f ca="1">+IF(L401&gt;0,N401*100/L401,0)</f>
        <v>0</v>
      </c>
      <c r="P401" s="362"/>
    </row>
    <row r="402" spans="1:16" ht="21.75" customHeight="1" x14ac:dyDescent="0.55000000000000004">
      <c r="A402" s="355"/>
      <c r="B402" s="356"/>
      <c r="C402" s="356"/>
      <c r="D402" s="371"/>
      <c r="E402" s="371"/>
      <c r="F402" s="371"/>
      <c r="G402" s="374"/>
      <c r="H402" s="359" t="s">
        <v>37</v>
      </c>
      <c r="I402" s="360">
        <f ca="1">IFERROR(__xludf.DUMMYFUNCTION("IMPORTRANGE(""https://docs.google.com/spreadsheets/d/1XL5vhW3sbDhbH9Cz0tuDiY8C3ctxq1tqvaCgkFb8cCA/edit?usp=sharing"",""มหาสารคาม!I297"")"),70)</f>
        <v>70</v>
      </c>
      <c r="J402" s="360">
        <f ca="1">IFERROR(__xludf.DUMMYFUNCTION("IMPORTRANGE(""https://docs.google.com/spreadsheets/d/1XL5vhW3sbDhbH9Cz0tuDiY8C3ctxq1tqvaCgkFb8cCA/edit?usp=sharing"",""มหาสารคาม!J297"")"),0)</f>
        <v>0</v>
      </c>
      <c r="K402" s="361">
        <f t="shared" ca="1" si="111"/>
        <v>0</v>
      </c>
      <c r="L402" s="362"/>
      <c r="M402" s="362"/>
      <c r="N402" s="362"/>
      <c r="O402" s="362"/>
      <c r="P402" s="362"/>
    </row>
    <row r="403" spans="1:16" ht="21.75" customHeight="1" x14ac:dyDescent="0.55000000000000004">
      <c r="A403" s="161"/>
      <c r="B403" s="162"/>
      <c r="C403" s="162" t="s">
        <v>16</v>
      </c>
      <c r="D403" s="163" t="s">
        <v>38</v>
      </c>
      <c r="E403" s="164"/>
      <c r="F403" s="164"/>
      <c r="G403" s="165" t="s">
        <v>39</v>
      </c>
      <c r="H403" s="166" t="s">
        <v>12</v>
      </c>
      <c r="I403" s="167" t="s">
        <v>40</v>
      </c>
      <c r="J403" s="167"/>
      <c r="K403" s="168"/>
      <c r="L403" s="169">
        <f ca="1">IFERROR(__xludf.DUMMYFUNCTION("IMPORTRANGE(""https://docs.google.com/spreadsheets/d/1XL5vhW3sbDhbH9Cz0tuDiY8C3ctxq1tqvaCgkFb8cCA/edit?usp=sharing"",""มหาสารคาม!L298"")"),0)</f>
        <v>0</v>
      </c>
      <c r="M403" s="169"/>
      <c r="N403" s="171">
        <f ca="1">IFERROR(__xludf.DUMMYFUNCTION("IMPORTRANGE(""https://docs.google.com/spreadsheets/d/1XL5vhW3sbDhbH9Cz0tuDiY8C3ctxq1tqvaCgkFb8cCA/edit?usp=sharing"",""มหาสารคาม!M298"")"),0)</f>
        <v>0</v>
      </c>
      <c r="O403" s="171">
        <f t="shared" ref="O403:O406" ca="1" si="112">+IF(L403&gt;0,N403*100/L403,0)</f>
        <v>0</v>
      </c>
      <c r="P403" s="171"/>
    </row>
    <row r="404" spans="1:16" ht="21.75" customHeight="1" x14ac:dyDescent="0.55000000000000004">
      <c r="A404" s="161"/>
      <c r="B404" s="162"/>
      <c r="C404" s="162"/>
      <c r="D404" s="170"/>
      <c r="E404" s="164"/>
      <c r="F404" s="164" t="s">
        <v>40</v>
      </c>
      <c r="G404" s="165" t="s">
        <v>41</v>
      </c>
      <c r="H404" s="166" t="s">
        <v>12</v>
      </c>
      <c r="I404" s="167"/>
      <c r="J404" s="167"/>
      <c r="K404" s="168"/>
      <c r="L404" s="169">
        <f ca="1">IFERROR(__xludf.DUMMYFUNCTION("IMPORTRANGE(""https://docs.google.com/spreadsheets/d/1XL5vhW3sbDhbH9Cz0tuDiY8C3ctxq1tqvaCgkFb8cCA/edit?usp=sharing"",""มหาสารคาม!L299"")"),234280)</f>
        <v>234280</v>
      </c>
      <c r="M404" s="169"/>
      <c r="N404" s="171">
        <f ca="1">IFERROR(__xludf.DUMMYFUNCTION("IMPORTRANGE(""https://docs.google.com/spreadsheets/d/1XL5vhW3sbDhbH9Cz0tuDiY8C3ctxq1tqvaCgkFb8cCA/edit?usp=sharing"",""มหาสารคาม!M299"")"),0)</f>
        <v>0</v>
      </c>
      <c r="O404" s="171">
        <f t="shared" ca="1" si="112"/>
        <v>0</v>
      </c>
      <c r="P404" s="171"/>
    </row>
    <row r="405" spans="1:16" ht="21.75" customHeight="1" x14ac:dyDescent="0.55000000000000004">
      <c r="A405" s="161"/>
      <c r="B405" s="162"/>
      <c r="C405" s="162"/>
      <c r="D405" s="170"/>
      <c r="E405" s="164"/>
      <c r="F405" s="164"/>
      <c r="G405" s="173" t="s">
        <v>128</v>
      </c>
      <c r="H405" s="166" t="s">
        <v>12</v>
      </c>
      <c r="I405" s="167"/>
      <c r="J405" s="167"/>
      <c r="K405" s="168"/>
      <c r="L405" s="171">
        <f ca="1">IFERROR(__xludf.DUMMYFUNCTION("IMPORTRANGE(""https://docs.google.com/spreadsheets/d/1XL5vhW3sbDhbH9Cz0tuDiY8C3ctxq1tqvaCgkFb8cCA/edit?usp=sharing"",""มหาสารคาม!L300"")"),0)</f>
        <v>0</v>
      </c>
      <c r="M405" s="171"/>
      <c r="N405" s="171">
        <f ca="1">IFERROR(__xludf.DUMMYFUNCTION("IMPORTRANGE(""https://docs.google.com/spreadsheets/d/1XL5vhW3sbDhbH9Cz0tuDiY8C3ctxq1tqvaCgkFb8cCA/edit?usp=sharing"",""มหาสารคาม!M300"")"),0)</f>
        <v>0</v>
      </c>
      <c r="O405" s="171">
        <f t="shared" ca="1" si="112"/>
        <v>0</v>
      </c>
      <c r="P405" s="171"/>
    </row>
    <row r="406" spans="1:16" ht="21.75" customHeight="1" x14ac:dyDescent="0.55000000000000004">
      <c r="A406" s="161"/>
      <c r="B406" s="162"/>
      <c r="C406" s="162"/>
      <c r="D406" s="170"/>
      <c r="E406" s="164"/>
      <c r="F406" s="164"/>
      <c r="G406" s="173" t="s">
        <v>129</v>
      </c>
      <c r="H406" s="166" t="s">
        <v>12</v>
      </c>
      <c r="I406" s="167"/>
      <c r="J406" s="167"/>
      <c r="K406" s="168"/>
      <c r="L406" s="171">
        <f ca="1">IFERROR(__xludf.DUMMYFUNCTION("IMPORTRANGE(""https://docs.google.com/spreadsheets/d/1XL5vhW3sbDhbH9Cz0tuDiY8C3ctxq1tqvaCgkFb8cCA/edit?usp=sharing"",""มหาสารคาม!L301"")"),234280)</f>
        <v>234280</v>
      </c>
      <c r="M406" s="171"/>
      <c r="N406" s="171">
        <f ca="1">IFERROR(__xludf.DUMMYFUNCTION("IMPORTRANGE(""https://docs.google.com/spreadsheets/d/1XL5vhW3sbDhbH9Cz0tuDiY8C3ctxq1tqvaCgkFb8cCA/edit?usp=sharing"",""มหาสารคาม!M301"")"),0)</f>
        <v>0</v>
      </c>
      <c r="O406" s="171">
        <f t="shared" ca="1" si="112"/>
        <v>0</v>
      </c>
      <c r="P406" s="171"/>
    </row>
    <row r="407" spans="1:16" ht="21.75" customHeight="1" x14ac:dyDescent="0.55000000000000004">
      <c r="A407" s="363"/>
      <c r="B407" s="364"/>
      <c r="C407" s="162"/>
      <c r="D407" s="365"/>
      <c r="E407" s="164"/>
      <c r="F407" s="164"/>
      <c r="G407" s="165" t="s">
        <v>130</v>
      </c>
      <c r="H407" s="166" t="s">
        <v>12</v>
      </c>
      <c r="I407" s="191"/>
      <c r="J407" s="191"/>
      <c r="K407" s="222"/>
      <c r="L407" s="171"/>
      <c r="M407" s="171"/>
      <c r="N407" s="366">
        <f ca="1">IFERROR(__xludf.DUMMYFUNCTION("IMPORTRANGE(""https://docs.google.com/spreadsheets/d/1XL5vhW3sbDhbH9Cz0tuDiY8C3ctxq1tqvaCgkFb8cCA/edit?usp=sharing"",""มหาสารคาม!M302"")"),0)</f>
        <v>0</v>
      </c>
      <c r="O407" s="171"/>
      <c r="P407" s="171"/>
    </row>
    <row r="408" spans="1:16" ht="21.75" customHeight="1" x14ac:dyDescent="0.55000000000000004">
      <c r="A408" s="363"/>
      <c r="B408" s="364"/>
      <c r="C408" s="162"/>
      <c r="D408" s="365"/>
      <c r="E408" s="164"/>
      <c r="F408" s="164"/>
      <c r="G408" s="165" t="s">
        <v>131</v>
      </c>
      <c r="H408" s="166" t="s">
        <v>12</v>
      </c>
      <c r="I408" s="191"/>
      <c r="J408" s="191"/>
      <c r="K408" s="222"/>
      <c r="L408" s="171"/>
      <c r="M408" s="171"/>
      <c r="N408" s="366">
        <f ca="1">IFERROR(__xludf.DUMMYFUNCTION("IMPORTRANGE(""https://docs.google.com/spreadsheets/d/1XL5vhW3sbDhbH9Cz0tuDiY8C3ctxq1tqvaCgkFb8cCA/edit?usp=sharing"",""มหาสารคาม!M303"")"),0)</f>
        <v>0</v>
      </c>
      <c r="O408" s="171"/>
      <c r="P408" s="171"/>
    </row>
    <row r="409" spans="1:16" ht="21.75" customHeight="1" x14ac:dyDescent="0.55000000000000004">
      <c r="A409" s="363"/>
      <c r="B409" s="364"/>
      <c r="C409" s="162"/>
      <c r="D409" s="365"/>
      <c r="E409" s="164"/>
      <c r="F409" s="164"/>
      <c r="G409" s="165" t="s">
        <v>132</v>
      </c>
      <c r="H409" s="166" t="s">
        <v>12</v>
      </c>
      <c r="I409" s="191"/>
      <c r="J409" s="191"/>
      <c r="K409" s="222"/>
      <c r="L409" s="171"/>
      <c r="M409" s="171"/>
      <c r="N409" s="366">
        <f ca="1">IFERROR(__xludf.DUMMYFUNCTION("IMPORTRANGE(""https://docs.google.com/spreadsheets/d/1XL5vhW3sbDhbH9Cz0tuDiY8C3ctxq1tqvaCgkFb8cCA/edit?usp=sharing"",""มหาสารคาม!M304"")"),0)</f>
        <v>0</v>
      </c>
      <c r="O409" s="171"/>
      <c r="P409" s="171"/>
    </row>
    <row r="410" spans="1:16" ht="21.75" customHeight="1" x14ac:dyDescent="0.55000000000000004">
      <c r="A410" s="363"/>
      <c r="B410" s="364"/>
      <c r="C410" s="162"/>
      <c r="D410" s="365"/>
      <c r="E410" s="164"/>
      <c r="F410" s="164"/>
      <c r="G410" s="165" t="s">
        <v>133</v>
      </c>
      <c r="H410" s="166" t="s">
        <v>12</v>
      </c>
      <c r="I410" s="191"/>
      <c r="J410" s="191"/>
      <c r="K410" s="222"/>
      <c r="L410" s="171"/>
      <c r="M410" s="171"/>
      <c r="N410" s="366">
        <f ca="1">IFERROR(__xludf.DUMMYFUNCTION("IMPORTRANGE(""https://docs.google.com/spreadsheets/d/1XL5vhW3sbDhbH9Cz0tuDiY8C3ctxq1tqvaCgkFb8cCA/edit?usp=sharing"",""มหาสารคาม!M305"")"),0)</f>
        <v>0</v>
      </c>
      <c r="O410" s="171"/>
      <c r="P410" s="171"/>
    </row>
    <row r="411" spans="1:16" ht="21.75" customHeight="1" x14ac:dyDescent="0.55000000000000004">
      <c r="A411" s="179"/>
      <c r="B411" s="180"/>
      <c r="C411" s="162" t="s">
        <v>16</v>
      </c>
      <c r="D411" s="181" t="s">
        <v>44</v>
      </c>
      <c r="E411" s="182"/>
      <c r="F411" s="182"/>
      <c r="G411" s="183"/>
      <c r="H411" s="184"/>
      <c r="I411" s="167"/>
      <c r="J411" s="167"/>
      <c r="K411" s="168"/>
      <c r="L411" s="185"/>
      <c r="M411" s="185"/>
      <c r="N411" s="185"/>
      <c r="O411" s="185"/>
      <c r="P411" s="185"/>
    </row>
    <row r="412" spans="1:16" ht="21.75" customHeight="1" x14ac:dyDescent="0.55000000000000004">
      <c r="A412" s="179"/>
      <c r="B412" s="180"/>
      <c r="C412" s="180"/>
      <c r="D412" s="186">
        <v>1</v>
      </c>
      <c r="E412" s="187" t="s">
        <v>45</v>
      </c>
      <c r="F412" s="188"/>
      <c r="G412" s="189"/>
      <c r="H412" s="190"/>
      <c r="I412" s="191"/>
      <c r="J412" s="192">
        <f ca="1">IFERROR(__xludf.DUMMYFUNCTION("IMPORTRANGE(""https://docs.google.com/spreadsheets/d/1XL5vhW3sbDhbH9Cz0tuDiY8C3ctxq1tqvaCgkFb8cCA/edit?usp=sharing"",""มหาสารคาม!J307"")"),0)</f>
        <v>0</v>
      </c>
      <c r="K412" s="168"/>
      <c r="L412" s="185"/>
      <c r="M412" s="185"/>
      <c r="N412" s="185"/>
      <c r="O412" s="185"/>
      <c r="P412" s="185"/>
    </row>
    <row r="413" spans="1:16" ht="21.75" customHeight="1" x14ac:dyDescent="0.55000000000000004">
      <c r="A413" s="179"/>
      <c r="B413" s="180"/>
      <c r="C413" s="180"/>
      <c r="D413" s="193">
        <v>2</v>
      </c>
      <c r="E413" s="194" t="s">
        <v>46</v>
      </c>
      <c r="F413" s="195"/>
      <c r="G413" s="196"/>
      <c r="H413" s="190"/>
      <c r="I413" s="191"/>
      <c r="J413" s="192">
        <f ca="1">IFERROR(__xludf.DUMMYFUNCTION("IMPORTRANGE(""https://docs.google.com/spreadsheets/d/1XL5vhW3sbDhbH9Cz0tuDiY8C3ctxq1tqvaCgkFb8cCA/edit?usp=sharing"",""มหาสารคาม!J308"")"),1)</f>
        <v>1</v>
      </c>
      <c r="K413" s="168"/>
      <c r="L413" s="185" t="s">
        <v>40</v>
      </c>
      <c r="M413" s="185"/>
      <c r="N413" s="185" t="s">
        <v>40</v>
      </c>
      <c r="O413" s="185"/>
      <c r="P413" s="185"/>
    </row>
    <row r="414" spans="1:16" ht="21.75" customHeight="1" x14ac:dyDescent="0.55000000000000004">
      <c r="A414" s="179"/>
      <c r="B414" s="180"/>
      <c r="C414" s="180"/>
      <c r="D414" s="197"/>
      <c r="E414" s="198" t="s">
        <v>47</v>
      </c>
      <c r="F414" s="199"/>
      <c r="G414" s="200"/>
      <c r="H414" s="190"/>
      <c r="I414" s="191"/>
      <c r="J414" s="192">
        <f ca="1">IFERROR(__xludf.DUMMYFUNCTION("IMPORTRANGE(""https://docs.google.com/spreadsheets/d/1XL5vhW3sbDhbH9Cz0tuDiY8C3ctxq1tqvaCgkFb8cCA/edit?usp=sharing"",""มหาสารคาม!J309"")"),1)</f>
        <v>1</v>
      </c>
      <c r="K414" s="168"/>
      <c r="L414" s="185"/>
      <c r="M414" s="185"/>
      <c r="N414" s="185"/>
      <c r="O414" s="185"/>
      <c r="P414" s="185"/>
    </row>
    <row r="415" spans="1:16" ht="21.75" customHeight="1" x14ac:dyDescent="0.55000000000000004">
      <c r="A415" s="179"/>
      <c r="B415" s="180"/>
      <c r="C415" s="180"/>
      <c r="D415" s="197"/>
      <c r="E415" s="198" t="s">
        <v>48</v>
      </c>
      <c r="F415" s="199"/>
      <c r="G415" s="200"/>
      <c r="H415" s="190"/>
      <c r="I415" s="191"/>
      <c r="J415" s="192">
        <f ca="1">IFERROR(__xludf.DUMMYFUNCTION("IMPORTRANGE(""https://docs.google.com/spreadsheets/d/1XL5vhW3sbDhbH9Cz0tuDiY8C3ctxq1tqvaCgkFb8cCA/edit?usp=sharing"",""มหาสารคาม!J310"")"),1)</f>
        <v>1</v>
      </c>
      <c r="K415" s="168"/>
      <c r="L415" s="185"/>
      <c r="M415" s="185"/>
      <c r="N415" s="185"/>
      <c r="O415" s="185"/>
      <c r="P415" s="185"/>
    </row>
    <row r="416" spans="1:16" ht="21.75" customHeight="1" x14ac:dyDescent="0.55000000000000004">
      <c r="A416" s="179"/>
      <c r="B416" s="180"/>
      <c r="C416" s="180"/>
      <c r="D416" s="197"/>
      <c r="E416" s="201"/>
      <c r="F416" s="198" t="s">
        <v>69</v>
      </c>
      <c r="G416" s="375"/>
      <c r="H416" s="376" t="s">
        <v>37</v>
      </c>
      <c r="I416" s="203">
        <f ca="1">IFERROR(__xludf.DUMMYFUNCTION("IMPORTRANGE(""https://docs.google.com/spreadsheets/d/1XL5vhW3sbDhbH9Cz0tuDiY8C3ctxq1tqvaCgkFb8cCA/edit?usp=sharing"",""มหาสารคาม!I311"")"),70)</f>
        <v>70</v>
      </c>
      <c r="J416" s="203">
        <f ca="1">IFERROR(__xludf.DUMMYFUNCTION("IMPORTRANGE(""https://docs.google.com/spreadsheets/d/1XL5vhW3sbDhbH9Cz0tuDiY8C3ctxq1tqvaCgkFb8cCA/edit?usp=sharing"",""มหาสารคาม!J311"")"),0)</f>
        <v>0</v>
      </c>
      <c r="K416" s="204">
        <f t="shared" ref="K416:K432" ca="1" si="113">IF(I416&gt;0,J416*100/I416,0)</f>
        <v>0</v>
      </c>
      <c r="L416" s="185"/>
      <c r="M416" s="185"/>
      <c r="N416" s="185"/>
      <c r="O416" s="185"/>
      <c r="P416" s="185"/>
    </row>
    <row r="417" spans="1:16" ht="21.75" customHeight="1" x14ac:dyDescent="0.55000000000000004">
      <c r="A417" s="179"/>
      <c r="B417" s="180"/>
      <c r="C417" s="180"/>
      <c r="D417" s="197"/>
      <c r="E417" s="201"/>
      <c r="F417" s="377" t="s">
        <v>147</v>
      </c>
      <c r="G417" s="200"/>
      <c r="H417" s="202" t="s">
        <v>37</v>
      </c>
      <c r="I417" s="378">
        <f ca="1">IFERROR(__xludf.DUMMYFUNCTION("IMPORTRANGE(""https://docs.google.com/spreadsheets/d/1XL5vhW3sbDhbH9Cz0tuDiY8C3ctxq1tqvaCgkFb8cCA/edit?usp=sharing"",""มหาสารคาม!I312"")"),20)</f>
        <v>20</v>
      </c>
      <c r="J417" s="379">
        <f ca="1">IFERROR(__xludf.DUMMYFUNCTION("IMPORTRANGE(""https://docs.google.com/spreadsheets/d/1XL5vhW3sbDhbH9Cz0tuDiY8C3ctxq1tqvaCgkFb8cCA/edit?usp=sharing"",""มหาสารคาม!J312"")"),0)</f>
        <v>0</v>
      </c>
      <c r="K417" s="204">
        <f t="shared" ca="1" si="113"/>
        <v>0</v>
      </c>
      <c r="L417" s="185"/>
      <c r="M417" s="185"/>
      <c r="N417" s="185"/>
      <c r="O417" s="185"/>
      <c r="P417" s="185"/>
    </row>
    <row r="418" spans="1:16" ht="21.75" customHeight="1" x14ac:dyDescent="0.55000000000000004">
      <c r="A418" s="179"/>
      <c r="B418" s="180"/>
      <c r="C418" s="180"/>
      <c r="D418" s="197"/>
      <c r="E418" s="201"/>
      <c r="F418" s="199"/>
      <c r="G418" s="200"/>
      <c r="H418" s="202" t="s">
        <v>121</v>
      </c>
      <c r="I418" s="378">
        <f ca="1">IFERROR(__xludf.DUMMYFUNCTION("IMPORTRANGE(""https://docs.google.com/spreadsheets/d/1XL5vhW3sbDhbH9Cz0tuDiY8C3ctxq1tqvaCgkFb8cCA/edit?usp=sharing"",""มหาสารคาม!I313"")"),60)</f>
        <v>60</v>
      </c>
      <c r="J418" s="380">
        <f ca="1">IFERROR(__xludf.DUMMYFUNCTION("IMPORTRANGE(""https://docs.google.com/spreadsheets/d/1XL5vhW3sbDhbH9Cz0tuDiY8C3ctxq1tqvaCgkFb8cCA/edit?usp=sharing"",""มหาสารคาม!J313"")"),0)</f>
        <v>0</v>
      </c>
      <c r="K418" s="204">
        <f t="shared" ca="1" si="113"/>
        <v>0</v>
      </c>
      <c r="L418" s="185"/>
      <c r="M418" s="185"/>
      <c r="N418" s="185"/>
      <c r="O418" s="185"/>
      <c r="P418" s="185"/>
    </row>
    <row r="419" spans="1:16" ht="21.75" customHeight="1" x14ac:dyDescent="0.55000000000000004">
      <c r="A419" s="179"/>
      <c r="B419" s="180"/>
      <c r="C419" s="180"/>
      <c r="D419" s="197"/>
      <c r="E419" s="201"/>
      <c r="F419" s="199"/>
      <c r="G419" s="224" t="s">
        <v>148</v>
      </c>
      <c r="H419" s="184" t="s">
        <v>37</v>
      </c>
      <c r="I419" s="332">
        <f ca="1">IFERROR(__xludf.DUMMYFUNCTION("IMPORTRANGE(""https://docs.google.com/spreadsheets/d/1XL5vhW3sbDhbH9Cz0tuDiY8C3ctxq1tqvaCgkFb8cCA/edit?usp=sharing"",""มหาสารคาม!I314"")"),20)</f>
        <v>20</v>
      </c>
      <c r="J419" s="275">
        <f ca="1">IFERROR(__xludf.DUMMYFUNCTION("IMPORTRANGE(""https://docs.google.com/spreadsheets/d/1XL5vhW3sbDhbH9Cz0tuDiY8C3ctxq1tqvaCgkFb8cCA/edit?usp=sharing"",""มหาสารคาม!J314"")"),0)</f>
        <v>0</v>
      </c>
      <c r="K419" s="168">
        <f t="shared" ca="1" si="113"/>
        <v>0</v>
      </c>
      <c r="L419" s="185"/>
      <c r="M419" s="185"/>
      <c r="N419" s="185"/>
      <c r="O419" s="185"/>
      <c r="P419" s="185"/>
    </row>
    <row r="420" spans="1:16" ht="21.75" customHeight="1" x14ac:dyDescent="0.55000000000000004">
      <c r="A420" s="231"/>
      <c r="B420" s="232"/>
      <c r="C420" s="232"/>
      <c r="D420" s="381"/>
      <c r="E420" s="382"/>
      <c r="F420" s="336"/>
      <c r="G420" s="383" t="s">
        <v>149</v>
      </c>
      <c r="H420" s="338" t="s">
        <v>37</v>
      </c>
      <c r="I420" s="339">
        <f ca="1">IFERROR(__xludf.DUMMYFUNCTION("IMPORTRANGE(""https://docs.google.com/spreadsheets/d/1XL5vhW3sbDhbH9Cz0tuDiY8C3ctxq1tqvaCgkFb8cCA/edit?usp=sharing"",""มหาสารคาม!I315"")"),20)</f>
        <v>20</v>
      </c>
      <c r="J420" s="275">
        <f ca="1">IFERROR(__xludf.DUMMYFUNCTION("IMPORTRANGE(""https://docs.google.com/spreadsheets/d/1XL5vhW3sbDhbH9Cz0tuDiY8C3ctxq1tqvaCgkFb8cCA/edit?usp=sharing"",""มหาสารคาม!J315"")"),0)</f>
        <v>0</v>
      </c>
      <c r="K420" s="281">
        <f t="shared" ca="1" si="113"/>
        <v>0</v>
      </c>
      <c r="L420" s="242"/>
      <c r="M420" s="242"/>
      <c r="N420" s="242"/>
      <c r="O420" s="242"/>
      <c r="P420" s="242"/>
    </row>
    <row r="421" spans="1:16" ht="21.75" customHeight="1" x14ac:dyDescent="0.55000000000000004">
      <c r="A421" s="179"/>
      <c r="B421" s="180"/>
      <c r="C421" s="180"/>
      <c r="D421" s="197"/>
      <c r="E421" s="201"/>
      <c r="F421" s="377" t="s">
        <v>150</v>
      </c>
      <c r="G421" s="200"/>
      <c r="H421" s="202" t="s">
        <v>37</v>
      </c>
      <c r="I421" s="378">
        <f ca="1">IFERROR(__xludf.DUMMYFUNCTION("IMPORTRANGE(""https://docs.google.com/spreadsheets/d/1XL5vhW3sbDhbH9Cz0tuDiY8C3ctxq1tqvaCgkFb8cCA/edit?usp=sharing"",""มหาสารคาม!I316"")"),40)</f>
        <v>40</v>
      </c>
      <c r="J421" s="379">
        <f ca="1">IFERROR(__xludf.DUMMYFUNCTION("IMPORTRANGE(""https://docs.google.com/spreadsheets/d/1XL5vhW3sbDhbH9Cz0tuDiY8C3ctxq1tqvaCgkFb8cCA/edit?usp=sharing"",""มหาสารคาม!J316"")"),0)</f>
        <v>0</v>
      </c>
      <c r="K421" s="204">
        <f t="shared" ca="1" si="113"/>
        <v>0</v>
      </c>
      <c r="L421" s="185"/>
      <c r="M421" s="185"/>
      <c r="N421" s="185"/>
      <c r="O421" s="185"/>
      <c r="P421" s="185"/>
    </row>
    <row r="422" spans="1:16" ht="21.75" customHeight="1" x14ac:dyDescent="0.55000000000000004">
      <c r="A422" s="179"/>
      <c r="B422" s="180"/>
      <c r="C422" s="180"/>
      <c r="D422" s="197"/>
      <c r="E422" s="201"/>
      <c r="F422" s="199"/>
      <c r="G422" s="200"/>
      <c r="H422" s="202" t="s">
        <v>121</v>
      </c>
      <c r="I422" s="378">
        <f ca="1">IFERROR(__xludf.DUMMYFUNCTION("IMPORTRANGE(""https://docs.google.com/spreadsheets/d/1XL5vhW3sbDhbH9Cz0tuDiY8C3ctxq1tqvaCgkFb8cCA/edit?usp=sharing"",""มหาสารคาม!I317"")"),120)</f>
        <v>120</v>
      </c>
      <c r="J422" s="380">
        <f ca="1">IFERROR(__xludf.DUMMYFUNCTION("IMPORTRANGE(""https://docs.google.com/spreadsheets/d/1XL5vhW3sbDhbH9Cz0tuDiY8C3ctxq1tqvaCgkFb8cCA/edit?usp=sharing"",""มหาสารคาม!J317"")"),0)</f>
        <v>0</v>
      </c>
      <c r="K422" s="204">
        <f t="shared" ca="1" si="113"/>
        <v>0</v>
      </c>
      <c r="L422" s="185"/>
      <c r="M422" s="185"/>
      <c r="N422" s="185"/>
      <c r="O422" s="185"/>
      <c r="P422" s="185"/>
    </row>
    <row r="423" spans="1:16" ht="21.75" customHeight="1" x14ac:dyDescent="0.55000000000000004">
      <c r="A423" s="179"/>
      <c r="B423" s="180"/>
      <c r="C423" s="180"/>
      <c r="D423" s="197"/>
      <c r="E423" s="201"/>
      <c r="F423" s="199"/>
      <c r="G423" s="224" t="s">
        <v>151</v>
      </c>
      <c r="H423" s="184" t="s">
        <v>37</v>
      </c>
      <c r="I423" s="332">
        <f ca="1">IFERROR(__xludf.DUMMYFUNCTION("IMPORTRANGE(""https://docs.google.com/spreadsheets/d/1XL5vhW3sbDhbH9Cz0tuDiY8C3ctxq1tqvaCgkFb8cCA/edit?usp=sharing"",""มหาสารคาม!I318"")"),40)</f>
        <v>40</v>
      </c>
      <c r="J423" s="275">
        <f ca="1">IFERROR(__xludf.DUMMYFUNCTION("IMPORTRANGE(""https://docs.google.com/spreadsheets/d/1XL5vhW3sbDhbH9Cz0tuDiY8C3ctxq1tqvaCgkFb8cCA/edit?usp=sharing"",""มหาสารคาม!J318"")"),0)</f>
        <v>0</v>
      </c>
      <c r="K423" s="168">
        <f t="shared" ca="1" si="113"/>
        <v>0</v>
      </c>
      <c r="L423" s="185"/>
      <c r="M423" s="185"/>
      <c r="N423" s="185"/>
      <c r="O423" s="185"/>
      <c r="P423" s="185"/>
    </row>
    <row r="424" spans="1:16" ht="21.75" customHeight="1" x14ac:dyDescent="0.55000000000000004">
      <c r="A424" s="179"/>
      <c r="B424" s="180"/>
      <c r="C424" s="180"/>
      <c r="D424" s="197"/>
      <c r="E424" s="201"/>
      <c r="F424" s="199"/>
      <c r="G424" s="224" t="s">
        <v>152</v>
      </c>
      <c r="H424" s="184" t="s">
        <v>37</v>
      </c>
      <c r="I424" s="332">
        <f ca="1">IFERROR(__xludf.DUMMYFUNCTION("IMPORTRANGE(""https://docs.google.com/spreadsheets/d/1XL5vhW3sbDhbH9Cz0tuDiY8C3ctxq1tqvaCgkFb8cCA/edit?usp=sharing"",""มหาสารคาม!I319"")"),40)</f>
        <v>40</v>
      </c>
      <c r="J424" s="275">
        <f ca="1">IFERROR(__xludf.DUMMYFUNCTION("IMPORTRANGE(""https://docs.google.com/spreadsheets/d/1XL5vhW3sbDhbH9Cz0tuDiY8C3ctxq1tqvaCgkFb8cCA/edit?usp=sharing"",""มหาสารคาม!J319"")"),0)</f>
        <v>0</v>
      </c>
      <c r="K424" s="168">
        <f t="shared" ca="1" si="113"/>
        <v>0</v>
      </c>
      <c r="L424" s="185"/>
      <c r="M424" s="185"/>
      <c r="N424" s="185"/>
      <c r="O424" s="185"/>
      <c r="P424" s="185"/>
    </row>
    <row r="425" spans="1:16" ht="21.75" customHeight="1" x14ac:dyDescent="0.55000000000000004">
      <c r="A425" s="179"/>
      <c r="B425" s="180"/>
      <c r="C425" s="180"/>
      <c r="D425" s="197"/>
      <c r="E425" s="201"/>
      <c r="F425" s="199"/>
      <c r="G425" s="224" t="s">
        <v>153</v>
      </c>
      <c r="H425" s="184" t="s">
        <v>37</v>
      </c>
      <c r="I425" s="332">
        <f ca="1">IFERROR(__xludf.DUMMYFUNCTION("IMPORTRANGE(""https://docs.google.com/spreadsheets/d/1XL5vhW3sbDhbH9Cz0tuDiY8C3ctxq1tqvaCgkFb8cCA/edit?usp=sharing"",""มหาสารคาม!I320"")"),40)</f>
        <v>40</v>
      </c>
      <c r="J425" s="275">
        <f ca="1">IFERROR(__xludf.DUMMYFUNCTION("IMPORTRANGE(""https://docs.google.com/spreadsheets/d/1XL5vhW3sbDhbH9Cz0tuDiY8C3ctxq1tqvaCgkFb8cCA/edit?usp=sharing"",""มหาสารคาม!J320"")"),0)</f>
        <v>0</v>
      </c>
      <c r="K425" s="168">
        <f t="shared" ca="1" si="113"/>
        <v>0</v>
      </c>
      <c r="L425" s="185"/>
      <c r="M425" s="185"/>
      <c r="N425" s="185"/>
      <c r="O425" s="185"/>
      <c r="P425" s="185"/>
    </row>
    <row r="426" spans="1:16" ht="21.75" customHeight="1" x14ac:dyDescent="0.55000000000000004">
      <c r="A426" s="179"/>
      <c r="B426" s="180"/>
      <c r="C426" s="180"/>
      <c r="D426" s="197"/>
      <c r="E426" s="201"/>
      <c r="F426" s="377" t="s">
        <v>154</v>
      </c>
      <c r="G426" s="200"/>
      <c r="H426" s="202" t="s">
        <v>37</v>
      </c>
      <c r="I426" s="378">
        <f ca="1">IFERROR(__xludf.DUMMYFUNCTION("IMPORTRANGE(""https://docs.google.com/spreadsheets/d/1XL5vhW3sbDhbH9Cz0tuDiY8C3ctxq1tqvaCgkFb8cCA/edit?usp=sharing"",""มหาสารคาม!I321"")"),10)</f>
        <v>10</v>
      </c>
      <c r="J426" s="379">
        <f ca="1">IFERROR(__xludf.DUMMYFUNCTION("IMPORTRANGE(""https://docs.google.com/spreadsheets/d/1XL5vhW3sbDhbH9Cz0tuDiY8C3ctxq1tqvaCgkFb8cCA/edit?usp=sharing"",""มหาสารคาม!J321"")"),0)</f>
        <v>0</v>
      </c>
      <c r="K426" s="204">
        <f t="shared" ca="1" si="113"/>
        <v>0</v>
      </c>
      <c r="L426" s="185"/>
      <c r="M426" s="185"/>
      <c r="N426" s="185"/>
      <c r="O426" s="185"/>
      <c r="P426" s="185"/>
    </row>
    <row r="427" spans="1:16" ht="21.75" customHeight="1" x14ac:dyDescent="0.55000000000000004">
      <c r="A427" s="179"/>
      <c r="B427" s="180"/>
      <c r="C427" s="180"/>
      <c r="D427" s="197"/>
      <c r="E427" s="201"/>
      <c r="F427" s="199"/>
      <c r="G427" s="200"/>
      <c r="H427" s="202" t="s">
        <v>121</v>
      </c>
      <c r="I427" s="378">
        <f ca="1">IFERROR(__xludf.DUMMYFUNCTION("IMPORTRANGE(""https://docs.google.com/spreadsheets/d/1XL5vhW3sbDhbH9Cz0tuDiY8C3ctxq1tqvaCgkFb8cCA/edit?usp=sharing"",""มหาสารคาม!I322"")"),30)</f>
        <v>30</v>
      </c>
      <c r="J427" s="380">
        <f ca="1">IFERROR(__xludf.DUMMYFUNCTION("IMPORTRANGE(""https://docs.google.com/spreadsheets/d/1XL5vhW3sbDhbH9Cz0tuDiY8C3ctxq1tqvaCgkFb8cCA/edit?usp=sharing"",""มหาสารคาม!J322"")"),0)</f>
        <v>0</v>
      </c>
      <c r="K427" s="204">
        <f t="shared" ca="1" si="113"/>
        <v>0</v>
      </c>
      <c r="L427" s="185"/>
      <c r="M427" s="185"/>
      <c r="N427" s="185"/>
      <c r="O427" s="185"/>
      <c r="P427" s="185"/>
    </row>
    <row r="428" spans="1:16" ht="21.75" customHeight="1" x14ac:dyDescent="0.55000000000000004">
      <c r="A428" s="179"/>
      <c r="B428" s="180"/>
      <c r="C428" s="180"/>
      <c r="D428" s="197"/>
      <c r="E428" s="201"/>
      <c r="F428" s="199"/>
      <c r="G428" s="224" t="s">
        <v>155</v>
      </c>
      <c r="H428" s="184" t="s">
        <v>37</v>
      </c>
      <c r="I428" s="384">
        <f ca="1">IFERROR(__xludf.DUMMYFUNCTION("IMPORTRANGE(""https://docs.google.com/spreadsheets/d/1XL5vhW3sbDhbH9Cz0tuDiY8C3ctxq1tqvaCgkFb8cCA/edit?usp=sharing"",""มหาสารคาม!I323"")"),10)</f>
        <v>10</v>
      </c>
      <c r="J428" s="275">
        <f ca="1">IFERROR(__xludf.DUMMYFUNCTION("IMPORTRANGE(""https://docs.google.com/spreadsheets/d/1XL5vhW3sbDhbH9Cz0tuDiY8C3ctxq1tqvaCgkFb8cCA/edit?usp=sharing"",""มหาสารคาม!J323"")"),0)</f>
        <v>0</v>
      </c>
      <c r="K428" s="168">
        <f t="shared" ca="1" si="113"/>
        <v>0</v>
      </c>
      <c r="L428" s="185"/>
      <c r="M428" s="185"/>
      <c r="N428" s="185"/>
      <c r="O428" s="185"/>
      <c r="P428" s="185"/>
    </row>
    <row r="429" spans="1:16" ht="21.75" customHeight="1" x14ac:dyDescent="0.55000000000000004">
      <c r="A429" s="179"/>
      <c r="B429" s="180"/>
      <c r="C429" s="180"/>
      <c r="D429" s="197"/>
      <c r="E429" s="201"/>
      <c r="F429" s="199"/>
      <c r="G429" s="224" t="s">
        <v>156</v>
      </c>
      <c r="H429" s="184" t="s">
        <v>37</v>
      </c>
      <c r="I429" s="384">
        <f ca="1">IFERROR(__xludf.DUMMYFUNCTION("IMPORTRANGE(""https://docs.google.com/spreadsheets/d/1XL5vhW3sbDhbH9Cz0tuDiY8C3ctxq1tqvaCgkFb8cCA/edit?usp=sharing"",""มหาสารคาม!I324"")"),10)</f>
        <v>10</v>
      </c>
      <c r="J429" s="275">
        <f ca="1">IFERROR(__xludf.DUMMYFUNCTION("IMPORTRANGE(""https://docs.google.com/spreadsheets/d/1XL5vhW3sbDhbH9Cz0tuDiY8C3ctxq1tqvaCgkFb8cCA/edit?usp=sharing"",""มหาสารคาม!J324"")"),0)</f>
        <v>0</v>
      </c>
      <c r="K429" s="168">
        <f t="shared" ca="1" si="113"/>
        <v>0</v>
      </c>
      <c r="L429" s="185"/>
      <c r="M429" s="185"/>
      <c r="N429" s="185"/>
      <c r="O429" s="185"/>
      <c r="P429" s="185"/>
    </row>
    <row r="430" spans="1:16" ht="21.75" customHeight="1" x14ac:dyDescent="0.55000000000000004">
      <c r="A430" s="179"/>
      <c r="B430" s="180"/>
      <c r="C430" s="180"/>
      <c r="D430" s="197"/>
      <c r="E430" s="201"/>
      <c r="F430" s="198" t="s">
        <v>53</v>
      </c>
      <c r="G430" s="375"/>
      <c r="H430" s="376" t="s">
        <v>37</v>
      </c>
      <c r="I430" s="203">
        <f ca="1">IFERROR(__xludf.DUMMYFUNCTION("IMPORTRANGE(""https://docs.google.com/spreadsheets/d/1XL5vhW3sbDhbH9Cz0tuDiY8C3ctxq1tqvaCgkFb8cCA/edit?usp=sharing"",""มหาสารคาม!I325"")"),60)</f>
        <v>60</v>
      </c>
      <c r="J430" s="379">
        <f ca="1">IFERROR(__xludf.DUMMYFUNCTION("IMPORTRANGE(""https://docs.google.com/spreadsheets/d/1XL5vhW3sbDhbH9Cz0tuDiY8C3ctxq1tqvaCgkFb8cCA/edit?usp=sharing"",""มหาสารคาม!J325"")"),0)</f>
        <v>0</v>
      </c>
      <c r="K430" s="204">
        <f t="shared" ca="1" si="113"/>
        <v>0</v>
      </c>
      <c r="L430" s="185"/>
      <c r="M430" s="185"/>
      <c r="N430" s="185"/>
      <c r="O430" s="185"/>
      <c r="P430" s="185"/>
    </row>
    <row r="431" spans="1:16" ht="21.75" customHeight="1" x14ac:dyDescent="0.55000000000000004">
      <c r="A431" s="385"/>
      <c r="B431" s="386"/>
      <c r="C431" s="386"/>
      <c r="D431" s="387"/>
      <c r="E431" s="201"/>
      <c r="F431" s="199"/>
      <c r="G431" s="224" t="s">
        <v>157</v>
      </c>
      <c r="H431" s="184" t="s">
        <v>37</v>
      </c>
      <c r="I431" s="384">
        <f ca="1">IFERROR(__xludf.DUMMYFUNCTION("IMPORTRANGE(""https://docs.google.com/spreadsheets/d/1XL5vhW3sbDhbH9Cz0tuDiY8C3ctxq1tqvaCgkFb8cCA/edit?usp=sharing"",""มหาสารคาม!I326"")"),20)</f>
        <v>20</v>
      </c>
      <c r="J431" s="275">
        <f ca="1">IFERROR(__xludf.DUMMYFUNCTION("IMPORTRANGE(""https://docs.google.com/spreadsheets/d/1XL5vhW3sbDhbH9Cz0tuDiY8C3ctxq1tqvaCgkFb8cCA/edit?usp=sharing"",""มหาสารคาม!J326"")"),0)</f>
        <v>0</v>
      </c>
      <c r="K431" s="168">
        <f t="shared" ca="1" si="113"/>
        <v>0</v>
      </c>
      <c r="L431" s="185"/>
      <c r="M431" s="185"/>
      <c r="N431" s="185"/>
      <c r="O431" s="185"/>
      <c r="P431" s="185"/>
    </row>
    <row r="432" spans="1:16" ht="21.75" customHeight="1" x14ac:dyDescent="0.55000000000000004">
      <c r="A432" s="385"/>
      <c r="B432" s="386"/>
      <c r="C432" s="386"/>
      <c r="D432" s="387"/>
      <c r="E432" s="201"/>
      <c r="F432" s="199"/>
      <c r="G432" s="224" t="s">
        <v>158</v>
      </c>
      <c r="H432" s="184" t="s">
        <v>37</v>
      </c>
      <c r="I432" s="384">
        <f ca="1">IFERROR(__xludf.DUMMYFUNCTION("IMPORTRANGE(""https://docs.google.com/spreadsheets/d/1XL5vhW3sbDhbH9Cz0tuDiY8C3ctxq1tqvaCgkFb8cCA/edit?usp=sharing"",""มหาสารคาม!I327"")"),40)</f>
        <v>40</v>
      </c>
      <c r="J432" s="275">
        <f ca="1">IFERROR(__xludf.DUMMYFUNCTION("IMPORTRANGE(""https://docs.google.com/spreadsheets/d/1XL5vhW3sbDhbH9Cz0tuDiY8C3ctxq1tqvaCgkFb8cCA/edit?usp=sharing"",""มหาสารคาม!J327"")"),0)</f>
        <v>0</v>
      </c>
      <c r="K432" s="168">
        <f t="shared" ca="1" si="113"/>
        <v>0</v>
      </c>
      <c r="L432" s="185"/>
      <c r="M432" s="185"/>
      <c r="N432" s="185"/>
      <c r="O432" s="185"/>
      <c r="P432" s="185"/>
    </row>
    <row r="433" spans="1:16" ht="21.75" customHeight="1" x14ac:dyDescent="0.55000000000000004">
      <c r="A433" s="179"/>
      <c r="B433" s="180"/>
      <c r="C433" s="180"/>
      <c r="D433" s="197"/>
      <c r="E433" s="198" t="s">
        <v>54</v>
      </c>
      <c r="F433" s="199"/>
      <c r="G433" s="200"/>
      <c r="H433" s="190"/>
      <c r="I433" s="191"/>
      <c r="J433" s="192">
        <f ca="1">IFERROR(__xludf.DUMMYFUNCTION("IMPORTRANGE(""https://docs.google.com/spreadsheets/d/1XL5vhW3sbDhbH9Cz0tuDiY8C3ctxq1tqvaCgkFb8cCA/edit?usp=sharing"",""มหาสารคาม!J328"")"),0)</f>
        <v>0</v>
      </c>
      <c r="K433" s="168"/>
      <c r="L433" s="185"/>
      <c r="M433" s="185"/>
      <c r="N433" s="185"/>
      <c r="O433" s="185"/>
      <c r="P433" s="185"/>
    </row>
    <row r="434" spans="1:16" ht="21.75" customHeight="1" x14ac:dyDescent="0.55000000000000004">
      <c r="A434" s="179"/>
      <c r="B434" s="180"/>
      <c r="C434" s="180"/>
      <c r="D434" s="205">
        <v>3</v>
      </c>
      <c r="E434" s="206" t="s">
        <v>55</v>
      </c>
      <c r="F434" s="207"/>
      <c r="G434" s="208"/>
      <c r="H434" s="190"/>
      <c r="I434" s="191"/>
      <c r="J434" s="209">
        <f ca="1">IFERROR(__xludf.DUMMYFUNCTION("IMPORTRANGE(""https://docs.google.com/spreadsheets/d/1XL5vhW3sbDhbH9Cz0tuDiY8C3ctxq1tqvaCgkFb8cCA/edit?usp=sharing"",""มหาสารคาม!J329"")"),0)</f>
        <v>0</v>
      </c>
      <c r="K434" s="168"/>
      <c r="L434" s="185"/>
      <c r="M434" s="185"/>
      <c r="N434" s="185"/>
      <c r="O434" s="185"/>
      <c r="P434" s="185"/>
    </row>
    <row r="435" spans="1:16" ht="21.75" customHeight="1" x14ac:dyDescent="0.55000000000000004">
      <c r="A435" s="388"/>
      <c r="B435" s="389">
        <v>4</v>
      </c>
      <c r="C435" s="389" t="s">
        <v>159</v>
      </c>
      <c r="D435" s="390"/>
      <c r="E435" s="390"/>
      <c r="F435" s="390"/>
      <c r="G435" s="391"/>
      <c r="H435" s="392" t="s">
        <v>37</v>
      </c>
      <c r="I435" s="393">
        <f ca="1">IFERROR(__xludf.DUMMYFUNCTION("IMPORTRANGE(""https://docs.google.com/spreadsheets/d/1XL5vhW3sbDhbH9Cz0tuDiY8C3ctxq1tqvaCgkFb8cCA/edit?usp=sharing"",""มหาสารคาม!I330"")"),21)</f>
        <v>21</v>
      </c>
      <c r="J435" s="393">
        <f ca="1">IFERROR(__xludf.DUMMYFUNCTION("IMPORTRANGE(""https://docs.google.com/spreadsheets/d/1XL5vhW3sbDhbH9Cz0tuDiY8C3ctxq1tqvaCgkFb8cCA/edit?usp=sharing"",""มหาสารคาม!J330"")"),0)</f>
        <v>0</v>
      </c>
      <c r="K435" s="394">
        <f ca="1">IF(I435&gt;0,J435*100/I435,0)</f>
        <v>0</v>
      </c>
      <c r="L435" s="395">
        <f ca="1">IFERROR(__xludf.DUMMYFUNCTION("IMPORTRANGE(""https://docs.google.com/spreadsheets/d/1XL5vhW3sbDhbH9Cz0tuDiY8C3ctxq1tqvaCgkFb8cCA/edit?usp=sharing"",""มหาสารคาม!L330"")"),96000)</f>
        <v>96000</v>
      </c>
      <c r="M435" s="395"/>
      <c r="N435" s="395">
        <f ca="1">IFERROR(__xludf.DUMMYFUNCTION("IMPORTRANGE(""https://docs.google.com/spreadsheets/d/1XL5vhW3sbDhbH9Cz0tuDiY8C3ctxq1tqvaCgkFb8cCA/edit?usp=sharing"",""มหาสารคาม!M330"")"),0)</f>
        <v>0</v>
      </c>
      <c r="O435" s="395">
        <f t="shared" ref="O435:O439" ca="1" si="114">+IF(L435&gt;0,N435*100/L435,0)</f>
        <v>0</v>
      </c>
      <c r="P435" s="395"/>
    </row>
    <row r="436" spans="1:16" ht="21.75" customHeight="1" x14ac:dyDescent="0.55000000000000004">
      <c r="A436" s="161"/>
      <c r="B436" s="162"/>
      <c r="C436" s="162" t="s">
        <v>16</v>
      </c>
      <c r="D436" s="163" t="s">
        <v>38</v>
      </c>
      <c r="E436" s="164"/>
      <c r="F436" s="164"/>
      <c r="G436" s="165" t="s">
        <v>39</v>
      </c>
      <c r="H436" s="166" t="s">
        <v>12</v>
      </c>
      <c r="I436" s="167" t="s">
        <v>40</v>
      </c>
      <c r="J436" s="167"/>
      <c r="K436" s="168"/>
      <c r="L436" s="169">
        <f ca="1">IFERROR(__xludf.DUMMYFUNCTION("IMPORTRANGE(""https://docs.google.com/spreadsheets/d/1XL5vhW3sbDhbH9Cz0tuDiY8C3ctxq1tqvaCgkFb8cCA/edit?usp=sharing"",""มหาสารคาม!L331"")"),0)</f>
        <v>0</v>
      </c>
      <c r="M436" s="169"/>
      <c r="N436" s="171">
        <f ca="1">IFERROR(__xludf.DUMMYFUNCTION("IMPORTRANGE(""https://docs.google.com/spreadsheets/d/1XL5vhW3sbDhbH9Cz0tuDiY8C3ctxq1tqvaCgkFb8cCA/edit?usp=sharing"",""มหาสารคาม!M331"")"),0)</f>
        <v>0</v>
      </c>
      <c r="O436" s="171">
        <f t="shared" ca="1" si="114"/>
        <v>0</v>
      </c>
      <c r="P436" s="171"/>
    </row>
    <row r="437" spans="1:16" ht="21.75" customHeight="1" x14ac:dyDescent="0.55000000000000004">
      <c r="A437" s="161"/>
      <c r="B437" s="162"/>
      <c r="C437" s="162"/>
      <c r="D437" s="170"/>
      <c r="E437" s="164"/>
      <c r="F437" s="164" t="s">
        <v>40</v>
      </c>
      <c r="G437" s="165" t="s">
        <v>41</v>
      </c>
      <c r="H437" s="166" t="s">
        <v>12</v>
      </c>
      <c r="I437" s="167"/>
      <c r="J437" s="167"/>
      <c r="K437" s="168"/>
      <c r="L437" s="169">
        <f ca="1">IFERROR(__xludf.DUMMYFUNCTION("IMPORTRANGE(""https://docs.google.com/spreadsheets/d/1XL5vhW3sbDhbH9Cz0tuDiY8C3ctxq1tqvaCgkFb8cCA/edit?usp=sharing"",""มหาสารคาม!L332"")"),96000)</f>
        <v>96000</v>
      </c>
      <c r="M437" s="169"/>
      <c r="N437" s="171">
        <f ca="1">IFERROR(__xludf.DUMMYFUNCTION("IMPORTRANGE(""https://docs.google.com/spreadsheets/d/1XL5vhW3sbDhbH9Cz0tuDiY8C3ctxq1tqvaCgkFb8cCA/edit?usp=sharing"",""มหาสารคาม!M332"")"),0)</f>
        <v>0</v>
      </c>
      <c r="O437" s="171">
        <f t="shared" ca="1" si="114"/>
        <v>0</v>
      </c>
      <c r="P437" s="171"/>
    </row>
    <row r="438" spans="1:16" ht="21.75" customHeight="1" x14ac:dyDescent="0.55000000000000004">
      <c r="A438" s="161"/>
      <c r="B438" s="162"/>
      <c r="C438" s="162"/>
      <c r="D438" s="170"/>
      <c r="E438" s="164"/>
      <c r="F438" s="164"/>
      <c r="G438" s="173" t="s">
        <v>128</v>
      </c>
      <c r="H438" s="166" t="s">
        <v>12</v>
      </c>
      <c r="I438" s="167"/>
      <c r="J438" s="167"/>
      <c r="K438" s="168"/>
      <c r="L438" s="171">
        <f ca="1">IFERROR(__xludf.DUMMYFUNCTION("IMPORTRANGE(""https://docs.google.com/spreadsheets/d/1XL5vhW3sbDhbH9Cz0tuDiY8C3ctxq1tqvaCgkFb8cCA/edit?usp=sharing"",""มหาสารคาม!L333"")"),0)</f>
        <v>0</v>
      </c>
      <c r="M438" s="171"/>
      <c r="N438" s="171">
        <f ca="1">IFERROR(__xludf.DUMMYFUNCTION("IMPORTRANGE(""https://docs.google.com/spreadsheets/d/1XL5vhW3sbDhbH9Cz0tuDiY8C3ctxq1tqvaCgkFb8cCA/edit?usp=sharing"",""มหาสารคาม!M333"")"),0)</f>
        <v>0</v>
      </c>
      <c r="O438" s="171">
        <f t="shared" ca="1" si="114"/>
        <v>0</v>
      </c>
      <c r="P438" s="171"/>
    </row>
    <row r="439" spans="1:16" ht="21.75" customHeight="1" x14ac:dyDescent="0.55000000000000004">
      <c r="A439" s="161"/>
      <c r="B439" s="162"/>
      <c r="C439" s="162"/>
      <c r="D439" s="170"/>
      <c r="E439" s="164"/>
      <c r="F439" s="164"/>
      <c r="G439" s="173" t="s">
        <v>129</v>
      </c>
      <c r="H439" s="166" t="s">
        <v>12</v>
      </c>
      <c r="I439" s="167"/>
      <c r="J439" s="167"/>
      <c r="K439" s="168"/>
      <c r="L439" s="171">
        <f ca="1">IFERROR(__xludf.DUMMYFUNCTION("IMPORTRANGE(""https://docs.google.com/spreadsheets/d/1XL5vhW3sbDhbH9Cz0tuDiY8C3ctxq1tqvaCgkFb8cCA/edit?usp=sharing"",""มหาสารคาม!L334"")"),96000)</f>
        <v>96000</v>
      </c>
      <c r="M439" s="171"/>
      <c r="N439" s="171">
        <f ca="1">IFERROR(__xludf.DUMMYFUNCTION("IMPORTRANGE(""https://docs.google.com/spreadsheets/d/1XL5vhW3sbDhbH9Cz0tuDiY8C3ctxq1tqvaCgkFb8cCA/edit?usp=sharing"",""มหาสารคาม!M334"")"),0)</f>
        <v>0</v>
      </c>
      <c r="O439" s="171">
        <f t="shared" ca="1" si="114"/>
        <v>0</v>
      </c>
      <c r="P439" s="171"/>
    </row>
    <row r="440" spans="1:16" ht="21.75" customHeight="1" x14ac:dyDescent="0.55000000000000004">
      <c r="A440" s="363"/>
      <c r="B440" s="364"/>
      <c r="C440" s="162"/>
      <c r="D440" s="365"/>
      <c r="E440" s="164"/>
      <c r="F440" s="164"/>
      <c r="G440" s="165" t="s">
        <v>130</v>
      </c>
      <c r="H440" s="166" t="s">
        <v>12</v>
      </c>
      <c r="I440" s="191"/>
      <c r="J440" s="191"/>
      <c r="K440" s="222"/>
      <c r="L440" s="171"/>
      <c r="M440" s="171"/>
      <c r="N440" s="366">
        <f ca="1">IFERROR(__xludf.DUMMYFUNCTION("IMPORTRANGE(""https://docs.google.com/spreadsheets/d/1XL5vhW3sbDhbH9Cz0tuDiY8C3ctxq1tqvaCgkFb8cCA/edit?usp=sharing"",""มหาสารคาม!M335"")"),0)</f>
        <v>0</v>
      </c>
      <c r="O440" s="171"/>
      <c r="P440" s="171"/>
    </row>
    <row r="441" spans="1:16" ht="21.75" customHeight="1" x14ac:dyDescent="0.55000000000000004">
      <c r="A441" s="363"/>
      <c r="B441" s="364"/>
      <c r="C441" s="162"/>
      <c r="D441" s="365"/>
      <c r="E441" s="164"/>
      <c r="F441" s="164"/>
      <c r="G441" s="165" t="s">
        <v>131</v>
      </c>
      <c r="H441" s="166" t="s">
        <v>12</v>
      </c>
      <c r="I441" s="191"/>
      <c r="J441" s="191"/>
      <c r="K441" s="222"/>
      <c r="L441" s="171"/>
      <c r="M441" s="171"/>
      <c r="N441" s="366">
        <f ca="1">IFERROR(__xludf.DUMMYFUNCTION("IMPORTRANGE(""https://docs.google.com/spreadsheets/d/1XL5vhW3sbDhbH9Cz0tuDiY8C3ctxq1tqvaCgkFb8cCA/edit?usp=sharing"",""มหาสารคาม!M336"")"),0)</f>
        <v>0</v>
      </c>
      <c r="O441" s="171"/>
      <c r="P441" s="171"/>
    </row>
    <row r="442" spans="1:16" ht="21.75" customHeight="1" x14ac:dyDescent="0.55000000000000004">
      <c r="A442" s="363"/>
      <c r="B442" s="364"/>
      <c r="C442" s="162"/>
      <c r="D442" s="365"/>
      <c r="E442" s="164"/>
      <c r="F442" s="164"/>
      <c r="G442" s="165" t="s">
        <v>132</v>
      </c>
      <c r="H442" s="166" t="s">
        <v>12</v>
      </c>
      <c r="I442" s="191"/>
      <c r="J442" s="191"/>
      <c r="K442" s="222"/>
      <c r="L442" s="171"/>
      <c r="M442" s="171"/>
      <c r="N442" s="366">
        <f ca="1">IFERROR(__xludf.DUMMYFUNCTION("IMPORTRANGE(""https://docs.google.com/spreadsheets/d/1XL5vhW3sbDhbH9Cz0tuDiY8C3ctxq1tqvaCgkFb8cCA/edit?usp=sharing"",""มหาสารคาม!M337"")"),0)</f>
        <v>0</v>
      </c>
      <c r="O442" s="171"/>
      <c r="P442" s="171"/>
    </row>
    <row r="443" spans="1:16" ht="21.75" customHeight="1" x14ac:dyDescent="0.55000000000000004">
      <c r="A443" s="363"/>
      <c r="B443" s="364"/>
      <c r="C443" s="162"/>
      <c r="D443" s="365"/>
      <c r="E443" s="164"/>
      <c r="F443" s="164"/>
      <c r="G443" s="165" t="s">
        <v>133</v>
      </c>
      <c r="H443" s="166" t="s">
        <v>12</v>
      </c>
      <c r="I443" s="191"/>
      <c r="J443" s="191"/>
      <c r="K443" s="222"/>
      <c r="L443" s="171"/>
      <c r="M443" s="171"/>
      <c r="N443" s="366">
        <f ca="1">IFERROR(__xludf.DUMMYFUNCTION("IMPORTRANGE(""https://docs.google.com/spreadsheets/d/1XL5vhW3sbDhbH9Cz0tuDiY8C3ctxq1tqvaCgkFb8cCA/edit?usp=sharing"",""มหาสารคาม!M338"")"),0)</f>
        <v>0</v>
      </c>
      <c r="O443" s="171"/>
      <c r="P443" s="171"/>
    </row>
    <row r="444" spans="1:16" ht="21.75" customHeight="1" x14ac:dyDescent="0.55000000000000004">
      <c r="A444" s="179"/>
      <c r="B444" s="180"/>
      <c r="C444" s="162" t="s">
        <v>16</v>
      </c>
      <c r="D444" s="181" t="s">
        <v>44</v>
      </c>
      <c r="E444" s="182"/>
      <c r="F444" s="182"/>
      <c r="G444" s="183"/>
      <c r="H444" s="184"/>
      <c r="I444" s="167"/>
      <c r="J444" s="167"/>
      <c r="K444" s="168"/>
      <c r="L444" s="185"/>
      <c r="M444" s="185"/>
      <c r="N444" s="185"/>
      <c r="O444" s="185"/>
      <c r="P444" s="185"/>
    </row>
    <row r="445" spans="1:16" ht="21.75" customHeight="1" x14ac:dyDescent="0.55000000000000004">
      <c r="A445" s="179"/>
      <c r="B445" s="180"/>
      <c r="C445" s="180"/>
      <c r="D445" s="186">
        <v>1</v>
      </c>
      <c r="E445" s="187" t="s">
        <v>45</v>
      </c>
      <c r="F445" s="188"/>
      <c r="G445" s="189"/>
      <c r="H445" s="190"/>
      <c r="I445" s="191"/>
      <c r="J445" s="209">
        <f ca="1">IFERROR(__xludf.DUMMYFUNCTION("IMPORTRANGE(""https://docs.google.com/spreadsheets/d/1XL5vhW3sbDhbH9Cz0tuDiY8C3ctxq1tqvaCgkFb8cCA/edit?usp=sharing"",""มหาสารคาม!J340"")"),0)</f>
        <v>0</v>
      </c>
      <c r="K445" s="168"/>
      <c r="L445" s="185"/>
      <c r="M445" s="185"/>
      <c r="N445" s="185"/>
      <c r="O445" s="185"/>
      <c r="P445" s="185"/>
    </row>
    <row r="446" spans="1:16" ht="21.75" customHeight="1" x14ac:dyDescent="0.55000000000000004">
      <c r="A446" s="179"/>
      <c r="B446" s="180"/>
      <c r="C446" s="180"/>
      <c r="D446" s="193">
        <v>2</v>
      </c>
      <c r="E446" s="194" t="s">
        <v>46</v>
      </c>
      <c r="F446" s="195"/>
      <c r="G446" s="196"/>
      <c r="H446" s="190"/>
      <c r="I446" s="191"/>
      <c r="J446" s="209">
        <f ca="1">IFERROR(__xludf.DUMMYFUNCTION("IMPORTRANGE(""https://docs.google.com/spreadsheets/d/1XL5vhW3sbDhbH9Cz0tuDiY8C3ctxq1tqvaCgkFb8cCA/edit?usp=sharing"",""มหาสารคาม!J341"")"),1)</f>
        <v>1</v>
      </c>
      <c r="K446" s="168"/>
      <c r="L446" s="185" t="s">
        <v>40</v>
      </c>
      <c r="M446" s="185"/>
      <c r="N446" s="185" t="s">
        <v>40</v>
      </c>
      <c r="O446" s="185"/>
      <c r="P446" s="185"/>
    </row>
    <row r="447" spans="1:16" ht="21.75" customHeight="1" x14ac:dyDescent="0.55000000000000004">
      <c r="A447" s="179"/>
      <c r="B447" s="180"/>
      <c r="C447" s="180"/>
      <c r="D447" s="197"/>
      <c r="E447" s="198" t="s">
        <v>160</v>
      </c>
      <c r="F447" s="199"/>
      <c r="G447" s="200"/>
      <c r="H447" s="190"/>
      <c r="I447" s="191"/>
      <c r="J447" s="192">
        <f ca="1">IFERROR(__xludf.DUMMYFUNCTION("IMPORTRANGE(""https://docs.google.com/spreadsheets/d/1XL5vhW3sbDhbH9Cz0tuDiY8C3ctxq1tqvaCgkFb8cCA/edit?usp=sharing"",""มหาสารคาม!J342"")"),1)</f>
        <v>1</v>
      </c>
      <c r="K447" s="168"/>
      <c r="L447" s="185"/>
      <c r="M447" s="185"/>
      <c r="N447" s="185"/>
      <c r="O447" s="185"/>
      <c r="P447" s="185"/>
    </row>
    <row r="448" spans="1:16" ht="21.75" customHeight="1" x14ac:dyDescent="0.55000000000000004">
      <c r="A448" s="179"/>
      <c r="B448" s="180"/>
      <c r="C448" s="180"/>
      <c r="D448" s="197"/>
      <c r="E448" s="198" t="s">
        <v>48</v>
      </c>
      <c r="F448" s="199"/>
      <c r="G448" s="200"/>
      <c r="H448" s="190"/>
      <c r="I448" s="191"/>
      <c r="J448" s="192">
        <f ca="1">IFERROR(__xludf.DUMMYFUNCTION("IMPORTRANGE(""https://docs.google.com/spreadsheets/d/1XL5vhW3sbDhbH9Cz0tuDiY8C3ctxq1tqvaCgkFb8cCA/edit?usp=sharing"",""มหาสารคาม!J343"")"),1)</f>
        <v>1</v>
      </c>
      <c r="K448" s="168"/>
      <c r="L448" s="185"/>
      <c r="M448" s="185"/>
      <c r="N448" s="185"/>
      <c r="O448" s="185"/>
      <c r="P448" s="185"/>
    </row>
    <row r="449" spans="1:16" ht="21.75" customHeight="1" x14ac:dyDescent="0.55000000000000004">
      <c r="A449" s="179"/>
      <c r="B449" s="180"/>
      <c r="C449" s="180"/>
      <c r="D449" s="197"/>
      <c r="E449" s="201"/>
      <c r="F449" s="396" t="s">
        <v>100</v>
      </c>
      <c r="G449" s="200"/>
      <c r="H449" s="190" t="s">
        <v>37</v>
      </c>
      <c r="I449" s="378">
        <f ca="1">IFERROR(__xludf.DUMMYFUNCTION("IMPORTRANGE(""https://docs.google.com/spreadsheets/d/1XL5vhW3sbDhbH9Cz0tuDiY8C3ctxq1tqvaCgkFb8cCA/edit?usp=sharing"",""มหาสารคาม!I344"")"),21)</f>
        <v>21</v>
      </c>
      <c r="J449" s="203">
        <f ca="1">IFERROR(__xludf.DUMMYFUNCTION("IMPORTRANGE(""https://docs.google.com/spreadsheets/d/1XL5vhW3sbDhbH9Cz0tuDiY8C3ctxq1tqvaCgkFb8cCA/edit?usp=sharing"",""มหาสารคาม!J344"")"),0)</f>
        <v>0</v>
      </c>
      <c r="K449" s="168">
        <f t="shared" ref="K449:K452" ca="1" si="115">IF(I449&gt;0,J449*100/I449,0)</f>
        <v>0</v>
      </c>
      <c r="L449" s="185"/>
      <c r="M449" s="185"/>
      <c r="N449" s="185"/>
      <c r="O449" s="185"/>
      <c r="P449" s="185"/>
    </row>
    <row r="450" spans="1:16" ht="21.75" customHeight="1" x14ac:dyDescent="0.55000000000000004">
      <c r="A450" s="179"/>
      <c r="B450" s="180"/>
      <c r="C450" s="180"/>
      <c r="D450" s="197"/>
      <c r="E450" s="201"/>
      <c r="F450" s="199"/>
      <c r="G450" s="224" t="s">
        <v>161</v>
      </c>
      <c r="H450" s="190" t="s">
        <v>37</v>
      </c>
      <c r="I450" s="332">
        <f ca="1">IFERROR(__xludf.DUMMYFUNCTION("IMPORTRANGE(""https://docs.google.com/spreadsheets/d/1XL5vhW3sbDhbH9Cz0tuDiY8C3ctxq1tqvaCgkFb8cCA/edit?usp=sharing"",""มหาสารคาม!I345"")"),21)</f>
        <v>21</v>
      </c>
      <c r="J450" s="192">
        <f ca="1">IFERROR(__xludf.DUMMYFUNCTION("IMPORTRANGE(""https://docs.google.com/spreadsheets/d/1XL5vhW3sbDhbH9Cz0tuDiY8C3ctxq1tqvaCgkFb8cCA/edit?usp=sharing"",""มหาสารคาม!J345"")"),0)</f>
        <v>0</v>
      </c>
      <c r="K450" s="168">
        <f t="shared" ca="1" si="115"/>
        <v>0</v>
      </c>
      <c r="L450" s="185"/>
      <c r="M450" s="185"/>
      <c r="N450" s="185"/>
      <c r="O450" s="185"/>
      <c r="P450" s="185"/>
    </row>
    <row r="451" spans="1:16" ht="21.75" customHeight="1" x14ac:dyDescent="0.55000000000000004">
      <c r="A451" s="179"/>
      <c r="B451" s="180"/>
      <c r="C451" s="180"/>
      <c r="D451" s="197"/>
      <c r="E451" s="201"/>
      <c r="F451" s="199"/>
      <c r="G451" s="200" t="s">
        <v>162</v>
      </c>
      <c r="H451" s="190" t="s">
        <v>37</v>
      </c>
      <c r="I451" s="332">
        <f ca="1">IFERROR(__xludf.DUMMYFUNCTION("IMPORTRANGE(""https://docs.google.com/spreadsheets/d/1XL5vhW3sbDhbH9Cz0tuDiY8C3ctxq1tqvaCgkFb8cCA/edit?usp=sharing"",""มหาสารคาม!I346"")"),0)</f>
        <v>0</v>
      </c>
      <c r="J451" s="191">
        <f ca="1">IFERROR(__xludf.DUMMYFUNCTION("IMPORTRANGE(""https://docs.google.com/spreadsheets/d/1XL5vhW3sbDhbH9Cz0tuDiY8C3ctxq1tqvaCgkFb8cCA/edit?usp=sharing"",""มหาสารคาม!J346"")"),0)</f>
        <v>0</v>
      </c>
      <c r="K451" s="168">
        <f t="shared" ca="1" si="115"/>
        <v>0</v>
      </c>
      <c r="L451" s="185"/>
      <c r="M451" s="185"/>
      <c r="N451" s="185"/>
      <c r="O451" s="185"/>
      <c r="P451" s="185"/>
    </row>
    <row r="452" spans="1:16" ht="21.75" customHeight="1" x14ac:dyDescent="0.55000000000000004">
      <c r="A452" s="179"/>
      <c r="B452" s="180"/>
      <c r="C452" s="180"/>
      <c r="D452" s="197"/>
      <c r="E452" s="201"/>
      <c r="F452" s="199"/>
      <c r="G452" s="200" t="s">
        <v>163</v>
      </c>
      <c r="H452" s="190" t="s">
        <v>37</v>
      </c>
      <c r="I452" s="191">
        <f ca="1">IFERROR(__xludf.DUMMYFUNCTION("IMPORTRANGE(""https://docs.google.com/spreadsheets/d/1XL5vhW3sbDhbH9Cz0tuDiY8C3ctxq1tqvaCgkFb8cCA/edit?usp=sharing"",""มหาสารคาม!I347"")"),0)</f>
        <v>0</v>
      </c>
      <c r="J452" s="191">
        <f ca="1">IFERROR(__xludf.DUMMYFUNCTION("IMPORTRANGE(""https://docs.google.com/spreadsheets/d/1XL5vhW3sbDhbH9Cz0tuDiY8C3ctxq1tqvaCgkFb8cCA/edit?usp=sharing"",""มหาสารคาม!J347"")"),0)</f>
        <v>0</v>
      </c>
      <c r="K452" s="168">
        <f t="shared" ca="1" si="115"/>
        <v>0</v>
      </c>
      <c r="L452" s="185"/>
      <c r="M452" s="185"/>
      <c r="N452" s="185"/>
      <c r="O452" s="185"/>
      <c r="P452" s="185"/>
    </row>
    <row r="453" spans="1:16" ht="21.75" customHeight="1" x14ac:dyDescent="0.55000000000000004">
      <c r="A453" s="179"/>
      <c r="B453" s="180"/>
      <c r="C453" s="180"/>
      <c r="D453" s="197"/>
      <c r="E453" s="198" t="s">
        <v>54</v>
      </c>
      <c r="F453" s="199"/>
      <c r="G453" s="200"/>
      <c r="H453" s="190"/>
      <c r="I453" s="191"/>
      <c r="J453" s="192">
        <f ca="1">IFERROR(__xludf.DUMMYFUNCTION("IMPORTRANGE(""https://docs.google.com/spreadsheets/d/1XL5vhW3sbDhbH9Cz0tuDiY8C3ctxq1tqvaCgkFb8cCA/edit?usp=sharing"",""มหาสารคาม!J348"")"),0)</f>
        <v>0</v>
      </c>
      <c r="K453" s="168"/>
      <c r="L453" s="185"/>
      <c r="M453" s="185"/>
      <c r="N453" s="185"/>
      <c r="O453" s="185"/>
      <c r="P453" s="185"/>
    </row>
    <row r="454" spans="1:16" ht="21.75" customHeight="1" x14ac:dyDescent="0.55000000000000004">
      <c r="A454" s="179"/>
      <c r="B454" s="180"/>
      <c r="C454" s="180"/>
      <c r="D454" s="205">
        <v>3</v>
      </c>
      <c r="E454" s="206" t="s">
        <v>55</v>
      </c>
      <c r="F454" s="207"/>
      <c r="G454" s="208"/>
      <c r="H454" s="190"/>
      <c r="I454" s="191"/>
      <c r="J454" s="209">
        <f ca="1">IFERROR(__xludf.DUMMYFUNCTION("IMPORTRANGE(""https://docs.google.com/spreadsheets/d/1XL5vhW3sbDhbH9Cz0tuDiY8C3ctxq1tqvaCgkFb8cCA/edit?usp=sharing"",""มหาสารคาม!J349"")"),0)</f>
        <v>0</v>
      </c>
      <c r="K454" s="168"/>
      <c r="L454" s="185"/>
      <c r="M454" s="185"/>
      <c r="N454" s="185"/>
      <c r="O454" s="185"/>
      <c r="P454" s="185"/>
    </row>
    <row r="455" spans="1:16" ht="21.75" customHeight="1" x14ac:dyDescent="0.55000000000000004">
      <c r="A455" s="355"/>
      <c r="B455" s="356">
        <v>5</v>
      </c>
      <c r="C455" s="357" t="s">
        <v>164</v>
      </c>
      <c r="D455" s="357"/>
      <c r="E455" s="357"/>
      <c r="F455" s="357"/>
      <c r="G455" s="358"/>
      <c r="H455" s="359" t="s">
        <v>121</v>
      </c>
      <c r="I455" s="360">
        <f ca="1">IFERROR(__xludf.DUMMYFUNCTION("IMPORTRANGE(""https://docs.google.com/spreadsheets/d/1XL5vhW3sbDhbH9Cz0tuDiY8C3ctxq1tqvaCgkFb8cCA/edit?usp=sharing"",""มหาสารคาม!I350"")"),23588)</f>
        <v>23588</v>
      </c>
      <c r="J455" s="360">
        <f ca="1">IFERROR(__xludf.DUMMYFUNCTION("IMPORTRANGE(""https://docs.google.com/spreadsheets/d/1XL5vhW3sbDhbH9Cz0tuDiY8C3ctxq1tqvaCgkFb8cCA/edit?usp=sharing"",""มหาสารคาม!J350"")"),0)</f>
        <v>0</v>
      </c>
      <c r="K455" s="361">
        <f ca="1">IF(I455&gt;0,J455*100/I455,0)</f>
        <v>0</v>
      </c>
      <c r="L455" s="362">
        <f ca="1">IFERROR(__xludf.DUMMYFUNCTION("IMPORTRANGE(""https://docs.google.com/spreadsheets/d/1XL5vhW3sbDhbH9Cz0tuDiY8C3ctxq1tqvaCgkFb8cCA/edit?usp=sharing"",""มหาสารคาม!L350"")"),209637)</f>
        <v>209637</v>
      </c>
      <c r="M455" s="362"/>
      <c r="N455" s="362">
        <f ca="1">IFERROR(__xludf.DUMMYFUNCTION("IMPORTRANGE(""https://docs.google.com/spreadsheets/d/1XL5vhW3sbDhbH9Cz0tuDiY8C3ctxq1tqvaCgkFb8cCA/edit?usp=sharing"",""มหาสารคาม!M350"")"),0)</f>
        <v>0</v>
      </c>
      <c r="O455" s="362">
        <f t="shared" ref="O455:O459" ca="1" si="116">+IF(L455&gt;0,N455*100/L455,0)</f>
        <v>0</v>
      </c>
      <c r="P455" s="362"/>
    </row>
    <row r="456" spans="1:16" ht="21.75" customHeight="1" x14ac:dyDescent="0.55000000000000004">
      <c r="A456" s="161"/>
      <c r="B456" s="162"/>
      <c r="C456" s="162" t="s">
        <v>16</v>
      </c>
      <c r="D456" s="163" t="s">
        <v>38</v>
      </c>
      <c r="E456" s="164"/>
      <c r="F456" s="164"/>
      <c r="G456" s="165" t="s">
        <v>39</v>
      </c>
      <c r="H456" s="166" t="s">
        <v>12</v>
      </c>
      <c r="I456" s="167" t="s">
        <v>40</v>
      </c>
      <c r="J456" s="167"/>
      <c r="K456" s="168"/>
      <c r="L456" s="169">
        <f ca="1">IFERROR(__xludf.DUMMYFUNCTION("IMPORTRANGE(""https://docs.google.com/spreadsheets/d/1XL5vhW3sbDhbH9Cz0tuDiY8C3ctxq1tqvaCgkFb8cCA/edit?usp=sharing"",""มหาสารคาม!L351"")"),0)</f>
        <v>0</v>
      </c>
      <c r="M456" s="169"/>
      <c r="N456" s="171">
        <f ca="1">IFERROR(__xludf.DUMMYFUNCTION("IMPORTRANGE(""https://docs.google.com/spreadsheets/d/1XL5vhW3sbDhbH9Cz0tuDiY8C3ctxq1tqvaCgkFb8cCA/edit?usp=sharing"",""มหาสารคาม!M351"")"),0)</f>
        <v>0</v>
      </c>
      <c r="O456" s="171">
        <f t="shared" ca="1" si="116"/>
        <v>0</v>
      </c>
      <c r="P456" s="171"/>
    </row>
    <row r="457" spans="1:16" ht="21.75" customHeight="1" x14ac:dyDescent="0.55000000000000004">
      <c r="A457" s="161"/>
      <c r="B457" s="162"/>
      <c r="C457" s="162"/>
      <c r="D457" s="170"/>
      <c r="E457" s="164"/>
      <c r="F457" s="164" t="s">
        <v>40</v>
      </c>
      <c r="G457" s="165" t="s">
        <v>41</v>
      </c>
      <c r="H457" s="166" t="s">
        <v>12</v>
      </c>
      <c r="I457" s="167"/>
      <c r="J457" s="167"/>
      <c r="K457" s="168"/>
      <c r="L457" s="169">
        <f ca="1">IFERROR(__xludf.DUMMYFUNCTION("IMPORTRANGE(""https://docs.google.com/spreadsheets/d/1XL5vhW3sbDhbH9Cz0tuDiY8C3ctxq1tqvaCgkFb8cCA/edit?usp=sharing"",""มหาสารคาม!L352"")"),209637)</f>
        <v>209637</v>
      </c>
      <c r="M457" s="169"/>
      <c r="N457" s="171">
        <f ca="1">IFERROR(__xludf.DUMMYFUNCTION("IMPORTRANGE(""https://docs.google.com/spreadsheets/d/1XL5vhW3sbDhbH9Cz0tuDiY8C3ctxq1tqvaCgkFb8cCA/edit?usp=sharing"",""มหาสารคาม!M352"")"),0)</f>
        <v>0</v>
      </c>
      <c r="O457" s="171">
        <f t="shared" ca="1" si="116"/>
        <v>0</v>
      </c>
      <c r="P457" s="171"/>
    </row>
    <row r="458" spans="1:16" ht="21.75" customHeight="1" x14ac:dyDescent="0.55000000000000004">
      <c r="A458" s="161"/>
      <c r="B458" s="162"/>
      <c r="C458" s="162"/>
      <c r="D458" s="170"/>
      <c r="E458" s="164"/>
      <c r="F458" s="164"/>
      <c r="G458" s="173" t="s">
        <v>128</v>
      </c>
      <c r="H458" s="166" t="s">
        <v>12</v>
      </c>
      <c r="I458" s="167"/>
      <c r="J458" s="167"/>
      <c r="K458" s="168"/>
      <c r="L458" s="171">
        <f ca="1">IFERROR(__xludf.DUMMYFUNCTION("IMPORTRANGE(""https://docs.google.com/spreadsheets/d/1XL5vhW3sbDhbH9Cz0tuDiY8C3ctxq1tqvaCgkFb8cCA/edit?usp=sharing"",""มหาสารคาม!L353"")"),0)</f>
        <v>0</v>
      </c>
      <c r="M458" s="171"/>
      <c r="N458" s="171">
        <f ca="1">IFERROR(__xludf.DUMMYFUNCTION("IMPORTRANGE(""https://docs.google.com/spreadsheets/d/1XL5vhW3sbDhbH9Cz0tuDiY8C3ctxq1tqvaCgkFb8cCA/edit?usp=sharing"",""มหาสารคาม!M353"")"),0)</f>
        <v>0</v>
      </c>
      <c r="O458" s="171">
        <f t="shared" ca="1" si="116"/>
        <v>0</v>
      </c>
      <c r="P458" s="171"/>
    </row>
    <row r="459" spans="1:16" ht="21.75" customHeight="1" x14ac:dyDescent="0.55000000000000004">
      <c r="A459" s="161"/>
      <c r="B459" s="162"/>
      <c r="C459" s="162"/>
      <c r="D459" s="170"/>
      <c r="E459" s="164"/>
      <c r="F459" s="164"/>
      <c r="G459" s="173" t="s">
        <v>129</v>
      </c>
      <c r="H459" s="166" t="s">
        <v>12</v>
      </c>
      <c r="I459" s="167"/>
      <c r="J459" s="167"/>
      <c r="K459" s="168"/>
      <c r="L459" s="171">
        <f ca="1">IFERROR(__xludf.DUMMYFUNCTION("IMPORTRANGE(""https://docs.google.com/spreadsheets/d/1XL5vhW3sbDhbH9Cz0tuDiY8C3ctxq1tqvaCgkFb8cCA/edit?usp=sharing"",""มหาสารคาม!L354"")"),209637)</f>
        <v>209637</v>
      </c>
      <c r="M459" s="171"/>
      <c r="N459" s="171">
        <f ca="1">IFERROR(__xludf.DUMMYFUNCTION("IMPORTRANGE(""https://docs.google.com/spreadsheets/d/1XL5vhW3sbDhbH9Cz0tuDiY8C3ctxq1tqvaCgkFb8cCA/edit?usp=sharing"",""มหาสารคาม!M354"")"),0)</f>
        <v>0</v>
      </c>
      <c r="O459" s="171">
        <f t="shared" ca="1" si="116"/>
        <v>0</v>
      </c>
      <c r="P459" s="171"/>
    </row>
    <row r="460" spans="1:16" ht="21.75" customHeight="1" x14ac:dyDescent="0.55000000000000004">
      <c r="A460" s="363"/>
      <c r="B460" s="364"/>
      <c r="C460" s="162"/>
      <c r="D460" s="365"/>
      <c r="E460" s="164"/>
      <c r="F460" s="164"/>
      <c r="G460" s="165" t="s">
        <v>130</v>
      </c>
      <c r="H460" s="166" t="s">
        <v>12</v>
      </c>
      <c r="I460" s="191"/>
      <c r="J460" s="191"/>
      <c r="K460" s="222"/>
      <c r="L460" s="171"/>
      <c r="M460" s="171"/>
      <c r="N460" s="171">
        <f ca="1">IFERROR(__xludf.DUMMYFUNCTION("IMPORTRANGE(""https://docs.google.com/spreadsheets/d/1XL5vhW3sbDhbH9Cz0tuDiY8C3ctxq1tqvaCgkFb8cCA/edit?usp=sharing"",""มหาสารคาม!M355"")"),0)</f>
        <v>0</v>
      </c>
      <c r="O460" s="171"/>
      <c r="P460" s="171"/>
    </row>
    <row r="461" spans="1:16" ht="21.75" customHeight="1" x14ac:dyDescent="0.55000000000000004">
      <c r="A461" s="363"/>
      <c r="B461" s="364"/>
      <c r="C461" s="162"/>
      <c r="D461" s="365"/>
      <c r="E461" s="164"/>
      <c r="F461" s="164"/>
      <c r="G461" s="165" t="s">
        <v>131</v>
      </c>
      <c r="H461" s="166" t="s">
        <v>12</v>
      </c>
      <c r="I461" s="191"/>
      <c r="J461" s="191"/>
      <c r="K461" s="222"/>
      <c r="L461" s="171"/>
      <c r="M461" s="171"/>
      <c r="N461" s="171">
        <f ca="1">IFERROR(__xludf.DUMMYFUNCTION("IMPORTRANGE(""https://docs.google.com/spreadsheets/d/1XL5vhW3sbDhbH9Cz0tuDiY8C3ctxq1tqvaCgkFb8cCA/edit?usp=sharing"",""มหาสารคาม!M356"")"),0)</f>
        <v>0</v>
      </c>
      <c r="O461" s="171"/>
      <c r="P461" s="171"/>
    </row>
    <row r="462" spans="1:16" ht="21.75" customHeight="1" x14ac:dyDescent="0.55000000000000004">
      <c r="A462" s="363"/>
      <c r="B462" s="364"/>
      <c r="C462" s="162"/>
      <c r="D462" s="365"/>
      <c r="E462" s="164"/>
      <c r="F462" s="164"/>
      <c r="G462" s="165" t="s">
        <v>132</v>
      </c>
      <c r="H462" s="166" t="s">
        <v>12</v>
      </c>
      <c r="I462" s="191"/>
      <c r="J462" s="191"/>
      <c r="K462" s="222"/>
      <c r="L462" s="171"/>
      <c r="M462" s="171"/>
      <c r="N462" s="366">
        <f ca="1">IFERROR(__xludf.DUMMYFUNCTION("IMPORTRANGE(""https://docs.google.com/spreadsheets/d/1XL5vhW3sbDhbH9Cz0tuDiY8C3ctxq1tqvaCgkFb8cCA/edit?usp=sharing"",""มหาสารคาม!M357"")"),0)</f>
        <v>0</v>
      </c>
      <c r="O462" s="171"/>
      <c r="P462" s="171"/>
    </row>
    <row r="463" spans="1:16" ht="21.75" customHeight="1" x14ac:dyDescent="0.55000000000000004">
      <c r="A463" s="363"/>
      <c r="B463" s="364"/>
      <c r="C463" s="162"/>
      <c r="D463" s="365"/>
      <c r="E463" s="164"/>
      <c r="F463" s="164"/>
      <c r="G463" s="165" t="s">
        <v>133</v>
      </c>
      <c r="H463" s="166" t="s">
        <v>12</v>
      </c>
      <c r="I463" s="191"/>
      <c r="J463" s="191"/>
      <c r="K463" s="222"/>
      <c r="L463" s="171"/>
      <c r="M463" s="171"/>
      <c r="N463" s="366">
        <f ca="1">IFERROR(__xludf.DUMMYFUNCTION("IMPORTRANGE(""https://docs.google.com/spreadsheets/d/1XL5vhW3sbDhbH9Cz0tuDiY8C3ctxq1tqvaCgkFb8cCA/edit?usp=sharing"",""มหาสารคาม!M358"")"),0)</f>
        <v>0</v>
      </c>
      <c r="O463" s="171"/>
      <c r="P463" s="171"/>
    </row>
    <row r="464" spans="1:16" ht="21.75" customHeight="1" x14ac:dyDescent="0.55000000000000004">
      <c r="A464" s="179"/>
      <c r="B464" s="180"/>
      <c r="C464" s="397" t="s">
        <v>165</v>
      </c>
      <c r="D464" s="397"/>
      <c r="E464" s="398"/>
      <c r="F464" s="398"/>
      <c r="G464" s="399"/>
      <c r="H464" s="263" t="s">
        <v>121</v>
      </c>
      <c r="I464" s="264">
        <f ca="1">IFERROR(__xludf.DUMMYFUNCTION("IMPORTRANGE(""https://docs.google.com/spreadsheets/d/1XL5vhW3sbDhbH9Cz0tuDiY8C3ctxq1tqvaCgkFb8cCA/edit?usp=sharing"",""มหาสารคาม!I359"")"),23588)</f>
        <v>23588</v>
      </c>
      <c r="J464" s="264">
        <f ca="1">IFERROR(__xludf.DUMMYFUNCTION("IMPORTRANGE(""https://docs.google.com/spreadsheets/d/1XL5vhW3sbDhbH9Cz0tuDiY8C3ctxq1tqvaCgkFb8cCA/edit?usp=sharing"",""มหาสารคาม!J359"")"),0)</f>
        <v>0</v>
      </c>
      <c r="K464" s="265">
        <f t="shared" ref="K464:K515" ca="1" si="117">IF(I464&gt;0,J464*100/I464,0)</f>
        <v>0</v>
      </c>
      <c r="L464" s="285"/>
      <c r="M464" s="285"/>
      <c r="N464" s="285"/>
      <c r="O464" s="285"/>
      <c r="P464" s="285"/>
    </row>
    <row r="465" spans="1:16" ht="21.75" customHeight="1" x14ac:dyDescent="0.55000000000000004">
      <c r="A465" s="385"/>
      <c r="B465" s="386"/>
      <c r="C465" s="386"/>
      <c r="D465" s="387"/>
      <c r="E465" s="197" t="s">
        <v>166</v>
      </c>
      <c r="F465" s="199"/>
      <c r="G465" s="200"/>
      <c r="H465" s="400" t="s">
        <v>121</v>
      </c>
      <c r="I465" s="401">
        <f ca="1">IFERROR(__xludf.DUMMYFUNCTION("IMPORTRANGE(""https://docs.google.com/spreadsheets/d/1XL5vhW3sbDhbH9Cz0tuDiY8C3ctxq1tqvaCgkFb8cCA/edit?usp=sharing"",""มหาสารคาม!I360"")"),23588)</f>
        <v>23588</v>
      </c>
      <c r="J465" s="401">
        <f ca="1">IFERROR(__xludf.DUMMYFUNCTION("IMPORTRANGE(""https://docs.google.com/spreadsheets/d/1XL5vhW3sbDhbH9Cz0tuDiY8C3ctxq1tqvaCgkFb8cCA/edit?usp=sharing"",""มหาสารคาม!J360"")"),0)</f>
        <v>0</v>
      </c>
      <c r="K465" s="204">
        <f t="shared" ca="1" si="117"/>
        <v>0</v>
      </c>
      <c r="L465" s="185"/>
      <c r="M465" s="185"/>
      <c r="N465" s="185"/>
      <c r="O465" s="185"/>
      <c r="P465" s="185"/>
    </row>
    <row r="466" spans="1:16" ht="21.75" customHeight="1" x14ac:dyDescent="0.55000000000000004">
      <c r="A466" s="385"/>
      <c r="B466" s="386"/>
      <c r="C466" s="386"/>
      <c r="D466" s="387"/>
      <c r="E466" s="199"/>
      <c r="F466" s="199"/>
      <c r="G466" s="200"/>
      <c r="H466" s="400" t="s">
        <v>36</v>
      </c>
      <c r="I466" s="401">
        <f ca="1">IFERROR(__xludf.DUMMYFUNCTION("IMPORTRANGE(""https://docs.google.com/spreadsheets/d/1XL5vhW3sbDhbH9Cz0tuDiY8C3ctxq1tqvaCgkFb8cCA/edit?usp=sharing"",""มหาสารคาม!I361"")"),3166)</f>
        <v>3166</v>
      </c>
      <c r="J466" s="401">
        <f ca="1">IFERROR(__xludf.DUMMYFUNCTION("IMPORTRANGE(""https://docs.google.com/spreadsheets/d/1XL5vhW3sbDhbH9Cz0tuDiY8C3ctxq1tqvaCgkFb8cCA/edit?usp=sharing"",""มหาสารคาม!J361"")"),0)</f>
        <v>0</v>
      </c>
      <c r="K466" s="204">
        <f t="shared" ca="1" si="117"/>
        <v>0</v>
      </c>
      <c r="L466" s="185"/>
      <c r="M466" s="185"/>
      <c r="N466" s="185"/>
      <c r="O466" s="185"/>
      <c r="P466" s="185"/>
    </row>
    <row r="467" spans="1:16" ht="21.75" customHeight="1" x14ac:dyDescent="0.55000000000000004">
      <c r="A467" s="385"/>
      <c r="B467" s="386"/>
      <c r="C467" s="386"/>
      <c r="D467" s="387"/>
      <c r="E467" s="199"/>
      <c r="F467" s="377" t="s">
        <v>167</v>
      </c>
      <c r="G467" s="402"/>
      <c r="H467" s="403" t="s">
        <v>121</v>
      </c>
      <c r="I467" s="167">
        <f ca="1">IFERROR(__xludf.DUMMYFUNCTION("IMPORTRANGE(""https://docs.google.com/spreadsheets/d/1XL5vhW3sbDhbH9Cz0tuDiY8C3ctxq1tqvaCgkFb8cCA/edit?usp=sharing"",""มหาสารคาม!I362"")"),0)</f>
        <v>0</v>
      </c>
      <c r="J467" s="192">
        <f ca="1">IFERROR(__xludf.DUMMYFUNCTION("IMPORTRANGE(""https://docs.google.com/spreadsheets/d/1XL5vhW3sbDhbH9Cz0tuDiY8C3ctxq1tqvaCgkFb8cCA/edit?usp=sharing"",""มหาสารคาม!J362"")"),0)</f>
        <v>0</v>
      </c>
      <c r="K467" s="168">
        <f t="shared" ca="1" si="117"/>
        <v>0</v>
      </c>
      <c r="L467" s="185"/>
      <c r="M467" s="185"/>
      <c r="N467" s="185"/>
      <c r="O467" s="185"/>
      <c r="P467" s="185"/>
    </row>
    <row r="468" spans="1:16" ht="21.75" customHeight="1" x14ac:dyDescent="0.55000000000000004">
      <c r="A468" s="385"/>
      <c r="B468" s="386"/>
      <c r="C468" s="386"/>
      <c r="D468" s="387"/>
      <c r="E468" s="199"/>
      <c r="F468" s="199"/>
      <c r="G468" s="402"/>
      <c r="H468" s="403" t="s">
        <v>36</v>
      </c>
      <c r="I468" s="167">
        <f ca="1">IFERROR(__xludf.DUMMYFUNCTION("IMPORTRANGE(""https://docs.google.com/spreadsheets/d/1XL5vhW3sbDhbH9Cz0tuDiY8C3ctxq1tqvaCgkFb8cCA/edit?usp=sharing"",""มหาสารคาม!I363"")"),0)</f>
        <v>0</v>
      </c>
      <c r="J468" s="192">
        <f ca="1">IFERROR(__xludf.DUMMYFUNCTION("IMPORTRANGE(""https://docs.google.com/spreadsheets/d/1XL5vhW3sbDhbH9Cz0tuDiY8C3ctxq1tqvaCgkFb8cCA/edit?usp=sharing"",""มหาสารคาม!J363"")"),0)</f>
        <v>0</v>
      </c>
      <c r="K468" s="168">
        <f t="shared" ca="1" si="117"/>
        <v>0</v>
      </c>
      <c r="L468" s="185"/>
      <c r="M468" s="185"/>
      <c r="N468" s="185"/>
      <c r="O468" s="185"/>
      <c r="P468" s="185"/>
    </row>
    <row r="469" spans="1:16" ht="21.75" customHeight="1" x14ac:dyDescent="0.55000000000000004">
      <c r="A469" s="385"/>
      <c r="B469" s="386"/>
      <c r="C469" s="386"/>
      <c r="D469" s="387"/>
      <c r="E469" s="199"/>
      <c r="F469" s="377" t="s">
        <v>168</v>
      </c>
      <c r="G469" s="402"/>
      <c r="H469" s="403" t="s">
        <v>121</v>
      </c>
      <c r="I469" s="167">
        <f ca="1">IFERROR(__xludf.DUMMYFUNCTION("IMPORTRANGE(""https://docs.google.com/spreadsheets/d/1XL5vhW3sbDhbH9Cz0tuDiY8C3ctxq1tqvaCgkFb8cCA/edit?usp=sharing"",""มหาสารคาม!I364"")"),0)</f>
        <v>0</v>
      </c>
      <c r="J469" s="192">
        <f ca="1">IFERROR(__xludf.DUMMYFUNCTION("IMPORTRANGE(""https://docs.google.com/spreadsheets/d/1XL5vhW3sbDhbH9Cz0tuDiY8C3ctxq1tqvaCgkFb8cCA/edit?usp=sharing"",""มหาสารคาม!J364"")"),0)</f>
        <v>0</v>
      </c>
      <c r="K469" s="168">
        <f t="shared" ca="1" si="117"/>
        <v>0</v>
      </c>
      <c r="L469" s="185"/>
      <c r="M469" s="185"/>
      <c r="N469" s="185"/>
      <c r="O469" s="185"/>
      <c r="P469" s="185"/>
    </row>
    <row r="470" spans="1:16" ht="21.75" customHeight="1" x14ac:dyDescent="0.55000000000000004">
      <c r="A470" s="385"/>
      <c r="B470" s="386"/>
      <c r="C470" s="386"/>
      <c r="D470" s="387"/>
      <c r="E470" s="199"/>
      <c r="F470" s="199"/>
      <c r="G470" s="402"/>
      <c r="H470" s="403" t="s">
        <v>36</v>
      </c>
      <c r="I470" s="167">
        <f ca="1">IFERROR(__xludf.DUMMYFUNCTION("IMPORTRANGE(""https://docs.google.com/spreadsheets/d/1XL5vhW3sbDhbH9Cz0tuDiY8C3ctxq1tqvaCgkFb8cCA/edit?usp=sharing"",""มหาสารคาม!I365"")"),0)</f>
        <v>0</v>
      </c>
      <c r="J470" s="192">
        <f ca="1">IFERROR(__xludf.DUMMYFUNCTION("IMPORTRANGE(""https://docs.google.com/spreadsheets/d/1XL5vhW3sbDhbH9Cz0tuDiY8C3ctxq1tqvaCgkFb8cCA/edit?usp=sharing"",""มหาสารคาม!J365"")"),0)</f>
        <v>0</v>
      </c>
      <c r="K470" s="168">
        <f t="shared" ca="1" si="117"/>
        <v>0</v>
      </c>
      <c r="L470" s="185"/>
      <c r="M470" s="185"/>
      <c r="N470" s="185"/>
      <c r="O470" s="185"/>
      <c r="P470" s="185"/>
    </row>
    <row r="471" spans="1:16" ht="21.75" customHeight="1" x14ac:dyDescent="0.55000000000000004">
      <c r="A471" s="385"/>
      <c r="B471" s="386"/>
      <c r="C471" s="386"/>
      <c r="D471" s="387"/>
      <c r="E471" s="199"/>
      <c r="F471" s="377" t="s">
        <v>169</v>
      </c>
      <c r="G471" s="402"/>
      <c r="H471" s="403" t="s">
        <v>121</v>
      </c>
      <c r="I471" s="167">
        <f ca="1">IFERROR(__xludf.DUMMYFUNCTION("IMPORTRANGE(""https://docs.google.com/spreadsheets/d/1XL5vhW3sbDhbH9Cz0tuDiY8C3ctxq1tqvaCgkFb8cCA/edit?usp=sharing"",""มหาสารคาม!I366"")"),0)</f>
        <v>0</v>
      </c>
      <c r="J471" s="192">
        <f ca="1">IFERROR(__xludf.DUMMYFUNCTION("IMPORTRANGE(""https://docs.google.com/spreadsheets/d/1XL5vhW3sbDhbH9Cz0tuDiY8C3ctxq1tqvaCgkFb8cCA/edit?usp=sharing"",""มหาสารคาม!J366"")"),0)</f>
        <v>0</v>
      </c>
      <c r="K471" s="168">
        <f t="shared" ca="1" si="117"/>
        <v>0</v>
      </c>
      <c r="L471" s="185"/>
      <c r="M471" s="185"/>
      <c r="N471" s="185"/>
      <c r="O471" s="185"/>
      <c r="P471" s="185"/>
    </row>
    <row r="472" spans="1:16" ht="21.75" customHeight="1" x14ac:dyDescent="0.55000000000000004">
      <c r="A472" s="385"/>
      <c r="B472" s="386"/>
      <c r="C472" s="386"/>
      <c r="D472" s="387"/>
      <c r="E472" s="199"/>
      <c r="F472" s="199"/>
      <c r="G472" s="199"/>
      <c r="H472" s="403" t="s">
        <v>36</v>
      </c>
      <c r="I472" s="167">
        <f ca="1">IFERROR(__xludf.DUMMYFUNCTION("IMPORTRANGE(""https://docs.google.com/spreadsheets/d/1XL5vhW3sbDhbH9Cz0tuDiY8C3ctxq1tqvaCgkFb8cCA/edit?usp=sharing"",""มหาสารคาม!I367"")"),0)</f>
        <v>0</v>
      </c>
      <c r="J472" s="192">
        <f ca="1">IFERROR(__xludf.DUMMYFUNCTION("IMPORTRANGE(""https://docs.google.com/spreadsheets/d/1XL5vhW3sbDhbH9Cz0tuDiY8C3ctxq1tqvaCgkFb8cCA/edit?usp=sharing"",""มหาสารคาม!J367"")"),0)</f>
        <v>0</v>
      </c>
      <c r="K472" s="168">
        <f t="shared" ca="1" si="117"/>
        <v>0</v>
      </c>
      <c r="L472" s="185"/>
      <c r="M472" s="185"/>
      <c r="N472" s="185"/>
      <c r="O472" s="185"/>
      <c r="P472" s="185"/>
    </row>
    <row r="473" spans="1:16" ht="21.75" customHeight="1" x14ac:dyDescent="0.55000000000000004">
      <c r="A473" s="385"/>
      <c r="B473" s="386"/>
      <c r="C473" s="386"/>
      <c r="D473" s="387"/>
      <c r="E473" s="284" t="s">
        <v>170</v>
      </c>
      <c r="F473" s="199"/>
      <c r="G473" s="200"/>
      <c r="H473" s="400" t="s">
        <v>121</v>
      </c>
      <c r="I473" s="401">
        <f ca="1">IFERROR(__xludf.DUMMYFUNCTION("IMPORTRANGE(""https://docs.google.com/spreadsheets/d/1XL5vhW3sbDhbH9Cz0tuDiY8C3ctxq1tqvaCgkFb8cCA/edit?usp=sharing"",""มหาสารคาม!I368"")"),23588)</f>
        <v>23588</v>
      </c>
      <c r="J473" s="401">
        <f ca="1">IFERROR(__xludf.DUMMYFUNCTION("IMPORTRANGE(""https://docs.google.com/spreadsheets/d/1XL5vhW3sbDhbH9Cz0tuDiY8C3ctxq1tqvaCgkFb8cCA/edit?usp=sharing"",""มหาสารคาม!J368"")"),0)</f>
        <v>0</v>
      </c>
      <c r="K473" s="204">
        <f t="shared" ca="1" si="117"/>
        <v>0</v>
      </c>
      <c r="L473" s="185"/>
      <c r="M473" s="185"/>
      <c r="N473" s="185"/>
      <c r="O473" s="185"/>
      <c r="P473" s="185"/>
    </row>
    <row r="474" spans="1:16" ht="21.75" customHeight="1" x14ac:dyDescent="0.55000000000000004">
      <c r="A474" s="385"/>
      <c r="B474" s="386"/>
      <c r="C474" s="386"/>
      <c r="D474" s="387"/>
      <c r="E474" s="199"/>
      <c r="F474" s="199"/>
      <c r="G474" s="200"/>
      <c r="H474" s="400" t="s">
        <v>36</v>
      </c>
      <c r="I474" s="401">
        <f ca="1">IFERROR(__xludf.DUMMYFUNCTION("IMPORTRANGE(""https://docs.google.com/spreadsheets/d/1XL5vhW3sbDhbH9Cz0tuDiY8C3ctxq1tqvaCgkFb8cCA/edit?usp=sharing"",""มหาสารคาม!I369"")"),3166)</f>
        <v>3166</v>
      </c>
      <c r="J474" s="401">
        <f ca="1">IFERROR(__xludf.DUMMYFUNCTION("IMPORTRANGE(""https://docs.google.com/spreadsheets/d/1XL5vhW3sbDhbH9Cz0tuDiY8C3ctxq1tqvaCgkFb8cCA/edit?usp=sharing"",""มหาสารคาม!J369"")"),0)</f>
        <v>0</v>
      </c>
      <c r="K474" s="168">
        <f t="shared" ca="1" si="117"/>
        <v>0</v>
      </c>
      <c r="L474" s="185"/>
      <c r="M474" s="185"/>
      <c r="N474" s="185"/>
      <c r="O474" s="185"/>
      <c r="P474" s="185"/>
    </row>
    <row r="475" spans="1:16" ht="21.75" customHeight="1" x14ac:dyDescent="0.55000000000000004">
      <c r="A475" s="385"/>
      <c r="B475" s="386"/>
      <c r="C475" s="386"/>
      <c r="D475" s="387"/>
      <c r="E475" s="199"/>
      <c r="F475" s="198" t="s">
        <v>171</v>
      </c>
      <c r="G475" s="402"/>
      <c r="H475" s="403" t="s">
        <v>121</v>
      </c>
      <c r="I475" s="167">
        <f ca="1">IFERROR(__xludf.DUMMYFUNCTION("IMPORTRANGE(""https://docs.google.com/spreadsheets/d/1XL5vhW3sbDhbH9Cz0tuDiY8C3ctxq1tqvaCgkFb8cCA/edit?usp=sharing"",""มหาสารคาม!I370"")"),0)</f>
        <v>0</v>
      </c>
      <c r="J475" s="192">
        <f ca="1">IFERROR(__xludf.DUMMYFUNCTION("IMPORTRANGE(""https://docs.google.com/spreadsheets/d/1XL5vhW3sbDhbH9Cz0tuDiY8C3ctxq1tqvaCgkFb8cCA/edit?usp=sharing"",""มหาสารคาม!J370"")"),0)</f>
        <v>0</v>
      </c>
      <c r="K475" s="168">
        <f t="shared" ca="1" si="117"/>
        <v>0</v>
      </c>
      <c r="L475" s="185"/>
      <c r="M475" s="185"/>
      <c r="N475" s="185"/>
      <c r="O475" s="185"/>
      <c r="P475" s="185"/>
    </row>
    <row r="476" spans="1:16" ht="21.75" customHeight="1" x14ac:dyDescent="0.55000000000000004">
      <c r="A476" s="385"/>
      <c r="B476" s="386"/>
      <c r="C476" s="386"/>
      <c r="D476" s="387"/>
      <c r="E476" s="199"/>
      <c r="F476" s="199"/>
      <c r="G476" s="402"/>
      <c r="H476" s="403" t="s">
        <v>36</v>
      </c>
      <c r="I476" s="167">
        <f ca="1">IFERROR(__xludf.DUMMYFUNCTION("IMPORTRANGE(""https://docs.google.com/spreadsheets/d/1XL5vhW3sbDhbH9Cz0tuDiY8C3ctxq1tqvaCgkFb8cCA/edit?usp=sharing"",""มหาสารคาม!I371"")"),0)</f>
        <v>0</v>
      </c>
      <c r="J476" s="192">
        <f ca="1">IFERROR(__xludf.DUMMYFUNCTION("IMPORTRANGE(""https://docs.google.com/spreadsheets/d/1XL5vhW3sbDhbH9Cz0tuDiY8C3ctxq1tqvaCgkFb8cCA/edit?usp=sharing"",""มหาสารคาม!J371"")"),0)</f>
        <v>0</v>
      </c>
      <c r="K476" s="168">
        <f t="shared" ca="1" si="117"/>
        <v>0</v>
      </c>
      <c r="L476" s="185"/>
      <c r="M476" s="185"/>
      <c r="N476" s="185"/>
      <c r="O476" s="185"/>
      <c r="P476" s="185"/>
    </row>
    <row r="477" spans="1:16" ht="21.75" customHeight="1" x14ac:dyDescent="0.55000000000000004">
      <c r="A477" s="385"/>
      <c r="B477" s="386"/>
      <c r="C477" s="386"/>
      <c r="D477" s="387"/>
      <c r="E477" s="199"/>
      <c r="F477" s="198" t="s">
        <v>172</v>
      </c>
      <c r="G477" s="402"/>
      <c r="H477" s="403" t="s">
        <v>121</v>
      </c>
      <c r="I477" s="167">
        <f ca="1">IFERROR(__xludf.DUMMYFUNCTION("IMPORTRANGE(""https://docs.google.com/spreadsheets/d/1XL5vhW3sbDhbH9Cz0tuDiY8C3ctxq1tqvaCgkFb8cCA/edit?usp=sharing"",""มหาสารคาม!I372"")"),0)</f>
        <v>0</v>
      </c>
      <c r="J477" s="192">
        <f ca="1">IFERROR(__xludf.DUMMYFUNCTION("IMPORTRANGE(""https://docs.google.com/spreadsheets/d/1XL5vhW3sbDhbH9Cz0tuDiY8C3ctxq1tqvaCgkFb8cCA/edit?usp=sharing"",""มหาสารคาม!J372"")"),0)</f>
        <v>0</v>
      </c>
      <c r="K477" s="168">
        <f t="shared" ca="1" si="117"/>
        <v>0</v>
      </c>
      <c r="L477" s="185"/>
      <c r="M477" s="185"/>
      <c r="N477" s="185"/>
      <c r="O477" s="185"/>
      <c r="P477" s="185"/>
    </row>
    <row r="478" spans="1:16" ht="21.75" customHeight="1" x14ac:dyDescent="0.55000000000000004">
      <c r="A478" s="385"/>
      <c r="B478" s="386"/>
      <c r="C478" s="386"/>
      <c r="D478" s="387"/>
      <c r="E478" s="199"/>
      <c r="F478" s="199"/>
      <c r="G478" s="402"/>
      <c r="H478" s="403" t="s">
        <v>36</v>
      </c>
      <c r="I478" s="167">
        <f ca="1">IFERROR(__xludf.DUMMYFUNCTION("IMPORTRANGE(""https://docs.google.com/spreadsheets/d/1XL5vhW3sbDhbH9Cz0tuDiY8C3ctxq1tqvaCgkFb8cCA/edit?usp=sharing"",""มหาสารคาม!I373"")"),0)</f>
        <v>0</v>
      </c>
      <c r="J478" s="192">
        <f ca="1">IFERROR(__xludf.DUMMYFUNCTION("IMPORTRANGE(""https://docs.google.com/spreadsheets/d/1XL5vhW3sbDhbH9Cz0tuDiY8C3ctxq1tqvaCgkFb8cCA/edit?usp=sharing"",""มหาสารคาม!J373"")"),0)</f>
        <v>0</v>
      </c>
      <c r="K478" s="168">
        <f t="shared" ca="1" si="117"/>
        <v>0</v>
      </c>
      <c r="L478" s="185"/>
      <c r="M478" s="185"/>
      <c r="N478" s="185"/>
      <c r="O478" s="185"/>
      <c r="P478" s="185"/>
    </row>
    <row r="479" spans="1:16" ht="21.75" customHeight="1" x14ac:dyDescent="0.55000000000000004">
      <c r="A479" s="385"/>
      <c r="B479" s="386"/>
      <c r="C479" s="386"/>
      <c r="D479" s="387"/>
      <c r="E479" s="199"/>
      <c r="F479" s="198" t="s">
        <v>173</v>
      </c>
      <c r="G479" s="402"/>
      <c r="H479" s="403" t="s">
        <v>121</v>
      </c>
      <c r="I479" s="167">
        <f ca="1">IFERROR(__xludf.DUMMYFUNCTION("IMPORTRANGE(""https://docs.google.com/spreadsheets/d/1XL5vhW3sbDhbH9Cz0tuDiY8C3ctxq1tqvaCgkFb8cCA/edit?usp=sharing"",""มหาสารคาม!I374"")"),0)</f>
        <v>0</v>
      </c>
      <c r="J479" s="192">
        <f ca="1">IFERROR(__xludf.DUMMYFUNCTION("IMPORTRANGE(""https://docs.google.com/spreadsheets/d/1XL5vhW3sbDhbH9Cz0tuDiY8C3ctxq1tqvaCgkFb8cCA/edit?usp=sharing"",""มหาสารคาม!J374"")"),0)</f>
        <v>0</v>
      </c>
      <c r="K479" s="168">
        <f t="shared" ca="1" si="117"/>
        <v>0</v>
      </c>
      <c r="L479" s="185"/>
      <c r="M479" s="185"/>
      <c r="N479" s="185"/>
      <c r="O479" s="185"/>
      <c r="P479" s="185"/>
    </row>
    <row r="480" spans="1:16" ht="21.75" customHeight="1" x14ac:dyDescent="0.55000000000000004">
      <c r="A480" s="385"/>
      <c r="B480" s="386"/>
      <c r="C480" s="386"/>
      <c r="D480" s="387"/>
      <c r="E480" s="199"/>
      <c r="F480" s="199"/>
      <c r="G480" s="200"/>
      <c r="H480" s="403" t="s">
        <v>36</v>
      </c>
      <c r="I480" s="167">
        <f ca="1">IFERROR(__xludf.DUMMYFUNCTION("IMPORTRANGE(""https://docs.google.com/spreadsheets/d/1XL5vhW3sbDhbH9Cz0tuDiY8C3ctxq1tqvaCgkFb8cCA/edit?usp=sharing"",""มหาสารคาม!I375"")"),0)</f>
        <v>0</v>
      </c>
      <c r="J480" s="192">
        <f ca="1">IFERROR(__xludf.DUMMYFUNCTION("IMPORTRANGE(""https://docs.google.com/spreadsheets/d/1XL5vhW3sbDhbH9Cz0tuDiY8C3ctxq1tqvaCgkFb8cCA/edit?usp=sharing"",""มหาสารคาม!J375"")"),0)</f>
        <v>0</v>
      </c>
      <c r="K480" s="168">
        <f t="shared" ca="1" si="117"/>
        <v>0</v>
      </c>
      <c r="L480" s="185"/>
      <c r="M480" s="185"/>
      <c r="N480" s="185"/>
      <c r="O480" s="185"/>
      <c r="P480" s="185"/>
    </row>
    <row r="481" spans="1:16" ht="21.75" customHeight="1" x14ac:dyDescent="0.55000000000000004">
      <c r="A481" s="404"/>
      <c r="B481" s="405"/>
      <c r="C481" s="405"/>
      <c r="D481" s="406"/>
      <c r="E481" s="407" t="s">
        <v>174</v>
      </c>
      <c r="F481" s="408"/>
      <c r="G481" s="409"/>
      <c r="H481" s="410" t="s">
        <v>121</v>
      </c>
      <c r="I481" s="401">
        <f ca="1">IFERROR(__xludf.DUMMYFUNCTION("IMPORTRANGE(""https://docs.google.com/spreadsheets/d/1XL5vhW3sbDhbH9Cz0tuDiY8C3ctxq1tqvaCgkFb8cCA/edit?usp=sharing"",""มหาสารคาม!I376"")"),23588)</f>
        <v>23588</v>
      </c>
      <c r="J481" s="401">
        <f ca="1">IFERROR(__xludf.DUMMYFUNCTION("IMPORTRANGE(""https://docs.google.com/spreadsheets/d/1XL5vhW3sbDhbH9Cz0tuDiY8C3ctxq1tqvaCgkFb8cCA/edit?usp=sharing"",""มหาสารคาม!J376"")"),0)</f>
        <v>0</v>
      </c>
      <c r="K481" s="204">
        <f t="shared" ca="1" si="117"/>
        <v>0</v>
      </c>
      <c r="L481" s="411"/>
      <c r="M481" s="411"/>
      <c r="N481" s="411"/>
      <c r="O481" s="411"/>
      <c r="P481" s="411"/>
    </row>
    <row r="482" spans="1:16" ht="21.75" customHeight="1" x14ac:dyDescent="0.55000000000000004">
      <c r="A482" s="385"/>
      <c r="B482" s="386"/>
      <c r="C482" s="386"/>
      <c r="D482" s="387"/>
      <c r="E482" s="199"/>
      <c r="F482" s="199"/>
      <c r="G482" s="200"/>
      <c r="H482" s="400" t="s">
        <v>36</v>
      </c>
      <c r="I482" s="401">
        <f ca="1">IFERROR(__xludf.DUMMYFUNCTION("IMPORTRANGE(""https://docs.google.com/spreadsheets/d/1XL5vhW3sbDhbH9Cz0tuDiY8C3ctxq1tqvaCgkFb8cCA/edit?usp=sharing"",""มหาสารคาม!I377"")"),3166)</f>
        <v>3166</v>
      </c>
      <c r="J482" s="401">
        <f ca="1">IFERROR(__xludf.DUMMYFUNCTION("IMPORTRANGE(""https://docs.google.com/spreadsheets/d/1XL5vhW3sbDhbH9Cz0tuDiY8C3ctxq1tqvaCgkFb8cCA/edit?usp=sharing"",""มหาสารคาม!J377"")"),0)</f>
        <v>0</v>
      </c>
      <c r="K482" s="168">
        <f t="shared" ca="1" si="117"/>
        <v>0</v>
      </c>
      <c r="L482" s="185"/>
      <c r="M482" s="185"/>
      <c r="N482" s="185"/>
      <c r="O482" s="185"/>
      <c r="P482" s="185"/>
    </row>
    <row r="483" spans="1:16" ht="21.75" customHeight="1" x14ac:dyDescent="0.55000000000000004">
      <c r="A483" s="385"/>
      <c r="B483" s="386"/>
      <c r="C483" s="386"/>
      <c r="D483" s="387"/>
      <c r="E483" s="199"/>
      <c r="F483" s="198" t="s">
        <v>175</v>
      </c>
      <c r="G483" s="402"/>
      <c r="H483" s="403" t="s">
        <v>121</v>
      </c>
      <c r="I483" s="167">
        <f ca="1">IFERROR(__xludf.DUMMYFUNCTION("IMPORTRANGE(""https://docs.google.com/spreadsheets/d/1XL5vhW3sbDhbH9Cz0tuDiY8C3ctxq1tqvaCgkFb8cCA/edit?usp=sharing"",""มหาสารคาม!I378"")"),0)</f>
        <v>0</v>
      </c>
      <c r="J483" s="192">
        <f ca="1">IFERROR(__xludf.DUMMYFUNCTION("IMPORTRANGE(""https://docs.google.com/spreadsheets/d/1XL5vhW3sbDhbH9Cz0tuDiY8C3ctxq1tqvaCgkFb8cCA/edit?usp=sharing"",""มหาสารคาม!J378"")"),0)</f>
        <v>0</v>
      </c>
      <c r="K483" s="168">
        <f t="shared" ca="1" si="117"/>
        <v>0</v>
      </c>
      <c r="L483" s="185"/>
      <c r="M483" s="185"/>
      <c r="N483" s="185"/>
      <c r="O483" s="185"/>
      <c r="P483" s="185"/>
    </row>
    <row r="484" spans="1:16" ht="21.75" customHeight="1" x14ac:dyDescent="0.55000000000000004">
      <c r="A484" s="385"/>
      <c r="B484" s="386"/>
      <c r="C484" s="386"/>
      <c r="D484" s="387"/>
      <c r="E484" s="199"/>
      <c r="F484" s="199"/>
      <c r="G484" s="402"/>
      <c r="H484" s="403" t="s">
        <v>36</v>
      </c>
      <c r="I484" s="167">
        <f ca="1">IFERROR(__xludf.DUMMYFUNCTION("IMPORTRANGE(""https://docs.google.com/spreadsheets/d/1XL5vhW3sbDhbH9Cz0tuDiY8C3ctxq1tqvaCgkFb8cCA/edit?usp=sharing"",""มหาสารคาม!I379"")"),0)</f>
        <v>0</v>
      </c>
      <c r="J484" s="192">
        <f ca="1">IFERROR(__xludf.DUMMYFUNCTION("IMPORTRANGE(""https://docs.google.com/spreadsheets/d/1XL5vhW3sbDhbH9Cz0tuDiY8C3ctxq1tqvaCgkFb8cCA/edit?usp=sharing"",""มหาสารคาม!J379"")"),0)</f>
        <v>0</v>
      </c>
      <c r="K484" s="168">
        <f t="shared" ca="1" si="117"/>
        <v>0</v>
      </c>
      <c r="L484" s="185"/>
      <c r="M484" s="185"/>
      <c r="N484" s="185"/>
      <c r="O484" s="185"/>
      <c r="P484" s="185"/>
    </row>
    <row r="485" spans="1:16" ht="21.75" customHeight="1" x14ac:dyDescent="0.55000000000000004">
      <c r="A485" s="385"/>
      <c r="B485" s="386"/>
      <c r="C485" s="386"/>
      <c r="D485" s="387"/>
      <c r="E485" s="199"/>
      <c r="F485" s="198" t="s">
        <v>176</v>
      </c>
      <c r="G485" s="402"/>
      <c r="H485" s="403" t="s">
        <v>121</v>
      </c>
      <c r="I485" s="167">
        <f ca="1">IFERROR(__xludf.DUMMYFUNCTION("IMPORTRANGE(""https://docs.google.com/spreadsheets/d/1XL5vhW3sbDhbH9Cz0tuDiY8C3ctxq1tqvaCgkFb8cCA/edit?usp=sharing"",""มหาสารคาม!I380"")"),0)</f>
        <v>0</v>
      </c>
      <c r="J485" s="192">
        <f ca="1">IFERROR(__xludf.DUMMYFUNCTION("IMPORTRANGE(""https://docs.google.com/spreadsheets/d/1XL5vhW3sbDhbH9Cz0tuDiY8C3ctxq1tqvaCgkFb8cCA/edit?usp=sharing"",""มหาสารคาม!J380"")"),0)</f>
        <v>0</v>
      </c>
      <c r="K485" s="168">
        <f t="shared" ca="1" si="117"/>
        <v>0</v>
      </c>
      <c r="L485" s="185"/>
      <c r="M485" s="185"/>
      <c r="N485" s="185"/>
      <c r="O485" s="185"/>
      <c r="P485" s="185"/>
    </row>
    <row r="486" spans="1:16" ht="21.75" customHeight="1" x14ac:dyDescent="0.55000000000000004">
      <c r="A486" s="385"/>
      <c r="B486" s="386"/>
      <c r="C486" s="386"/>
      <c r="D486" s="387"/>
      <c r="E486" s="199"/>
      <c r="F486" s="199"/>
      <c r="G486" s="402"/>
      <c r="H486" s="403" t="s">
        <v>36</v>
      </c>
      <c r="I486" s="167">
        <f ca="1">IFERROR(__xludf.DUMMYFUNCTION("IMPORTRANGE(""https://docs.google.com/spreadsheets/d/1XL5vhW3sbDhbH9Cz0tuDiY8C3ctxq1tqvaCgkFb8cCA/edit?usp=sharing"",""มหาสารคาม!I381"")"),0)</f>
        <v>0</v>
      </c>
      <c r="J486" s="192">
        <f ca="1">IFERROR(__xludf.DUMMYFUNCTION("IMPORTRANGE(""https://docs.google.com/spreadsheets/d/1XL5vhW3sbDhbH9Cz0tuDiY8C3ctxq1tqvaCgkFb8cCA/edit?usp=sharing"",""มหาสารคาม!J381"")"),0)</f>
        <v>0</v>
      </c>
      <c r="K486" s="168">
        <f t="shared" ca="1" si="117"/>
        <v>0</v>
      </c>
      <c r="L486" s="185"/>
      <c r="M486" s="185"/>
      <c r="N486" s="185"/>
      <c r="O486" s="185"/>
      <c r="P486" s="185"/>
    </row>
    <row r="487" spans="1:16" ht="21.75" customHeight="1" x14ac:dyDescent="0.55000000000000004">
      <c r="A487" s="385"/>
      <c r="B487" s="386"/>
      <c r="C487" s="386"/>
      <c r="D487" s="387"/>
      <c r="E487" s="199"/>
      <c r="F487" s="198" t="s">
        <v>177</v>
      </c>
      <c r="G487" s="402"/>
      <c r="H487" s="403" t="s">
        <v>121</v>
      </c>
      <c r="I487" s="167">
        <f ca="1">IFERROR(__xludf.DUMMYFUNCTION("IMPORTRANGE(""https://docs.google.com/spreadsheets/d/1XL5vhW3sbDhbH9Cz0tuDiY8C3ctxq1tqvaCgkFb8cCA/edit?usp=sharing"",""มหาสารคาม!I382"")"),0)</f>
        <v>0</v>
      </c>
      <c r="J487" s="401">
        <f ca="1">IFERROR(__xludf.DUMMYFUNCTION("IMPORTRANGE(""https://docs.google.com/spreadsheets/d/1XL5vhW3sbDhbH9Cz0tuDiY8C3ctxq1tqvaCgkFb8cCA/edit?usp=sharing"",""มหาสารคาม!J382"")"),0)</f>
        <v>0</v>
      </c>
      <c r="K487" s="168">
        <f t="shared" ca="1" si="117"/>
        <v>0</v>
      </c>
      <c r="L487" s="185"/>
      <c r="M487" s="185"/>
      <c r="N487" s="185"/>
      <c r="O487" s="185"/>
      <c r="P487" s="185"/>
    </row>
    <row r="488" spans="1:16" ht="21.75" customHeight="1" x14ac:dyDescent="0.55000000000000004">
      <c r="A488" s="385"/>
      <c r="B488" s="386"/>
      <c r="C488" s="386"/>
      <c r="D488" s="387"/>
      <c r="E488" s="199"/>
      <c r="F488" s="199"/>
      <c r="G488" s="199"/>
      <c r="H488" s="403" t="s">
        <v>36</v>
      </c>
      <c r="I488" s="167">
        <f ca="1">IFERROR(__xludf.DUMMYFUNCTION("IMPORTRANGE(""https://docs.google.com/spreadsheets/d/1XL5vhW3sbDhbH9Cz0tuDiY8C3ctxq1tqvaCgkFb8cCA/edit?usp=sharing"",""มหาสารคาม!I383"")"),0)</f>
        <v>0</v>
      </c>
      <c r="J488" s="401">
        <f ca="1">IFERROR(__xludf.DUMMYFUNCTION("IMPORTRANGE(""https://docs.google.com/spreadsheets/d/1XL5vhW3sbDhbH9Cz0tuDiY8C3ctxq1tqvaCgkFb8cCA/edit?usp=sharing"",""มหาสารคาม!J383"")"),0)</f>
        <v>0</v>
      </c>
      <c r="K488" s="168">
        <f t="shared" ca="1" si="117"/>
        <v>0</v>
      </c>
      <c r="L488" s="185"/>
      <c r="M488" s="185"/>
      <c r="N488" s="185"/>
      <c r="O488" s="185"/>
      <c r="P488" s="185"/>
    </row>
    <row r="489" spans="1:16" ht="21.75" customHeight="1" x14ac:dyDescent="0.55000000000000004">
      <c r="A489" s="385"/>
      <c r="B489" s="386"/>
      <c r="C489" s="386"/>
      <c r="D489" s="387"/>
      <c r="E489" s="199"/>
      <c r="F489" s="199"/>
      <c r="G489" s="198" t="s">
        <v>178</v>
      </c>
      <c r="H489" s="403" t="s">
        <v>121</v>
      </c>
      <c r="I489" s="167">
        <f ca="1">IFERROR(__xludf.DUMMYFUNCTION("IMPORTRANGE(""https://docs.google.com/spreadsheets/d/1XL5vhW3sbDhbH9Cz0tuDiY8C3ctxq1tqvaCgkFb8cCA/edit?usp=sharing"",""มหาสารคาม!I384"")"),0)</f>
        <v>0</v>
      </c>
      <c r="J489" s="192">
        <f ca="1">IFERROR(__xludf.DUMMYFUNCTION("IMPORTRANGE(""https://docs.google.com/spreadsheets/d/1XL5vhW3sbDhbH9Cz0tuDiY8C3ctxq1tqvaCgkFb8cCA/edit?usp=sharing"",""มหาสารคาม!J384"")"),0)</f>
        <v>0</v>
      </c>
      <c r="K489" s="168">
        <f t="shared" ca="1" si="117"/>
        <v>0</v>
      </c>
      <c r="L489" s="185"/>
      <c r="M489" s="185"/>
      <c r="N489" s="185"/>
      <c r="O489" s="185"/>
      <c r="P489" s="185"/>
    </row>
    <row r="490" spans="1:16" ht="21.75" customHeight="1" x14ac:dyDescent="0.55000000000000004">
      <c r="A490" s="385"/>
      <c r="B490" s="386"/>
      <c r="C490" s="386"/>
      <c r="D490" s="387"/>
      <c r="E490" s="199"/>
      <c r="F490" s="199"/>
      <c r="G490" s="199"/>
      <c r="H490" s="403" t="s">
        <v>36</v>
      </c>
      <c r="I490" s="167">
        <f ca="1">IFERROR(__xludf.DUMMYFUNCTION("IMPORTRANGE(""https://docs.google.com/spreadsheets/d/1XL5vhW3sbDhbH9Cz0tuDiY8C3ctxq1tqvaCgkFb8cCA/edit?usp=sharing"",""มหาสารคาม!I385"")"),0)</f>
        <v>0</v>
      </c>
      <c r="J490" s="192">
        <f ca="1">IFERROR(__xludf.DUMMYFUNCTION("IMPORTRANGE(""https://docs.google.com/spreadsheets/d/1XL5vhW3sbDhbH9Cz0tuDiY8C3ctxq1tqvaCgkFb8cCA/edit?usp=sharing"",""มหาสารคาม!J385"")"),0)</f>
        <v>0</v>
      </c>
      <c r="K490" s="168">
        <f t="shared" ca="1" si="117"/>
        <v>0</v>
      </c>
      <c r="L490" s="185"/>
      <c r="M490" s="185"/>
      <c r="N490" s="185"/>
      <c r="O490" s="185"/>
      <c r="P490" s="185"/>
    </row>
    <row r="491" spans="1:16" ht="21.75" customHeight="1" x14ac:dyDescent="0.55000000000000004">
      <c r="A491" s="385"/>
      <c r="B491" s="386"/>
      <c r="C491" s="386"/>
      <c r="D491" s="387"/>
      <c r="E491" s="199"/>
      <c r="F491" s="199"/>
      <c r="G491" s="198" t="s">
        <v>179</v>
      </c>
      <c r="H491" s="403" t="s">
        <v>121</v>
      </c>
      <c r="I491" s="167">
        <f ca="1">IFERROR(__xludf.DUMMYFUNCTION("IMPORTRANGE(""https://docs.google.com/spreadsheets/d/1XL5vhW3sbDhbH9Cz0tuDiY8C3ctxq1tqvaCgkFb8cCA/edit?usp=sharing"",""มหาสารคาม!I386"")"),0)</f>
        <v>0</v>
      </c>
      <c r="J491" s="192">
        <f ca="1">IFERROR(__xludf.DUMMYFUNCTION("IMPORTRANGE(""https://docs.google.com/spreadsheets/d/1XL5vhW3sbDhbH9Cz0tuDiY8C3ctxq1tqvaCgkFb8cCA/edit?usp=sharing"",""มหาสารคาม!J386"")"),0)</f>
        <v>0</v>
      </c>
      <c r="K491" s="168">
        <f t="shared" ca="1" si="117"/>
        <v>0</v>
      </c>
      <c r="L491" s="185"/>
      <c r="M491" s="185"/>
      <c r="N491" s="185"/>
      <c r="O491" s="185"/>
      <c r="P491" s="185"/>
    </row>
    <row r="492" spans="1:16" ht="21.75" customHeight="1" x14ac:dyDescent="0.55000000000000004">
      <c r="A492" s="385"/>
      <c r="B492" s="386"/>
      <c r="C492" s="386"/>
      <c r="D492" s="387"/>
      <c r="E492" s="199"/>
      <c r="F492" s="199"/>
      <c r="G492" s="200"/>
      <c r="H492" s="403" t="s">
        <v>36</v>
      </c>
      <c r="I492" s="167">
        <f ca="1">IFERROR(__xludf.DUMMYFUNCTION("IMPORTRANGE(""https://docs.google.com/spreadsheets/d/1XL5vhW3sbDhbH9Cz0tuDiY8C3ctxq1tqvaCgkFb8cCA/edit?usp=sharing"",""มหาสารคาม!I387"")"),0)</f>
        <v>0</v>
      </c>
      <c r="J492" s="192">
        <f ca="1">IFERROR(__xludf.DUMMYFUNCTION("IMPORTRANGE(""https://docs.google.com/spreadsheets/d/1XL5vhW3sbDhbH9Cz0tuDiY8C3ctxq1tqvaCgkFb8cCA/edit?usp=sharing"",""มหาสารคาม!J387"")"),0)</f>
        <v>0</v>
      </c>
      <c r="K492" s="168">
        <f t="shared" ca="1" si="117"/>
        <v>0</v>
      </c>
      <c r="L492" s="185"/>
      <c r="M492" s="185"/>
      <c r="N492" s="185"/>
      <c r="O492" s="185"/>
      <c r="P492" s="185"/>
    </row>
    <row r="493" spans="1:16" ht="21.75" customHeight="1" x14ac:dyDescent="0.55000000000000004">
      <c r="A493" s="385"/>
      <c r="B493" s="386"/>
      <c r="C493" s="386"/>
      <c r="D493" s="387"/>
      <c r="E493" s="199"/>
      <c r="F493" s="198" t="s">
        <v>180</v>
      </c>
      <c r="G493" s="402"/>
      <c r="H493" s="403" t="s">
        <v>121</v>
      </c>
      <c r="I493" s="167">
        <f ca="1">IFERROR(__xludf.DUMMYFUNCTION("IMPORTRANGE(""https://docs.google.com/spreadsheets/d/1XL5vhW3sbDhbH9Cz0tuDiY8C3ctxq1tqvaCgkFb8cCA/edit?usp=sharing"",""มหาสารคาม!I388"")"),0)</f>
        <v>0</v>
      </c>
      <c r="J493" s="192">
        <f ca="1">IFERROR(__xludf.DUMMYFUNCTION("IMPORTRANGE(""https://docs.google.com/spreadsheets/d/1XL5vhW3sbDhbH9Cz0tuDiY8C3ctxq1tqvaCgkFb8cCA/edit?usp=sharing"",""มหาสารคาม!J388"")"),0)</f>
        <v>0</v>
      </c>
      <c r="K493" s="168">
        <f t="shared" ca="1" si="117"/>
        <v>0</v>
      </c>
      <c r="L493" s="185"/>
      <c r="M493" s="185"/>
      <c r="N493" s="185"/>
      <c r="O493" s="185"/>
      <c r="P493" s="185"/>
    </row>
    <row r="494" spans="1:16" ht="21.75" customHeight="1" x14ac:dyDescent="0.55000000000000004">
      <c r="A494" s="412"/>
      <c r="B494" s="413"/>
      <c r="C494" s="413"/>
      <c r="D494" s="414"/>
      <c r="E494" s="336"/>
      <c r="F494" s="336"/>
      <c r="G494" s="336"/>
      <c r="H494" s="415" t="s">
        <v>36</v>
      </c>
      <c r="I494" s="416">
        <f ca="1">IFERROR(__xludf.DUMMYFUNCTION("IMPORTRANGE(""https://docs.google.com/spreadsheets/d/1XL5vhW3sbDhbH9Cz0tuDiY8C3ctxq1tqvaCgkFb8cCA/edit?usp=sharing"",""มหาสารคาม!I389"")"),0)</f>
        <v>0</v>
      </c>
      <c r="J494" s="417">
        <f ca="1">IFERROR(__xludf.DUMMYFUNCTION("IMPORTRANGE(""https://docs.google.com/spreadsheets/d/1XL5vhW3sbDhbH9Cz0tuDiY8C3ctxq1tqvaCgkFb8cCA/edit?usp=sharing"",""มหาสารคาม!J389"")"),0)</f>
        <v>0</v>
      </c>
      <c r="K494" s="281">
        <f t="shared" ca="1" si="117"/>
        <v>0</v>
      </c>
      <c r="L494" s="242"/>
      <c r="M494" s="242"/>
      <c r="N494" s="242"/>
      <c r="O494" s="242"/>
      <c r="P494" s="242"/>
    </row>
    <row r="495" spans="1:16" ht="21.75" customHeight="1" x14ac:dyDescent="0.55000000000000004">
      <c r="A495" s="385"/>
      <c r="B495" s="386"/>
      <c r="C495" s="386"/>
      <c r="D495" s="387"/>
      <c r="E495" s="199"/>
      <c r="F495" s="199">
        <v>3.5</v>
      </c>
      <c r="G495" s="402" t="s">
        <v>181</v>
      </c>
      <c r="H495" s="403" t="s">
        <v>121</v>
      </c>
      <c r="I495" s="416">
        <f ca="1">IFERROR(__xludf.DUMMYFUNCTION("IMPORTRANGE(""https://docs.google.com/spreadsheets/d/1XL5vhW3sbDhbH9Cz0tuDiY8C3ctxq1tqvaCgkFb8cCA/edit?usp=sharing"",""มหาสารคาม!I390"")"),0)</f>
        <v>0</v>
      </c>
      <c r="J495" s="417">
        <f ca="1">IFERROR(__xludf.DUMMYFUNCTION("IMPORTRANGE(""https://docs.google.com/spreadsheets/d/1XL5vhW3sbDhbH9Cz0tuDiY8C3ctxq1tqvaCgkFb8cCA/edit?usp=sharing"",""มหาสารคาม!J390"")"),0)</f>
        <v>0</v>
      </c>
      <c r="K495" s="168">
        <f t="shared" ca="1" si="117"/>
        <v>0</v>
      </c>
      <c r="L495" s="185"/>
      <c r="M495" s="185"/>
      <c r="N495" s="185"/>
      <c r="O495" s="185"/>
      <c r="P495" s="185"/>
    </row>
    <row r="496" spans="1:16" ht="21.75" customHeight="1" x14ac:dyDescent="0.55000000000000004">
      <c r="A496" s="412"/>
      <c r="B496" s="413"/>
      <c r="C496" s="413"/>
      <c r="D496" s="414"/>
      <c r="E496" s="336"/>
      <c r="F496" s="336"/>
      <c r="G496" s="336"/>
      <c r="H496" s="415" t="s">
        <v>36</v>
      </c>
      <c r="I496" s="416">
        <f ca="1">IFERROR(__xludf.DUMMYFUNCTION("IMPORTRANGE(""https://docs.google.com/spreadsheets/d/1XL5vhW3sbDhbH9Cz0tuDiY8C3ctxq1tqvaCgkFb8cCA/edit?usp=sharing"",""มหาสารคาม!I391"")"),0)</f>
        <v>0</v>
      </c>
      <c r="J496" s="417">
        <f ca="1">IFERROR(__xludf.DUMMYFUNCTION("IMPORTRANGE(""https://docs.google.com/spreadsheets/d/1XL5vhW3sbDhbH9Cz0tuDiY8C3ctxq1tqvaCgkFb8cCA/edit?usp=sharing"",""มหาสารคาม!J391"")"),0)</f>
        <v>0</v>
      </c>
      <c r="K496" s="281">
        <f t="shared" ca="1" si="117"/>
        <v>0</v>
      </c>
      <c r="L496" s="242"/>
      <c r="M496" s="242"/>
      <c r="N496" s="242"/>
      <c r="O496" s="242"/>
      <c r="P496" s="242"/>
    </row>
    <row r="497" spans="1:16" ht="21.75" customHeight="1" x14ac:dyDescent="0.55000000000000004">
      <c r="A497" s="418"/>
      <c r="B497" s="419"/>
      <c r="C497" s="420" t="s">
        <v>182</v>
      </c>
      <c r="D497" s="420"/>
      <c r="E497" s="421"/>
      <c r="F497" s="421"/>
      <c r="G497" s="422"/>
      <c r="H497" s="423" t="s">
        <v>121</v>
      </c>
      <c r="I497" s="424">
        <f ca="1">IFERROR(__xludf.DUMMYFUNCTION("IMPORTRANGE(""https://docs.google.com/spreadsheets/d/1XL5vhW3sbDhbH9Cz0tuDiY8C3ctxq1tqvaCgkFb8cCA/edit?usp=sharing"",""มหาสารคาม!I392"")"),408)</f>
        <v>408</v>
      </c>
      <c r="J497" s="424">
        <f ca="1">IFERROR(__xludf.DUMMYFUNCTION("IMPORTRANGE(""https://docs.google.com/spreadsheets/d/1XL5vhW3sbDhbH9Cz0tuDiY8C3ctxq1tqvaCgkFb8cCA/edit?usp=sharing"",""มหาสารคาม!J392"")"),0)</f>
        <v>0</v>
      </c>
      <c r="K497" s="425">
        <f t="shared" ca="1" si="117"/>
        <v>0</v>
      </c>
      <c r="L497" s="426"/>
      <c r="M497" s="426"/>
      <c r="N497" s="426"/>
      <c r="O497" s="426"/>
      <c r="P497" s="426"/>
    </row>
    <row r="498" spans="1:16" ht="21.75" customHeight="1" x14ac:dyDescent="0.55000000000000004">
      <c r="A498" s="179"/>
      <c r="B498" s="180"/>
      <c r="C498" s="180"/>
      <c r="D498" s="387"/>
      <c r="E498" s="427" t="s">
        <v>183</v>
      </c>
      <c r="F498" s="428"/>
      <c r="G498" s="429"/>
      <c r="H498" s="430" t="s">
        <v>121</v>
      </c>
      <c r="I498" s="401">
        <f ca="1">IFERROR(__xludf.DUMMYFUNCTION("IMPORTRANGE(""https://docs.google.com/spreadsheets/d/1XL5vhW3sbDhbH9Cz0tuDiY8C3ctxq1tqvaCgkFb8cCA/edit?usp=sharing"",""มหาสารคาม!I393"")"),408)</f>
        <v>408</v>
      </c>
      <c r="J498" s="401">
        <f ca="1">IFERROR(__xludf.DUMMYFUNCTION("IMPORTRANGE(""https://docs.google.com/spreadsheets/d/1XL5vhW3sbDhbH9Cz0tuDiY8C3ctxq1tqvaCgkFb8cCA/edit?usp=sharing"",""มหาสารคาม!J393"")"),0)</f>
        <v>0</v>
      </c>
      <c r="K498" s="168">
        <f t="shared" ca="1" si="117"/>
        <v>0</v>
      </c>
      <c r="L498" s="185"/>
      <c r="M498" s="185"/>
      <c r="N498" s="185"/>
      <c r="O498" s="185"/>
      <c r="P498" s="185"/>
    </row>
    <row r="499" spans="1:16" ht="21.75" customHeight="1" x14ac:dyDescent="0.55000000000000004">
      <c r="A499" s="179"/>
      <c r="B499" s="180"/>
      <c r="C499" s="180"/>
      <c r="D499" s="197"/>
      <c r="E499" s="428"/>
      <c r="F499" s="428"/>
      <c r="G499" s="429"/>
      <c r="H499" s="430" t="s">
        <v>36</v>
      </c>
      <c r="I499" s="401">
        <f ca="1">IFERROR(__xludf.DUMMYFUNCTION("IMPORTRANGE(""https://docs.google.com/spreadsheets/d/1XL5vhW3sbDhbH9Cz0tuDiY8C3ctxq1tqvaCgkFb8cCA/edit?usp=sharing"",""มหาสารคาม!I394"")"),36)</f>
        <v>36</v>
      </c>
      <c r="J499" s="401">
        <f ca="1">IFERROR(__xludf.DUMMYFUNCTION("IMPORTRANGE(""https://docs.google.com/spreadsheets/d/1XL5vhW3sbDhbH9Cz0tuDiY8C3ctxq1tqvaCgkFb8cCA/edit?usp=sharing"",""มหาสารคาม!J394"")"),0)</f>
        <v>0</v>
      </c>
      <c r="K499" s="204">
        <f t="shared" ca="1" si="117"/>
        <v>0</v>
      </c>
      <c r="L499" s="185"/>
      <c r="M499" s="185"/>
      <c r="N499" s="185"/>
      <c r="O499" s="185"/>
      <c r="P499" s="185"/>
    </row>
    <row r="500" spans="1:16" ht="21.75" customHeight="1" x14ac:dyDescent="0.55000000000000004">
      <c r="A500" s="179"/>
      <c r="B500" s="180"/>
      <c r="C500" s="180"/>
      <c r="D500" s="387"/>
      <c r="E500" s="387" t="s">
        <v>184</v>
      </c>
      <c r="F500" s="199"/>
      <c r="G500" s="200"/>
      <c r="H500" s="403" t="s">
        <v>121</v>
      </c>
      <c r="I500" s="167">
        <f ca="1">IFERROR(__xludf.DUMMYFUNCTION("IMPORTRANGE(""https://docs.google.com/spreadsheets/d/1XL5vhW3sbDhbH9Cz0tuDiY8C3ctxq1tqvaCgkFb8cCA/edit?usp=sharing"",""มหาสารคาม!I395"")"),0)</f>
        <v>0</v>
      </c>
      <c r="J500" s="167">
        <f ca="1">IFERROR(__xludf.DUMMYFUNCTION("IMPORTRANGE(""https://docs.google.com/spreadsheets/d/1XL5vhW3sbDhbH9Cz0tuDiY8C3ctxq1tqvaCgkFb8cCA/edit?usp=sharing"",""มหาสารคาม!J395"")"),0)</f>
        <v>0</v>
      </c>
      <c r="K500" s="168">
        <f t="shared" ca="1" si="117"/>
        <v>0</v>
      </c>
      <c r="L500" s="185"/>
      <c r="M500" s="185"/>
      <c r="N500" s="185"/>
      <c r="O500" s="185"/>
      <c r="P500" s="185"/>
    </row>
    <row r="501" spans="1:16" ht="21.75" customHeight="1" x14ac:dyDescent="0.55000000000000004">
      <c r="A501" s="179"/>
      <c r="B501" s="180"/>
      <c r="C501" s="180"/>
      <c r="D501" s="197"/>
      <c r="E501" s="199"/>
      <c r="F501" s="199"/>
      <c r="G501" s="200"/>
      <c r="H501" s="403" t="s">
        <v>36</v>
      </c>
      <c r="I501" s="167">
        <f ca="1">IFERROR(__xludf.DUMMYFUNCTION("IMPORTRANGE(""https://docs.google.com/spreadsheets/d/1XL5vhW3sbDhbH9Cz0tuDiY8C3ctxq1tqvaCgkFb8cCA/edit?usp=sharing"",""มหาสารคาม!I396"")"),0)</f>
        <v>0</v>
      </c>
      <c r="J501" s="167">
        <f ca="1">IFERROR(__xludf.DUMMYFUNCTION("IMPORTRANGE(""https://docs.google.com/spreadsheets/d/1XL5vhW3sbDhbH9Cz0tuDiY8C3ctxq1tqvaCgkFb8cCA/edit?usp=sharing"",""มหาสารคาม!J396"")"),0)</f>
        <v>0</v>
      </c>
      <c r="K501" s="168">
        <f t="shared" ca="1" si="117"/>
        <v>0</v>
      </c>
      <c r="L501" s="185"/>
      <c r="M501" s="185"/>
      <c r="N501" s="185"/>
      <c r="O501" s="185"/>
      <c r="P501" s="185"/>
    </row>
    <row r="502" spans="1:16" ht="21.75" customHeight="1" x14ac:dyDescent="0.55000000000000004">
      <c r="A502" s="179"/>
      <c r="B502" s="180"/>
      <c r="C502" s="180"/>
      <c r="D502" s="197"/>
      <c r="E502" s="199"/>
      <c r="F502" s="377" t="s">
        <v>185</v>
      </c>
      <c r="G502" s="402"/>
      <c r="H502" s="403" t="s">
        <v>121</v>
      </c>
      <c r="I502" s="167">
        <f ca="1">IFERROR(__xludf.DUMMYFUNCTION("IMPORTRANGE(""https://docs.google.com/spreadsheets/d/1XL5vhW3sbDhbH9Cz0tuDiY8C3ctxq1tqvaCgkFb8cCA/edit?usp=sharing"",""มหาสารคาม!I397"")"),0)</f>
        <v>0</v>
      </c>
      <c r="J502" s="192">
        <f ca="1">IFERROR(__xludf.DUMMYFUNCTION("IMPORTRANGE(""https://docs.google.com/spreadsheets/d/1XL5vhW3sbDhbH9Cz0tuDiY8C3ctxq1tqvaCgkFb8cCA/edit?usp=sharing"",""มหาสารคาม!J397"")"),0)</f>
        <v>0</v>
      </c>
      <c r="K502" s="168">
        <f t="shared" ca="1" si="117"/>
        <v>0</v>
      </c>
      <c r="L502" s="185"/>
      <c r="M502" s="185"/>
      <c r="N502" s="185"/>
      <c r="O502" s="185"/>
      <c r="P502" s="185"/>
    </row>
    <row r="503" spans="1:16" ht="21.75" customHeight="1" x14ac:dyDescent="0.55000000000000004">
      <c r="A503" s="179"/>
      <c r="B503" s="180"/>
      <c r="C503" s="180"/>
      <c r="D503" s="197"/>
      <c r="E503" s="199"/>
      <c r="F503" s="199"/>
      <c r="G503" s="402"/>
      <c r="H503" s="403" t="s">
        <v>36</v>
      </c>
      <c r="I503" s="191">
        <f ca="1">IFERROR(__xludf.DUMMYFUNCTION("IMPORTRANGE(""https://docs.google.com/spreadsheets/d/1XL5vhW3sbDhbH9Cz0tuDiY8C3ctxq1tqvaCgkFb8cCA/edit?usp=sharing"",""มหาสารคาม!I398"")"),0)</f>
        <v>0</v>
      </c>
      <c r="J503" s="192">
        <f ca="1">IFERROR(__xludf.DUMMYFUNCTION("IMPORTRANGE(""https://docs.google.com/spreadsheets/d/1XL5vhW3sbDhbH9Cz0tuDiY8C3ctxq1tqvaCgkFb8cCA/edit?usp=sharing"",""มหาสารคาม!J398"")"),0)</f>
        <v>0</v>
      </c>
      <c r="K503" s="168">
        <f t="shared" ca="1" si="117"/>
        <v>0</v>
      </c>
      <c r="L503" s="185"/>
      <c r="M503" s="185"/>
      <c r="N503" s="185"/>
      <c r="O503" s="185"/>
      <c r="P503" s="185"/>
    </row>
    <row r="504" spans="1:16" ht="21.75" customHeight="1" x14ac:dyDescent="0.55000000000000004">
      <c r="A504" s="179"/>
      <c r="B504" s="180"/>
      <c r="C504" s="180"/>
      <c r="D504" s="197"/>
      <c r="E504" s="199"/>
      <c r="F504" s="377" t="s">
        <v>186</v>
      </c>
      <c r="G504" s="402"/>
      <c r="H504" s="403" t="s">
        <v>121</v>
      </c>
      <c r="I504" s="191">
        <f ca="1">IFERROR(__xludf.DUMMYFUNCTION("IMPORTRANGE(""https://docs.google.com/spreadsheets/d/1XL5vhW3sbDhbH9Cz0tuDiY8C3ctxq1tqvaCgkFb8cCA/edit?usp=sharing"",""มหาสารคาม!I399"")"),0)</f>
        <v>0</v>
      </c>
      <c r="J504" s="192">
        <f ca="1">IFERROR(__xludf.DUMMYFUNCTION("IMPORTRANGE(""https://docs.google.com/spreadsheets/d/1XL5vhW3sbDhbH9Cz0tuDiY8C3ctxq1tqvaCgkFb8cCA/edit?usp=sharing"",""มหาสารคาม!J399"")"),0)</f>
        <v>0</v>
      </c>
      <c r="K504" s="168">
        <f t="shared" ca="1" si="117"/>
        <v>0</v>
      </c>
      <c r="L504" s="185"/>
      <c r="M504" s="185"/>
      <c r="N504" s="185"/>
      <c r="O504" s="185"/>
      <c r="P504" s="185"/>
    </row>
    <row r="505" spans="1:16" ht="21.75" customHeight="1" x14ac:dyDescent="0.55000000000000004">
      <c r="A505" s="179"/>
      <c r="B505" s="180"/>
      <c r="C505" s="180"/>
      <c r="D505" s="197"/>
      <c r="E505" s="199"/>
      <c r="F505" s="199"/>
      <c r="G505" s="402"/>
      <c r="H505" s="403" t="s">
        <v>36</v>
      </c>
      <c r="I505" s="191">
        <f ca="1">IFERROR(__xludf.DUMMYFUNCTION("IMPORTRANGE(""https://docs.google.com/spreadsheets/d/1XL5vhW3sbDhbH9Cz0tuDiY8C3ctxq1tqvaCgkFb8cCA/edit?usp=sharing"",""มหาสารคาม!I400"")"),0)</f>
        <v>0</v>
      </c>
      <c r="J505" s="192">
        <f ca="1">IFERROR(__xludf.DUMMYFUNCTION("IMPORTRANGE(""https://docs.google.com/spreadsheets/d/1XL5vhW3sbDhbH9Cz0tuDiY8C3ctxq1tqvaCgkFb8cCA/edit?usp=sharing"",""มหาสารคาม!J400"")"),0)</f>
        <v>0</v>
      </c>
      <c r="K505" s="168">
        <f t="shared" ca="1" si="117"/>
        <v>0</v>
      </c>
      <c r="L505" s="185"/>
      <c r="M505" s="185"/>
      <c r="N505" s="185"/>
      <c r="O505" s="185"/>
      <c r="P505" s="185"/>
    </row>
    <row r="506" spans="1:16" ht="21.75" customHeight="1" x14ac:dyDescent="0.55000000000000004">
      <c r="A506" s="179"/>
      <c r="B506" s="180"/>
      <c r="C506" s="180"/>
      <c r="D506" s="197"/>
      <c r="E506" s="199"/>
      <c r="F506" s="377" t="s">
        <v>187</v>
      </c>
      <c r="G506" s="402"/>
      <c r="H506" s="403" t="s">
        <v>121</v>
      </c>
      <c r="I506" s="191">
        <f ca="1">IFERROR(__xludf.DUMMYFUNCTION("IMPORTRANGE(""https://docs.google.com/spreadsheets/d/1XL5vhW3sbDhbH9Cz0tuDiY8C3ctxq1tqvaCgkFb8cCA/edit?usp=sharing"",""มหาสารคาม!I401"")"),0)</f>
        <v>0</v>
      </c>
      <c r="J506" s="192">
        <f ca="1">IFERROR(__xludf.DUMMYFUNCTION("IMPORTRANGE(""https://docs.google.com/spreadsheets/d/1XL5vhW3sbDhbH9Cz0tuDiY8C3ctxq1tqvaCgkFb8cCA/edit?usp=sharing"",""มหาสารคาม!J401"")"),0)</f>
        <v>0</v>
      </c>
      <c r="K506" s="168">
        <f t="shared" ca="1" si="117"/>
        <v>0</v>
      </c>
      <c r="L506" s="185"/>
      <c r="M506" s="185"/>
      <c r="N506" s="185"/>
      <c r="O506" s="185"/>
      <c r="P506" s="185"/>
    </row>
    <row r="507" spans="1:16" ht="21.75" customHeight="1" x14ac:dyDescent="0.55000000000000004">
      <c r="A507" s="179"/>
      <c r="B507" s="180"/>
      <c r="C507" s="180"/>
      <c r="D507" s="197"/>
      <c r="E507" s="199"/>
      <c r="F507" s="199"/>
      <c r="G507" s="199"/>
      <c r="H507" s="403" t="s">
        <v>36</v>
      </c>
      <c r="I507" s="191">
        <f ca="1">IFERROR(__xludf.DUMMYFUNCTION("IMPORTRANGE(""https://docs.google.com/spreadsheets/d/1XL5vhW3sbDhbH9Cz0tuDiY8C3ctxq1tqvaCgkFb8cCA/edit?usp=sharing"",""มหาสารคาม!I402"")"),0)</f>
        <v>0</v>
      </c>
      <c r="J507" s="192">
        <f ca="1">IFERROR(__xludf.DUMMYFUNCTION("IMPORTRANGE(""https://docs.google.com/spreadsheets/d/1XL5vhW3sbDhbH9Cz0tuDiY8C3ctxq1tqvaCgkFb8cCA/edit?usp=sharing"",""มหาสารคาม!J402"")"),0)</f>
        <v>0</v>
      </c>
      <c r="K507" s="168">
        <f t="shared" ca="1" si="117"/>
        <v>0</v>
      </c>
      <c r="L507" s="185"/>
      <c r="M507" s="185"/>
      <c r="N507" s="185"/>
      <c r="O507" s="185"/>
      <c r="P507" s="185"/>
    </row>
    <row r="508" spans="1:16" ht="21.75" customHeight="1" x14ac:dyDescent="0.55000000000000004">
      <c r="A508" s="179"/>
      <c r="B508" s="180"/>
      <c r="C508" s="180"/>
      <c r="D508" s="197"/>
      <c r="E508" s="198" t="s">
        <v>188</v>
      </c>
      <c r="F508" s="199"/>
      <c r="G508" s="402"/>
      <c r="H508" s="403" t="s">
        <v>121</v>
      </c>
      <c r="I508" s="191">
        <f ca="1">IFERROR(__xludf.DUMMYFUNCTION("IMPORTRANGE(""https://docs.google.com/spreadsheets/d/1XL5vhW3sbDhbH9Cz0tuDiY8C3ctxq1tqvaCgkFb8cCA/edit?usp=sharing"",""มหาสารคาม!I403"")"),0)</f>
        <v>0</v>
      </c>
      <c r="J508" s="167">
        <f ca="1">IFERROR(__xludf.DUMMYFUNCTION("IMPORTRANGE(""https://docs.google.com/spreadsheets/d/1XL5vhW3sbDhbH9Cz0tuDiY8C3ctxq1tqvaCgkFb8cCA/edit?usp=sharing"",""มหาสารคาม!J403"")"),0)</f>
        <v>0</v>
      </c>
      <c r="K508" s="168">
        <f t="shared" ca="1" si="117"/>
        <v>0</v>
      </c>
      <c r="L508" s="185"/>
      <c r="M508" s="185"/>
      <c r="N508" s="185"/>
      <c r="O508" s="185"/>
      <c r="P508" s="185"/>
    </row>
    <row r="509" spans="1:16" ht="21.75" customHeight="1" x14ac:dyDescent="0.55000000000000004">
      <c r="A509" s="179"/>
      <c r="B509" s="180"/>
      <c r="C509" s="180"/>
      <c r="D509" s="197"/>
      <c r="E509" s="199"/>
      <c r="F509" s="199"/>
      <c r="G509" s="199"/>
      <c r="H509" s="403" t="s">
        <v>36</v>
      </c>
      <c r="I509" s="191">
        <f ca="1">IFERROR(__xludf.DUMMYFUNCTION("IMPORTRANGE(""https://docs.google.com/spreadsheets/d/1XL5vhW3sbDhbH9Cz0tuDiY8C3ctxq1tqvaCgkFb8cCA/edit?usp=sharing"",""มหาสารคาม!I404"")"),0)</f>
        <v>0</v>
      </c>
      <c r="J509" s="167">
        <f ca="1">IFERROR(__xludf.DUMMYFUNCTION("IMPORTRANGE(""https://docs.google.com/spreadsheets/d/1XL5vhW3sbDhbH9Cz0tuDiY8C3ctxq1tqvaCgkFb8cCA/edit?usp=sharing"",""มหาสารคาม!J404"")"),0)</f>
        <v>0</v>
      </c>
      <c r="K509" s="168">
        <f t="shared" ca="1" si="117"/>
        <v>0</v>
      </c>
      <c r="L509" s="185"/>
      <c r="M509" s="185"/>
      <c r="N509" s="185"/>
      <c r="O509" s="185"/>
      <c r="P509" s="185"/>
    </row>
    <row r="510" spans="1:16" ht="21.75" customHeight="1" x14ac:dyDescent="0.55000000000000004">
      <c r="A510" s="179"/>
      <c r="B510" s="180"/>
      <c r="C510" s="180"/>
      <c r="D510" s="197"/>
      <c r="E510" s="199"/>
      <c r="F510" s="198" t="s">
        <v>189</v>
      </c>
      <c r="G510" s="199"/>
      <c r="H510" s="403" t="s">
        <v>121</v>
      </c>
      <c r="I510" s="191">
        <f ca="1">IFERROR(__xludf.DUMMYFUNCTION("IMPORTRANGE(""https://docs.google.com/spreadsheets/d/1XL5vhW3sbDhbH9Cz0tuDiY8C3ctxq1tqvaCgkFb8cCA/edit?usp=sharing"",""มหาสารคาม!I405"")"),0)</f>
        <v>0</v>
      </c>
      <c r="J510" s="192">
        <f ca="1">IFERROR(__xludf.DUMMYFUNCTION("IMPORTRANGE(""https://docs.google.com/spreadsheets/d/1XL5vhW3sbDhbH9Cz0tuDiY8C3ctxq1tqvaCgkFb8cCA/edit?usp=sharing"",""มหาสารคาม!J405"")"),0)</f>
        <v>0</v>
      </c>
      <c r="K510" s="168">
        <f t="shared" ca="1" si="117"/>
        <v>0</v>
      </c>
      <c r="L510" s="185"/>
      <c r="M510" s="185"/>
      <c r="N510" s="185"/>
      <c r="O510" s="185"/>
      <c r="P510" s="185"/>
    </row>
    <row r="511" spans="1:16" ht="21.75" customHeight="1" x14ac:dyDescent="0.55000000000000004">
      <c r="A511" s="179"/>
      <c r="B511" s="180"/>
      <c r="C511" s="180"/>
      <c r="D511" s="197"/>
      <c r="E511" s="199"/>
      <c r="F511" s="199"/>
      <c r="G511" s="199"/>
      <c r="H511" s="403" t="s">
        <v>36</v>
      </c>
      <c r="I511" s="191">
        <f ca="1">IFERROR(__xludf.DUMMYFUNCTION("IMPORTRANGE(""https://docs.google.com/spreadsheets/d/1XL5vhW3sbDhbH9Cz0tuDiY8C3ctxq1tqvaCgkFb8cCA/edit?usp=sharing"",""มหาสารคาม!I406"")"),0)</f>
        <v>0</v>
      </c>
      <c r="J511" s="192">
        <f ca="1">IFERROR(__xludf.DUMMYFUNCTION("IMPORTRANGE(""https://docs.google.com/spreadsheets/d/1XL5vhW3sbDhbH9Cz0tuDiY8C3ctxq1tqvaCgkFb8cCA/edit?usp=sharing"",""มหาสารคาม!J406"")"),0)</f>
        <v>0</v>
      </c>
      <c r="K511" s="168">
        <f t="shared" ca="1" si="117"/>
        <v>0</v>
      </c>
      <c r="L511" s="185"/>
      <c r="M511" s="185"/>
      <c r="N511" s="185"/>
      <c r="O511" s="185"/>
      <c r="P511" s="185"/>
    </row>
    <row r="512" spans="1:16" ht="21.75" customHeight="1" x14ac:dyDescent="0.55000000000000004">
      <c r="A512" s="179"/>
      <c r="B512" s="180"/>
      <c r="C512" s="180"/>
      <c r="D512" s="197"/>
      <c r="E512" s="199"/>
      <c r="F512" s="198" t="s">
        <v>190</v>
      </c>
      <c r="G512" s="199"/>
      <c r="H512" s="403" t="s">
        <v>121</v>
      </c>
      <c r="I512" s="191">
        <f ca="1">IFERROR(__xludf.DUMMYFUNCTION("IMPORTRANGE(""https://docs.google.com/spreadsheets/d/1XL5vhW3sbDhbH9Cz0tuDiY8C3ctxq1tqvaCgkFb8cCA/edit?usp=sharing"",""มหาสารคาม!I407"")"),0)</f>
        <v>0</v>
      </c>
      <c r="J512" s="192">
        <f ca="1">IFERROR(__xludf.DUMMYFUNCTION("IMPORTRANGE(""https://docs.google.com/spreadsheets/d/1XL5vhW3sbDhbH9Cz0tuDiY8C3ctxq1tqvaCgkFb8cCA/edit?usp=sharing"",""มหาสารคาม!J407"")"),0)</f>
        <v>0</v>
      </c>
      <c r="K512" s="168">
        <f t="shared" ca="1" si="117"/>
        <v>0</v>
      </c>
      <c r="L512" s="185"/>
      <c r="M512" s="185"/>
      <c r="N512" s="185"/>
      <c r="O512" s="185"/>
      <c r="P512" s="185"/>
    </row>
    <row r="513" spans="1:16" ht="21.75" customHeight="1" x14ac:dyDescent="0.55000000000000004">
      <c r="A513" s="179"/>
      <c r="B513" s="180"/>
      <c r="C513" s="180"/>
      <c r="D513" s="197"/>
      <c r="E513" s="199"/>
      <c r="F513" s="199"/>
      <c r="G513" s="200"/>
      <c r="H513" s="403" t="s">
        <v>36</v>
      </c>
      <c r="I513" s="191">
        <f ca="1">IFERROR(__xludf.DUMMYFUNCTION("IMPORTRANGE(""https://docs.google.com/spreadsheets/d/1XL5vhW3sbDhbH9Cz0tuDiY8C3ctxq1tqvaCgkFb8cCA/edit?usp=sharing"",""มหาสารคาม!I408"")"),0)</f>
        <v>0</v>
      </c>
      <c r="J513" s="192">
        <f ca="1">IFERROR(__xludf.DUMMYFUNCTION("IMPORTRANGE(""https://docs.google.com/spreadsheets/d/1XL5vhW3sbDhbH9Cz0tuDiY8C3ctxq1tqvaCgkFb8cCA/edit?usp=sharing"",""มหาสารคาม!J408"")"),0)</f>
        <v>0</v>
      </c>
      <c r="K513" s="168">
        <f t="shared" ca="1" si="117"/>
        <v>0</v>
      </c>
      <c r="L513" s="185"/>
      <c r="M513" s="185"/>
      <c r="N513" s="185"/>
      <c r="O513" s="185"/>
      <c r="P513" s="185"/>
    </row>
    <row r="514" spans="1:16" ht="21.75" customHeight="1" x14ac:dyDescent="0.55000000000000004">
      <c r="A514" s="179"/>
      <c r="B514" s="180"/>
      <c r="C514" s="180"/>
      <c r="D514" s="387"/>
      <c r="E514" s="387" t="s">
        <v>191</v>
      </c>
      <c r="F514" s="199"/>
      <c r="G514" s="200"/>
      <c r="H514" s="403" t="s">
        <v>121</v>
      </c>
      <c r="I514" s="191">
        <f ca="1">IFERROR(__xludf.DUMMYFUNCTION("IMPORTRANGE(""https://docs.google.com/spreadsheets/d/1XL5vhW3sbDhbH9Cz0tuDiY8C3ctxq1tqvaCgkFb8cCA/edit?usp=sharing"",""มหาสารคาม!I409"")"),0)</f>
        <v>0</v>
      </c>
      <c r="J514" s="192">
        <f ca="1">IFERROR(__xludf.DUMMYFUNCTION("IMPORTRANGE(""https://docs.google.com/spreadsheets/d/1XL5vhW3sbDhbH9Cz0tuDiY8C3ctxq1tqvaCgkFb8cCA/edit?usp=sharing"",""มหาสารคาม!J409"")"),0)</f>
        <v>0</v>
      </c>
      <c r="K514" s="168">
        <f t="shared" ca="1" si="117"/>
        <v>0</v>
      </c>
      <c r="L514" s="185"/>
      <c r="M514" s="185"/>
      <c r="N514" s="185"/>
      <c r="O514" s="185"/>
      <c r="P514" s="185"/>
    </row>
    <row r="515" spans="1:16" ht="21.75" customHeight="1" x14ac:dyDescent="0.55000000000000004">
      <c r="A515" s="179"/>
      <c r="B515" s="180"/>
      <c r="C515" s="180"/>
      <c r="D515" s="197"/>
      <c r="E515" s="199"/>
      <c r="F515" s="199"/>
      <c r="G515" s="200"/>
      <c r="H515" s="403" t="s">
        <v>36</v>
      </c>
      <c r="I515" s="191">
        <f ca="1">IFERROR(__xludf.DUMMYFUNCTION("IMPORTRANGE(""https://docs.google.com/spreadsheets/d/1XL5vhW3sbDhbH9Cz0tuDiY8C3ctxq1tqvaCgkFb8cCA/edit?usp=sharing"",""มหาสารคาม!I410"")"),0)</f>
        <v>0</v>
      </c>
      <c r="J515" s="192">
        <f ca="1">IFERROR(__xludf.DUMMYFUNCTION("IMPORTRANGE(""https://docs.google.com/spreadsheets/d/1XL5vhW3sbDhbH9Cz0tuDiY8C3ctxq1tqvaCgkFb8cCA/edit?usp=sharing"",""มหาสารคาม!J410"")"),0)</f>
        <v>0</v>
      </c>
      <c r="K515" s="168">
        <f t="shared" ca="1" si="117"/>
        <v>0</v>
      </c>
      <c r="L515" s="185"/>
      <c r="M515" s="185"/>
      <c r="N515" s="185"/>
      <c r="O515" s="185"/>
      <c r="P515" s="185"/>
    </row>
    <row r="516" spans="1:16" ht="21.75" customHeight="1" x14ac:dyDescent="0.55000000000000004">
      <c r="A516" s="179"/>
      <c r="B516" s="180"/>
      <c r="C516" s="397" t="s">
        <v>192</v>
      </c>
      <c r="D516" s="397"/>
      <c r="E516" s="431"/>
      <c r="F516" s="431"/>
      <c r="G516" s="432"/>
      <c r="H516" s="433" t="s">
        <v>121</v>
      </c>
      <c r="I516" s="264">
        <f ca="1">IFERROR(__xludf.DUMMYFUNCTION("IMPORTRANGE(""https://docs.google.com/spreadsheets/d/1XL5vhW3sbDhbH9Cz0tuDiY8C3ctxq1tqvaCgkFb8cCA/edit?usp=sharing"",""มหาสารคาม!I411"")"),0)</f>
        <v>0</v>
      </c>
      <c r="J516" s="264">
        <f ca="1">IFERROR(__xludf.DUMMYFUNCTION("IMPORTRANGE(""https://docs.google.com/spreadsheets/d/1XL5vhW3sbDhbH9Cz0tuDiY8C3ctxq1tqvaCgkFb8cCA/edit?usp=sharing"",""มหาสารคาม!J411"")"),0)</f>
        <v>0</v>
      </c>
      <c r="K516" s="265">
        <v>0</v>
      </c>
      <c r="L516" s="185"/>
      <c r="M516" s="185"/>
      <c r="N516" s="185"/>
      <c r="O516" s="185"/>
      <c r="P516" s="185"/>
    </row>
    <row r="517" spans="1:16" ht="21.75" customHeight="1" x14ac:dyDescent="0.55000000000000004">
      <c r="A517" s="179"/>
      <c r="B517" s="180"/>
      <c r="C517" s="434"/>
      <c r="D517" s="434"/>
      <c r="E517" s="434" t="s">
        <v>193</v>
      </c>
      <c r="F517" s="435"/>
      <c r="G517" s="436"/>
      <c r="H517" s="437" t="s">
        <v>121</v>
      </c>
      <c r="I517" s="277">
        <f ca="1">IFERROR(__xludf.DUMMYFUNCTION("IMPORTRANGE(""https://docs.google.com/spreadsheets/d/1XL5vhW3sbDhbH9Cz0tuDiY8C3ctxq1tqvaCgkFb8cCA/edit?usp=sharing"",""มหาสารคาม!I412"")"),0)</f>
        <v>0</v>
      </c>
      <c r="J517" s="277">
        <f ca="1">IFERROR(__xludf.DUMMYFUNCTION("IMPORTRANGE(""https://docs.google.com/spreadsheets/d/1XL5vhW3sbDhbH9Cz0tuDiY8C3ctxq1tqvaCgkFb8cCA/edit?usp=sharing"",""มหาสารคาม!J412"")"),0)</f>
        <v>0</v>
      </c>
      <c r="K517" s="278">
        <v>0</v>
      </c>
      <c r="L517" s="185"/>
      <c r="M517" s="185"/>
      <c r="N517" s="185"/>
      <c r="O517" s="185"/>
      <c r="P517" s="185"/>
    </row>
    <row r="518" spans="1:16" ht="21.75" customHeight="1" x14ac:dyDescent="0.55000000000000004">
      <c r="A518" s="179"/>
      <c r="B518" s="180"/>
      <c r="C518" s="434"/>
      <c r="D518" s="434"/>
      <c r="E518" s="434" t="s">
        <v>194</v>
      </c>
      <c r="F518" s="435"/>
      <c r="G518" s="436"/>
      <c r="H518" s="437" t="s">
        <v>36</v>
      </c>
      <c r="I518" s="277">
        <f ca="1">IFERROR(__xludf.DUMMYFUNCTION("IMPORTRANGE(""https://docs.google.com/spreadsheets/d/1XL5vhW3sbDhbH9Cz0tuDiY8C3ctxq1tqvaCgkFb8cCA/edit?usp=sharing"",""มหาสารคาม!I413"")"),0)</f>
        <v>0</v>
      </c>
      <c r="J518" s="277">
        <f ca="1">IFERROR(__xludf.DUMMYFUNCTION("IMPORTRANGE(""https://docs.google.com/spreadsheets/d/1XL5vhW3sbDhbH9Cz0tuDiY8C3ctxq1tqvaCgkFb8cCA/edit?usp=sharing"",""มหาสารคาม!J413"")"),0)</f>
        <v>0</v>
      </c>
      <c r="K518" s="278">
        <v>0</v>
      </c>
      <c r="L518" s="185"/>
      <c r="M518" s="185"/>
      <c r="N518" s="185"/>
      <c r="O518" s="185"/>
      <c r="P518" s="185"/>
    </row>
    <row r="519" spans="1:16" ht="21.75" customHeight="1" x14ac:dyDescent="0.55000000000000004">
      <c r="A519" s="179"/>
      <c r="B519" s="180"/>
      <c r="C519" s="180"/>
      <c r="D519" s="197"/>
      <c r="E519" s="199"/>
      <c r="F519" s="199"/>
      <c r="G519" s="224" t="s">
        <v>195</v>
      </c>
      <c r="H519" s="403" t="s">
        <v>121</v>
      </c>
      <c r="I519" s="191">
        <f ca="1">IFERROR(__xludf.DUMMYFUNCTION("IMPORTRANGE(""https://docs.google.com/spreadsheets/d/1XL5vhW3sbDhbH9Cz0tuDiY8C3ctxq1tqvaCgkFb8cCA/edit?usp=sharing"",""มหาสารคาม!I414"")"),0)</f>
        <v>0</v>
      </c>
      <c r="J519" s="191">
        <f ca="1">IFERROR(__xludf.DUMMYFUNCTION("IMPORTRANGE(""https://docs.google.com/spreadsheets/d/1XL5vhW3sbDhbH9Cz0tuDiY8C3ctxq1tqvaCgkFb8cCA/edit?usp=sharing"",""มหาสารคาม!J414"")"),0)</f>
        <v>0</v>
      </c>
      <c r="K519" s="168">
        <v>0</v>
      </c>
      <c r="L519" s="185"/>
      <c r="M519" s="185"/>
      <c r="N519" s="185"/>
      <c r="O519" s="185"/>
      <c r="P519" s="185"/>
    </row>
    <row r="520" spans="1:16" ht="21.75" customHeight="1" x14ac:dyDescent="0.55000000000000004">
      <c r="A520" s="179"/>
      <c r="B520" s="180"/>
      <c r="C520" s="180"/>
      <c r="D520" s="197"/>
      <c r="E520" s="199"/>
      <c r="F520" s="199"/>
      <c r="G520" s="200"/>
      <c r="H520" s="403" t="s">
        <v>36</v>
      </c>
      <c r="I520" s="191">
        <f ca="1">IFERROR(__xludf.DUMMYFUNCTION("IMPORTRANGE(""https://docs.google.com/spreadsheets/d/1XL5vhW3sbDhbH9Cz0tuDiY8C3ctxq1tqvaCgkFb8cCA/edit?usp=sharing"",""มหาสารคาม!I415"")"),0)</f>
        <v>0</v>
      </c>
      <c r="J520" s="191">
        <f ca="1">IFERROR(__xludf.DUMMYFUNCTION("IMPORTRANGE(""https://docs.google.com/spreadsheets/d/1XL5vhW3sbDhbH9Cz0tuDiY8C3ctxq1tqvaCgkFb8cCA/edit?usp=sharing"",""มหาสารคาม!J415"")"),0)</f>
        <v>0</v>
      </c>
      <c r="K520" s="168">
        <v>0</v>
      </c>
      <c r="L520" s="185"/>
      <c r="M520" s="185"/>
      <c r="N520" s="185"/>
      <c r="O520" s="185"/>
      <c r="P520" s="185"/>
    </row>
    <row r="521" spans="1:16" ht="21.75" customHeight="1" x14ac:dyDescent="0.55000000000000004">
      <c r="A521" s="179"/>
      <c r="B521" s="180"/>
      <c r="C521" s="180"/>
      <c r="D521" s="197"/>
      <c r="E521" s="199"/>
      <c r="F521" s="199"/>
      <c r="G521" s="224" t="s">
        <v>196</v>
      </c>
      <c r="H521" s="403" t="s">
        <v>121</v>
      </c>
      <c r="I521" s="191">
        <f ca="1">IFERROR(__xludf.DUMMYFUNCTION("IMPORTRANGE(""https://docs.google.com/spreadsheets/d/1XL5vhW3sbDhbH9Cz0tuDiY8C3ctxq1tqvaCgkFb8cCA/edit?usp=sharing"",""มหาสารคาม!I416"")"),0)</f>
        <v>0</v>
      </c>
      <c r="J521" s="191">
        <f ca="1">IFERROR(__xludf.DUMMYFUNCTION("IMPORTRANGE(""https://docs.google.com/spreadsheets/d/1XL5vhW3sbDhbH9Cz0tuDiY8C3ctxq1tqvaCgkFb8cCA/edit?usp=sharing"",""มหาสารคาม!J416"")"),0)</f>
        <v>0</v>
      </c>
      <c r="K521" s="168">
        <v>0</v>
      </c>
      <c r="L521" s="185"/>
      <c r="M521" s="185"/>
      <c r="N521" s="185"/>
      <c r="O521" s="185"/>
      <c r="P521" s="185"/>
    </row>
    <row r="522" spans="1:16" ht="21.75" customHeight="1" x14ac:dyDescent="0.55000000000000004">
      <c r="A522" s="179"/>
      <c r="B522" s="180"/>
      <c r="C522" s="180"/>
      <c r="D522" s="197"/>
      <c r="E522" s="199"/>
      <c r="F522" s="199"/>
      <c r="G522" s="200"/>
      <c r="H522" s="403" t="s">
        <v>36</v>
      </c>
      <c r="I522" s="191">
        <f ca="1">IFERROR(__xludf.DUMMYFUNCTION("IMPORTRANGE(""https://docs.google.com/spreadsheets/d/1XL5vhW3sbDhbH9Cz0tuDiY8C3ctxq1tqvaCgkFb8cCA/edit?usp=sharing"",""มหาสารคาม!I417"")"),0)</f>
        <v>0</v>
      </c>
      <c r="J522" s="191">
        <f ca="1">IFERROR(__xludf.DUMMYFUNCTION("IMPORTRANGE(""https://docs.google.com/spreadsheets/d/1XL5vhW3sbDhbH9Cz0tuDiY8C3ctxq1tqvaCgkFb8cCA/edit?usp=sharing"",""มหาสารคาม!J417"")"),0)</f>
        <v>0</v>
      </c>
      <c r="K522" s="168">
        <v>0</v>
      </c>
      <c r="L522" s="185"/>
      <c r="M522" s="185"/>
      <c r="N522" s="185"/>
      <c r="O522" s="185"/>
      <c r="P522" s="185"/>
    </row>
    <row r="523" spans="1:16" ht="21.75" customHeight="1" x14ac:dyDescent="0.55000000000000004">
      <c r="A523" s="179"/>
      <c r="B523" s="180"/>
      <c r="C523" s="180"/>
      <c r="D523" s="197"/>
      <c r="E523" s="199"/>
      <c r="F523" s="199"/>
      <c r="G523" s="224" t="s">
        <v>197</v>
      </c>
      <c r="H523" s="403" t="s">
        <v>121</v>
      </c>
      <c r="I523" s="191">
        <f ca="1">IFERROR(__xludf.DUMMYFUNCTION("IMPORTRANGE(""https://docs.google.com/spreadsheets/d/1XL5vhW3sbDhbH9Cz0tuDiY8C3ctxq1tqvaCgkFb8cCA/edit?usp=sharing"",""มหาสารคาม!I418"")"),0)</f>
        <v>0</v>
      </c>
      <c r="J523" s="191">
        <f ca="1">IFERROR(__xludf.DUMMYFUNCTION("IMPORTRANGE(""https://docs.google.com/spreadsheets/d/1XL5vhW3sbDhbH9Cz0tuDiY8C3ctxq1tqvaCgkFb8cCA/edit?usp=sharing"",""มหาสารคาม!J418"")"),0)</f>
        <v>0</v>
      </c>
      <c r="K523" s="168">
        <v>0</v>
      </c>
      <c r="L523" s="185"/>
      <c r="M523" s="185"/>
      <c r="N523" s="185"/>
      <c r="O523" s="185"/>
      <c r="P523" s="185"/>
    </row>
    <row r="524" spans="1:16" ht="21.75" customHeight="1" x14ac:dyDescent="0.55000000000000004">
      <c r="A524" s="179"/>
      <c r="B524" s="180"/>
      <c r="C524" s="180"/>
      <c r="D524" s="197"/>
      <c r="E524" s="199"/>
      <c r="F524" s="199"/>
      <c r="G524" s="200"/>
      <c r="H524" s="403" t="s">
        <v>36</v>
      </c>
      <c r="I524" s="191">
        <f ca="1">IFERROR(__xludf.DUMMYFUNCTION("IMPORTRANGE(""https://docs.google.com/spreadsheets/d/1XL5vhW3sbDhbH9Cz0tuDiY8C3ctxq1tqvaCgkFb8cCA/edit?usp=sharing"",""มหาสารคาม!I419"")"),0)</f>
        <v>0</v>
      </c>
      <c r="J524" s="191">
        <f ca="1">IFERROR(__xludf.DUMMYFUNCTION("IMPORTRANGE(""https://docs.google.com/spreadsheets/d/1XL5vhW3sbDhbH9Cz0tuDiY8C3ctxq1tqvaCgkFb8cCA/edit?usp=sharing"",""มหาสารคาม!J419"")"),0)</f>
        <v>0</v>
      </c>
      <c r="K524" s="168">
        <v>0</v>
      </c>
      <c r="L524" s="185"/>
      <c r="M524" s="185"/>
      <c r="N524" s="185"/>
      <c r="O524" s="185"/>
      <c r="P524" s="185"/>
    </row>
    <row r="525" spans="1:16" ht="21.75" customHeight="1" x14ac:dyDescent="0.55000000000000004">
      <c r="A525" s="179"/>
      <c r="B525" s="180"/>
      <c r="C525" s="434"/>
      <c r="D525" s="434"/>
      <c r="E525" s="434" t="s">
        <v>198</v>
      </c>
      <c r="F525" s="435"/>
      <c r="G525" s="436"/>
      <c r="H525" s="437" t="s">
        <v>121</v>
      </c>
      <c r="I525" s="277">
        <f ca="1">IFERROR(__xludf.DUMMYFUNCTION("IMPORTRANGE(""https://docs.google.com/spreadsheets/d/1XL5vhW3sbDhbH9Cz0tuDiY8C3ctxq1tqvaCgkFb8cCA/edit?usp=sharing"",""มหาสารคาม!I420"")"),0)</f>
        <v>0</v>
      </c>
      <c r="J525" s="277">
        <f ca="1">IFERROR(__xludf.DUMMYFUNCTION("IMPORTRANGE(""https://docs.google.com/spreadsheets/d/1XL5vhW3sbDhbH9Cz0tuDiY8C3ctxq1tqvaCgkFb8cCA/edit?usp=sharing"",""มหาสารคาม!J420"")"),0)</f>
        <v>0</v>
      </c>
      <c r="K525" s="278">
        <v>0</v>
      </c>
      <c r="L525" s="185"/>
      <c r="M525" s="185"/>
      <c r="N525" s="185"/>
      <c r="O525" s="185"/>
      <c r="P525" s="185"/>
    </row>
    <row r="526" spans="1:16" ht="21.75" customHeight="1" x14ac:dyDescent="0.55000000000000004">
      <c r="A526" s="179"/>
      <c r="B526" s="180"/>
      <c r="C526" s="434"/>
      <c r="D526" s="434"/>
      <c r="E526" s="434" t="s">
        <v>199</v>
      </c>
      <c r="F526" s="435"/>
      <c r="G526" s="436"/>
      <c r="H526" s="437" t="s">
        <v>36</v>
      </c>
      <c r="I526" s="277">
        <f ca="1">IFERROR(__xludf.DUMMYFUNCTION("IMPORTRANGE(""https://docs.google.com/spreadsheets/d/1XL5vhW3sbDhbH9Cz0tuDiY8C3ctxq1tqvaCgkFb8cCA/edit?usp=sharing"",""มหาสารคาม!I421"")"),0)</f>
        <v>0</v>
      </c>
      <c r="J526" s="277">
        <f ca="1">IFERROR(__xludf.DUMMYFUNCTION("IMPORTRANGE(""https://docs.google.com/spreadsheets/d/1XL5vhW3sbDhbH9Cz0tuDiY8C3ctxq1tqvaCgkFb8cCA/edit?usp=sharing"",""มหาสารคาม!J421"")"),0)</f>
        <v>0</v>
      </c>
      <c r="K526" s="278">
        <v>0</v>
      </c>
      <c r="L526" s="185"/>
      <c r="M526" s="185"/>
      <c r="N526" s="185"/>
      <c r="O526" s="185"/>
      <c r="P526" s="185"/>
    </row>
    <row r="527" spans="1:16" ht="21.75" customHeight="1" x14ac:dyDescent="0.55000000000000004">
      <c r="A527" s="179"/>
      <c r="B527" s="180"/>
      <c r="C527" s="180"/>
      <c r="D527" s="197"/>
      <c r="E527" s="199"/>
      <c r="F527" s="199"/>
      <c r="G527" s="224" t="s">
        <v>195</v>
      </c>
      <c r="H527" s="403" t="s">
        <v>121</v>
      </c>
      <c r="I527" s="191">
        <f ca="1">IFERROR(__xludf.DUMMYFUNCTION("IMPORTRANGE(""https://docs.google.com/spreadsheets/d/1XL5vhW3sbDhbH9Cz0tuDiY8C3ctxq1tqvaCgkFb8cCA/edit?usp=sharing"",""มหาสารคาม!I422"")"),0)</f>
        <v>0</v>
      </c>
      <c r="J527" s="192">
        <f ca="1">IFERROR(__xludf.DUMMYFUNCTION("IMPORTRANGE(""https://docs.google.com/spreadsheets/d/1XL5vhW3sbDhbH9Cz0tuDiY8C3ctxq1tqvaCgkFb8cCA/edit?usp=sharing"",""มหาสารคาม!J422"")"),0)</f>
        <v>0</v>
      </c>
      <c r="K527" s="168">
        <v>0</v>
      </c>
      <c r="L527" s="185"/>
      <c r="M527" s="185"/>
      <c r="N527" s="185"/>
      <c r="O527" s="185"/>
      <c r="P527" s="185"/>
    </row>
    <row r="528" spans="1:16" ht="21.75" customHeight="1" x14ac:dyDescent="0.55000000000000004">
      <c r="A528" s="179"/>
      <c r="B528" s="180"/>
      <c r="C528" s="180"/>
      <c r="D528" s="197"/>
      <c r="E528" s="199"/>
      <c r="F528" s="199"/>
      <c r="G528" s="200"/>
      <c r="H528" s="403" t="s">
        <v>36</v>
      </c>
      <c r="I528" s="191">
        <f ca="1">IFERROR(__xludf.DUMMYFUNCTION("IMPORTRANGE(""https://docs.google.com/spreadsheets/d/1XL5vhW3sbDhbH9Cz0tuDiY8C3ctxq1tqvaCgkFb8cCA/edit?usp=sharing"",""มหาสารคาม!I423"")"),0)</f>
        <v>0</v>
      </c>
      <c r="J528" s="192">
        <f ca="1">IFERROR(__xludf.DUMMYFUNCTION("IMPORTRANGE(""https://docs.google.com/spreadsheets/d/1XL5vhW3sbDhbH9Cz0tuDiY8C3ctxq1tqvaCgkFb8cCA/edit?usp=sharing"",""มหาสารคาม!J423"")"),0)</f>
        <v>0</v>
      </c>
      <c r="K528" s="168">
        <v>0</v>
      </c>
      <c r="L528" s="185"/>
      <c r="M528" s="185"/>
      <c r="N528" s="185"/>
      <c r="O528" s="185"/>
      <c r="P528" s="185"/>
    </row>
    <row r="529" spans="1:16" ht="21.75" customHeight="1" x14ac:dyDescent="0.55000000000000004">
      <c r="A529" s="179"/>
      <c r="B529" s="180"/>
      <c r="C529" s="180"/>
      <c r="D529" s="197"/>
      <c r="E529" s="199"/>
      <c r="F529" s="199"/>
      <c r="G529" s="224" t="s">
        <v>196</v>
      </c>
      <c r="H529" s="403" t="s">
        <v>121</v>
      </c>
      <c r="I529" s="191">
        <f ca="1">IFERROR(__xludf.DUMMYFUNCTION("IMPORTRANGE(""https://docs.google.com/spreadsheets/d/1XL5vhW3sbDhbH9Cz0tuDiY8C3ctxq1tqvaCgkFb8cCA/edit?usp=sharing"",""มหาสารคาม!I424"")"),0)</f>
        <v>0</v>
      </c>
      <c r="J529" s="192">
        <f ca="1">IFERROR(__xludf.DUMMYFUNCTION("IMPORTRANGE(""https://docs.google.com/spreadsheets/d/1XL5vhW3sbDhbH9Cz0tuDiY8C3ctxq1tqvaCgkFb8cCA/edit?usp=sharing"",""มหาสารคาม!J424"")"),0)</f>
        <v>0</v>
      </c>
      <c r="K529" s="168">
        <v>0</v>
      </c>
      <c r="L529" s="185"/>
      <c r="M529" s="185"/>
      <c r="N529" s="185"/>
      <c r="O529" s="185"/>
      <c r="P529" s="185"/>
    </row>
    <row r="530" spans="1:16" ht="21.75" customHeight="1" x14ac:dyDescent="0.55000000000000004">
      <c r="A530" s="179"/>
      <c r="B530" s="180"/>
      <c r="C530" s="180"/>
      <c r="D530" s="197"/>
      <c r="E530" s="199"/>
      <c r="F530" s="199"/>
      <c r="G530" s="200"/>
      <c r="H530" s="403" t="s">
        <v>36</v>
      </c>
      <c r="I530" s="191">
        <f ca="1">IFERROR(__xludf.DUMMYFUNCTION("IMPORTRANGE(""https://docs.google.com/spreadsheets/d/1XL5vhW3sbDhbH9Cz0tuDiY8C3ctxq1tqvaCgkFb8cCA/edit?usp=sharing"",""มหาสารคาม!I425"")"),0)</f>
        <v>0</v>
      </c>
      <c r="J530" s="192">
        <f ca="1">IFERROR(__xludf.DUMMYFUNCTION("IMPORTRANGE(""https://docs.google.com/spreadsheets/d/1XL5vhW3sbDhbH9Cz0tuDiY8C3ctxq1tqvaCgkFb8cCA/edit?usp=sharing"",""มหาสารคาม!J425"")"),0)</f>
        <v>0</v>
      </c>
      <c r="K530" s="168">
        <v>0</v>
      </c>
      <c r="L530" s="185"/>
      <c r="M530" s="185"/>
      <c r="N530" s="185"/>
      <c r="O530" s="185"/>
      <c r="P530" s="185"/>
    </row>
    <row r="531" spans="1:16" ht="21.75" customHeight="1" x14ac:dyDescent="0.55000000000000004">
      <c r="A531" s="179"/>
      <c r="B531" s="180"/>
      <c r="C531" s="180"/>
      <c r="D531" s="197"/>
      <c r="E531" s="199"/>
      <c r="F531" s="199"/>
      <c r="G531" s="224" t="s">
        <v>200</v>
      </c>
      <c r="H531" s="403" t="s">
        <v>121</v>
      </c>
      <c r="I531" s="191">
        <f ca="1">IFERROR(__xludf.DUMMYFUNCTION("IMPORTRANGE(""https://docs.google.com/spreadsheets/d/1XL5vhW3sbDhbH9Cz0tuDiY8C3ctxq1tqvaCgkFb8cCA/edit?usp=sharing"",""มหาสารคาม!I426"")"),0)</f>
        <v>0</v>
      </c>
      <c r="J531" s="192">
        <f ca="1">IFERROR(__xludf.DUMMYFUNCTION("IMPORTRANGE(""https://docs.google.com/spreadsheets/d/1XL5vhW3sbDhbH9Cz0tuDiY8C3ctxq1tqvaCgkFb8cCA/edit?usp=sharing"",""มหาสารคาม!J426"")"),0)</f>
        <v>0</v>
      </c>
      <c r="K531" s="168">
        <v>0</v>
      </c>
      <c r="L531" s="185"/>
      <c r="M531" s="185"/>
      <c r="N531" s="185"/>
      <c r="O531" s="185"/>
      <c r="P531" s="185"/>
    </row>
    <row r="532" spans="1:16" ht="21.75" customHeight="1" x14ac:dyDescent="0.55000000000000004">
      <c r="A532" s="438"/>
      <c r="B532" s="439"/>
      <c r="C532" s="439"/>
      <c r="D532" s="440"/>
      <c r="E532" s="441"/>
      <c r="F532" s="441"/>
      <c r="G532" s="442"/>
      <c r="H532" s="443" t="s">
        <v>36</v>
      </c>
      <c r="I532" s="444">
        <f ca="1">IFERROR(__xludf.DUMMYFUNCTION("IMPORTRANGE(""https://docs.google.com/spreadsheets/d/1XL5vhW3sbDhbH9Cz0tuDiY8C3ctxq1tqvaCgkFb8cCA/edit?usp=sharing"",""มหาสารคาม!I427"")"),0)</f>
        <v>0</v>
      </c>
      <c r="J532" s="445">
        <f ca="1">IFERROR(__xludf.DUMMYFUNCTION("IMPORTRANGE(""https://docs.google.com/spreadsheets/d/1XL5vhW3sbDhbH9Cz0tuDiY8C3ctxq1tqvaCgkFb8cCA/edit?usp=sharing"",""มหาสารคาม!J427"")"),0)</f>
        <v>0</v>
      </c>
      <c r="K532" s="446">
        <v>0</v>
      </c>
      <c r="L532" s="447"/>
      <c r="M532" s="447"/>
      <c r="N532" s="447"/>
      <c r="O532" s="447"/>
      <c r="P532" s="447"/>
    </row>
    <row r="533" spans="1:16" ht="21.75" customHeight="1" x14ac:dyDescent="0.55000000000000004">
      <c r="A533" s="388"/>
      <c r="B533" s="389">
        <v>6</v>
      </c>
      <c r="C533" s="390" t="s">
        <v>201</v>
      </c>
      <c r="D533" s="390"/>
      <c r="E533" s="390"/>
      <c r="F533" s="390"/>
      <c r="G533" s="391"/>
      <c r="H533" s="392" t="s">
        <v>37</v>
      </c>
      <c r="I533" s="393">
        <f ca="1">IFERROR(__xludf.DUMMYFUNCTION("IMPORTRANGE(""https://docs.google.com/spreadsheets/d/1XL5vhW3sbDhbH9Cz0tuDiY8C3ctxq1tqvaCgkFb8cCA/edit?usp=sharing"",""มหาสารคาม!I428"")"),22)</f>
        <v>22</v>
      </c>
      <c r="J533" s="393">
        <f ca="1">IFERROR(__xludf.DUMMYFUNCTION("IMPORTRANGE(""https://docs.google.com/spreadsheets/d/1XL5vhW3sbDhbH9Cz0tuDiY8C3ctxq1tqvaCgkFb8cCA/edit?usp=sharing"",""มหาสารคาม!J428"")"),0)</f>
        <v>0</v>
      </c>
      <c r="K533" s="394">
        <f ca="1">IF(I533&gt;0,J533*100/I533,0)</f>
        <v>0</v>
      </c>
      <c r="L533" s="395">
        <f ca="1">IFERROR(__xludf.DUMMYFUNCTION("IMPORTRANGE(""https://docs.google.com/spreadsheets/d/1XL5vhW3sbDhbH9Cz0tuDiY8C3ctxq1tqvaCgkFb8cCA/edit?usp=sharing"",""มหาสารคาม!L428"")"),34340)</f>
        <v>34340</v>
      </c>
      <c r="M533" s="395"/>
      <c r="N533" s="395">
        <f ca="1">IFERROR(__xludf.DUMMYFUNCTION("IMPORTRANGE(""https://docs.google.com/spreadsheets/d/1XL5vhW3sbDhbH9Cz0tuDiY8C3ctxq1tqvaCgkFb8cCA/edit?usp=sharing"",""มหาสารคาม!M428"")"),0)</f>
        <v>0</v>
      </c>
      <c r="O533" s="395">
        <f t="shared" ref="O533:O537" ca="1" si="118">+IF(L533&gt;0,N533*100/L533,0)</f>
        <v>0</v>
      </c>
      <c r="P533" s="395"/>
    </row>
    <row r="534" spans="1:16" ht="21.75" customHeight="1" x14ac:dyDescent="0.55000000000000004">
      <c r="A534" s="161"/>
      <c r="B534" s="162"/>
      <c r="C534" s="162" t="s">
        <v>16</v>
      </c>
      <c r="D534" s="163" t="s">
        <v>38</v>
      </c>
      <c r="E534" s="164"/>
      <c r="F534" s="164"/>
      <c r="G534" s="165" t="s">
        <v>39</v>
      </c>
      <c r="H534" s="166" t="s">
        <v>12</v>
      </c>
      <c r="I534" s="167" t="s">
        <v>40</v>
      </c>
      <c r="J534" s="167"/>
      <c r="K534" s="168"/>
      <c r="L534" s="169">
        <f ca="1">IFERROR(__xludf.DUMMYFUNCTION("IMPORTRANGE(""https://docs.google.com/spreadsheets/d/1XL5vhW3sbDhbH9Cz0tuDiY8C3ctxq1tqvaCgkFb8cCA/edit?usp=sharing"",""มหาสารคาม!L429"")"),0)</f>
        <v>0</v>
      </c>
      <c r="M534" s="169"/>
      <c r="N534" s="171">
        <f ca="1">IFERROR(__xludf.DUMMYFUNCTION("IMPORTRANGE(""https://docs.google.com/spreadsheets/d/1XL5vhW3sbDhbH9Cz0tuDiY8C3ctxq1tqvaCgkFb8cCA/edit?usp=sharing"",""มหาสารคาม!M429"")"),0)</f>
        <v>0</v>
      </c>
      <c r="O534" s="171">
        <f t="shared" ca="1" si="118"/>
        <v>0</v>
      </c>
      <c r="P534" s="171"/>
    </row>
    <row r="535" spans="1:16" ht="21.75" customHeight="1" x14ac:dyDescent="0.55000000000000004">
      <c r="A535" s="161"/>
      <c r="B535" s="162"/>
      <c r="C535" s="162"/>
      <c r="D535" s="170"/>
      <c r="E535" s="164"/>
      <c r="F535" s="164" t="s">
        <v>40</v>
      </c>
      <c r="G535" s="165" t="s">
        <v>41</v>
      </c>
      <c r="H535" s="166" t="s">
        <v>12</v>
      </c>
      <c r="I535" s="167"/>
      <c r="J535" s="167"/>
      <c r="K535" s="168"/>
      <c r="L535" s="169">
        <f ca="1">IFERROR(__xludf.DUMMYFUNCTION("IMPORTRANGE(""https://docs.google.com/spreadsheets/d/1XL5vhW3sbDhbH9Cz0tuDiY8C3ctxq1tqvaCgkFb8cCA/edit?usp=sharing"",""มหาสารคาม!L430"")"),34340)</f>
        <v>34340</v>
      </c>
      <c r="M535" s="169"/>
      <c r="N535" s="171">
        <f ca="1">IFERROR(__xludf.DUMMYFUNCTION("IMPORTRANGE(""https://docs.google.com/spreadsheets/d/1XL5vhW3sbDhbH9Cz0tuDiY8C3ctxq1tqvaCgkFb8cCA/edit?usp=sharing"",""มหาสารคาม!M430"")"),0)</f>
        <v>0</v>
      </c>
      <c r="O535" s="171">
        <f t="shared" ca="1" si="118"/>
        <v>0</v>
      </c>
      <c r="P535" s="171"/>
    </row>
    <row r="536" spans="1:16" ht="21.75" customHeight="1" x14ac:dyDescent="0.55000000000000004">
      <c r="A536" s="161"/>
      <c r="B536" s="162"/>
      <c r="C536" s="162"/>
      <c r="D536" s="170"/>
      <c r="E536" s="164"/>
      <c r="F536" s="164"/>
      <c r="G536" s="173" t="s">
        <v>128</v>
      </c>
      <c r="H536" s="166" t="s">
        <v>12</v>
      </c>
      <c r="I536" s="167"/>
      <c r="J536" s="167"/>
      <c r="K536" s="168"/>
      <c r="L536" s="171">
        <f ca="1">IFERROR(__xludf.DUMMYFUNCTION("IMPORTRANGE(""https://docs.google.com/spreadsheets/d/1XL5vhW3sbDhbH9Cz0tuDiY8C3ctxq1tqvaCgkFb8cCA/edit?usp=sharing"",""มหาสารคาม!L431"")"),0)</f>
        <v>0</v>
      </c>
      <c r="M536" s="171"/>
      <c r="N536" s="171">
        <f ca="1">IFERROR(__xludf.DUMMYFUNCTION("IMPORTRANGE(""https://docs.google.com/spreadsheets/d/1XL5vhW3sbDhbH9Cz0tuDiY8C3ctxq1tqvaCgkFb8cCA/edit?usp=sharing"",""มหาสารคาม!M431"")"),0)</f>
        <v>0</v>
      </c>
      <c r="O536" s="171">
        <f t="shared" ca="1" si="118"/>
        <v>0</v>
      </c>
      <c r="P536" s="171"/>
    </row>
    <row r="537" spans="1:16" ht="21.75" customHeight="1" x14ac:dyDescent="0.55000000000000004">
      <c r="A537" s="161"/>
      <c r="B537" s="162"/>
      <c r="C537" s="162"/>
      <c r="D537" s="170"/>
      <c r="E537" s="164"/>
      <c r="F537" s="164"/>
      <c r="G537" s="173" t="s">
        <v>129</v>
      </c>
      <c r="H537" s="166" t="s">
        <v>12</v>
      </c>
      <c r="I537" s="167"/>
      <c r="J537" s="167"/>
      <c r="K537" s="168"/>
      <c r="L537" s="171">
        <f ca="1">IFERROR(__xludf.DUMMYFUNCTION("IMPORTRANGE(""https://docs.google.com/spreadsheets/d/1XL5vhW3sbDhbH9Cz0tuDiY8C3ctxq1tqvaCgkFb8cCA/edit?usp=sharing"",""มหาสารคาม!L432"")"),34340)</f>
        <v>34340</v>
      </c>
      <c r="M537" s="171"/>
      <c r="N537" s="171">
        <f ca="1">IFERROR(__xludf.DUMMYFUNCTION("IMPORTRANGE(""https://docs.google.com/spreadsheets/d/1XL5vhW3sbDhbH9Cz0tuDiY8C3ctxq1tqvaCgkFb8cCA/edit?usp=sharing"",""มหาสารคาม!M432"")"),0)</f>
        <v>0</v>
      </c>
      <c r="O537" s="171">
        <f t="shared" ca="1" si="118"/>
        <v>0</v>
      </c>
      <c r="P537" s="171"/>
    </row>
    <row r="538" spans="1:16" ht="21.75" customHeight="1" x14ac:dyDescent="0.55000000000000004">
      <c r="A538" s="363"/>
      <c r="B538" s="364"/>
      <c r="C538" s="162"/>
      <c r="D538" s="365"/>
      <c r="E538" s="164"/>
      <c r="F538" s="164"/>
      <c r="G538" s="165" t="s">
        <v>130</v>
      </c>
      <c r="H538" s="166" t="s">
        <v>12</v>
      </c>
      <c r="I538" s="191"/>
      <c r="J538" s="191"/>
      <c r="K538" s="222"/>
      <c r="L538" s="171"/>
      <c r="M538" s="171"/>
      <c r="N538" s="366">
        <f ca="1">IFERROR(__xludf.DUMMYFUNCTION("IMPORTRANGE(""https://docs.google.com/spreadsheets/d/1XL5vhW3sbDhbH9Cz0tuDiY8C3ctxq1tqvaCgkFb8cCA/edit?usp=sharing"",""มหาสารคาม!M433"")"),0)</f>
        <v>0</v>
      </c>
      <c r="O538" s="171"/>
      <c r="P538" s="171"/>
    </row>
    <row r="539" spans="1:16" ht="21.75" customHeight="1" x14ac:dyDescent="0.55000000000000004">
      <c r="A539" s="363"/>
      <c r="B539" s="364"/>
      <c r="C539" s="162"/>
      <c r="D539" s="365"/>
      <c r="E539" s="164"/>
      <c r="F539" s="164"/>
      <c r="G539" s="165" t="s">
        <v>131</v>
      </c>
      <c r="H539" s="166" t="s">
        <v>12</v>
      </c>
      <c r="I539" s="191"/>
      <c r="J539" s="191"/>
      <c r="K539" s="222"/>
      <c r="L539" s="171"/>
      <c r="M539" s="171"/>
      <c r="N539" s="366">
        <f ca="1">IFERROR(__xludf.DUMMYFUNCTION("IMPORTRANGE(""https://docs.google.com/spreadsheets/d/1XL5vhW3sbDhbH9Cz0tuDiY8C3ctxq1tqvaCgkFb8cCA/edit?usp=sharing"",""มหาสารคาม!M434"")"),0)</f>
        <v>0</v>
      </c>
      <c r="O539" s="171"/>
      <c r="P539" s="171"/>
    </row>
    <row r="540" spans="1:16" ht="21.75" customHeight="1" x14ac:dyDescent="0.55000000000000004">
      <c r="A540" s="363"/>
      <c r="B540" s="364"/>
      <c r="C540" s="162"/>
      <c r="D540" s="365"/>
      <c r="E540" s="164"/>
      <c r="F540" s="164"/>
      <c r="G540" s="165" t="s">
        <v>132</v>
      </c>
      <c r="H540" s="166" t="s">
        <v>12</v>
      </c>
      <c r="I540" s="191"/>
      <c r="J540" s="191"/>
      <c r="K540" s="222"/>
      <c r="L540" s="171"/>
      <c r="M540" s="171"/>
      <c r="N540" s="366">
        <f ca="1">IFERROR(__xludf.DUMMYFUNCTION("IMPORTRANGE(""https://docs.google.com/spreadsheets/d/1XL5vhW3sbDhbH9Cz0tuDiY8C3ctxq1tqvaCgkFb8cCA/edit?usp=sharing"",""มหาสารคาม!M435"")"),0)</f>
        <v>0</v>
      </c>
      <c r="O540" s="171"/>
      <c r="P540" s="171"/>
    </row>
    <row r="541" spans="1:16" ht="21.75" customHeight="1" x14ac:dyDescent="0.55000000000000004">
      <c r="A541" s="363"/>
      <c r="B541" s="364"/>
      <c r="C541" s="162"/>
      <c r="D541" s="365"/>
      <c r="E541" s="164"/>
      <c r="F541" s="164"/>
      <c r="G541" s="165" t="s">
        <v>133</v>
      </c>
      <c r="H541" s="166" t="s">
        <v>12</v>
      </c>
      <c r="I541" s="191"/>
      <c r="J541" s="191"/>
      <c r="K541" s="222"/>
      <c r="L541" s="171"/>
      <c r="M541" s="171"/>
      <c r="N541" s="366">
        <f ca="1">IFERROR(__xludf.DUMMYFUNCTION("IMPORTRANGE(""https://docs.google.com/spreadsheets/d/1XL5vhW3sbDhbH9Cz0tuDiY8C3ctxq1tqvaCgkFb8cCA/edit?usp=sharing"",""มหาสารคาม!M436"")"),0)</f>
        <v>0</v>
      </c>
      <c r="O541" s="171"/>
      <c r="P541" s="171"/>
    </row>
    <row r="542" spans="1:16" ht="21.75" customHeight="1" x14ac:dyDescent="0.55000000000000004">
      <c r="A542" s="179"/>
      <c r="B542" s="180"/>
      <c r="C542" s="162" t="s">
        <v>16</v>
      </c>
      <c r="D542" s="181" t="s">
        <v>44</v>
      </c>
      <c r="E542" s="182"/>
      <c r="F542" s="182"/>
      <c r="G542" s="183"/>
      <c r="H542" s="184"/>
      <c r="I542" s="167"/>
      <c r="J542" s="167"/>
      <c r="K542" s="168"/>
      <c r="L542" s="185"/>
      <c r="M542" s="185"/>
      <c r="N542" s="185"/>
      <c r="O542" s="185"/>
      <c r="P542" s="185"/>
    </row>
    <row r="543" spans="1:16" ht="21.75" customHeight="1" x14ac:dyDescent="0.55000000000000004">
      <c r="A543" s="179"/>
      <c r="B543" s="180"/>
      <c r="C543" s="180"/>
      <c r="D543" s="186">
        <v>1</v>
      </c>
      <c r="E543" s="187" t="s">
        <v>45</v>
      </c>
      <c r="F543" s="188"/>
      <c r="G543" s="189"/>
      <c r="H543" s="190"/>
      <c r="I543" s="191"/>
      <c r="J543" s="192">
        <f ca="1">IFERROR(__xludf.DUMMYFUNCTION("IMPORTRANGE(""https://docs.google.com/spreadsheets/d/1XL5vhW3sbDhbH9Cz0tuDiY8C3ctxq1tqvaCgkFb8cCA/edit?usp=sharing"",""มหาสารคาม!J438"")"),1)</f>
        <v>1</v>
      </c>
      <c r="K543" s="168"/>
      <c r="L543" s="185"/>
      <c r="M543" s="185"/>
      <c r="N543" s="185"/>
      <c r="O543" s="185"/>
      <c r="P543" s="185"/>
    </row>
    <row r="544" spans="1:16" ht="21.75" customHeight="1" x14ac:dyDescent="0.55000000000000004">
      <c r="A544" s="179"/>
      <c r="B544" s="180"/>
      <c r="C544" s="180"/>
      <c r="D544" s="193">
        <v>2</v>
      </c>
      <c r="E544" s="194" t="s">
        <v>46</v>
      </c>
      <c r="F544" s="195"/>
      <c r="G544" s="196"/>
      <c r="H544" s="190"/>
      <c r="I544" s="191"/>
      <c r="J544" s="192">
        <f ca="1">IFERROR(__xludf.DUMMYFUNCTION("IMPORTRANGE(""https://docs.google.com/spreadsheets/d/1XL5vhW3sbDhbH9Cz0tuDiY8C3ctxq1tqvaCgkFb8cCA/edit?usp=sharing"",""มหาสารคาม!J439"")"),0)</f>
        <v>0</v>
      </c>
      <c r="K544" s="168"/>
      <c r="L544" s="185" t="s">
        <v>40</v>
      </c>
      <c r="M544" s="185"/>
      <c r="N544" s="185" t="s">
        <v>40</v>
      </c>
      <c r="O544" s="185"/>
      <c r="P544" s="185"/>
    </row>
    <row r="545" spans="1:16" ht="21.75" customHeight="1" x14ac:dyDescent="0.55000000000000004">
      <c r="A545" s="179"/>
      <c r="B545" s="180"/>
      <c r="C545" s="180"/>
      <c r="D545" s="197"/>
      <c r="E545" s="198" t="s">
        <v>47</v>
      </c>
      <c r="F545" s="199"/>
      <c r="G545" s="200"/>
      <c r="H545" s="190"/>
      <c r="I545" s="191"/>
      <c r="J545" s="192">
        <f ca="1">IFERROR(__xludf.DUMMYFUNCTION("IMPORTRANGE(""https://docs.google.com/spreadsheets/d/1XL5vhW3sbDhbH9Cz0tuDiY8C3ctxq1tqvaCgkFb8cCA/edit?usp=sharing"",""มหาสารคาม!J440"")"),0)</f>
        <v>0</v>
      </c>
      <c r="K545" s="168"/>
      <c r="L545" s="185"/>
      <c r="M545" s="185"/>
      <c r="N545" s="185"/>
      <c r="O545" s="185"/>
      <c r="P545" s="185"/>
    </row>
    <row r="546" spans="1:16" ht="21.75" customHeight="1" x14ac:dyDescent="0.55000000000000004">
      <c r="A546" s="179"/>
      <c r="B546" s="180"/>
      <c r="C546" s="180"/>
      <c r="D546" s="197"/>
      <c r="E546" s="198" t="s">
        <v>48</v>
      </c>
      <c r="F546" s="199"/>
      <c r="G546" s="200"/>
      <c r="H546" s="190"/>
      <c r="I546" s="191"/>
      <c r="J546" s="192">
        <f ca="1">IFERROR(__xludf.DUMMYFUNCTION("IMPORTRANGE(""https://docs.google.com/spreadsheets/d/1XL5vhW3sbDhbH9Cz0tuDiY8C3ctxq1tqvaCgkFb8cCA/edit?usp=sharing"",""มหาสารคาม!J441"")"),0)</f>
        <v>0</v>
      </c>
      <c r="K546" s="168"/>
      <c r="L546" s="185"/>
      <c r="M546" s="185"/>
      <c r="N546" s="185"/>
      <c r="O546" s="185"/>
      <c r="P546" s="185"/>
    </row>
    <row r="547" spans="1:16" ht="21.75" customHeight="1" x14ac:dyDescent="0.55000000000000004">
      <c r="A547" s="179"/>
      <c r="B547" s="180"/>
      <c r="C547" s="180"/>
      <c r="D547" s="197"/>
      <c r="E547" s="201"/>
      <c r="F547" s="199"/>
      <c r="G547" s="224" t="s">
        <v>202</v>
      </c>
      <c r="H547" s="190" t="s">
        <v>37</v>
      </c>
      <c r="I547" s="191">
        <f ca="1">IFERROR(__xludf.DUMMYFUNCTION("IMPORTRANGE(""https://docs.google.com/spreadsheets/d/1XL5vhW3sbDhbH9Cz0tuDiY8C3ctxq1tqvaCgkFb8cCA/edit?usp=sharing"",""มหาสารคาม!I442"")"),22)</f>
        <v>22</v>
      </c>
      <c r="J547" s="192">
        <f ca="1">IFERROR(__xludf.DUMMYFUNCTION("IMPORTRANGE(""https://docs.google.com/spreadsheets/d/1XL5vhW3sbDhbH9Cz0tuDiY8C3ctxq1tqvaCgkFb8cCA/edit?usp=sharing"",""มหาสารคาม!J442"")"),0)</f>
        <v>0</v>
      </c>
      <c r="K547" s="168">
        <f t="shared" ref="K547:K548" ca="1" si="119">IF(I547&gt;0,J547*100/I547,0)</f>
        <v>0</v>
      </c>
      <c r="L547" s="185"/>
      <c r="M547" s="185"/>
      <c r="N547" s="185"/>
      <c r="O547" s="185"/>
      <c r="P547" s="185"/>
    </row>
    <row r="548" spans="1:16" ht="21.75" hidden="1" customHeight="1" x14ac:dyDescent="0.55000000000000004">
      <c r="A548" s="179"/>
      <c r="B548" s="180"/>
      <c r="C548" s="180"/>
      <c r="D548" s="197"/>
      <c r="E548" s="201"/>
      <c r="F548" s="199"/>
      <c r="G548" s="224" t="s">
        <v>203</v>
      </c>
      <c r="H548" s="190" t="s">
        <v>37</v>
      </c>
      <c r="I548" s="332">
        <f ca="1">IFERROR(__xludf.DUMMYFUNCTION("IMPORTRANGE(""https://docs.google.com/spreadsheets/d/1C3CXT74ZlgGe6_JY_1olB1XN4rF0dxEuIIF-xsYjHgg/edit?usp=sharing"",""งบกองทุน!dr63"")"),0)</f>
        <v>0</v>
      </c>
      <c r="J548" s="192">
        <f ca="1">IFERROR(__xludf.DUMMYFUNCTION("IMPORTRANGE(""https://docs.google.com/spreadsheets/d/1XL5vhW3sbDhbH9Cz0tuDiY8C3ctxq1tqvaCgkFb8cCA/edit?usp=sharing"",""มหาสารคาม!J166"")"),0)</f>
        <v>0</v>
      </c>
      <c r="K548" s="168">
        <f t="shared" ca="1" si="119"/>
        <v>0</v>
      </c>
      <c r="L548" s="185"/>
      <c r="M548" s="185"/>
      <c r="N548" s="185"/>
      <c r="O548" s="185"/>
      <c r="P548" s="185"/>
    </row>
    <row r="549" spans="1:16" ht="21.75" customHeight="1" x14ac:dyDescent="0.55000000000000004">
      <c r="A549" s="179"/>
      <c r="B549" s="180"/>
      <c r="C549" s="180"/>
      <c r="D549" s="197"/>
      <c r="E549" s="198" t="s">
        <v>54</v>
      </c>
      <c r="F549" s="199"/>
      <c r="G549" s="200"/>
      <c r="H549" s="190"/>
      <c r="I549" s="191"/>
      <c r="J549" s="192">
        <f ca="1">IFERROR(__xludf.DUMMYFUNCTION("IMPORTRANGE(""https://docs.google.com/spreadsheets/d/1XL5vhW3sbDhbH9Cz0tuDiY8C3ctxq1tqvaCgkFb8cCA/edit?usp=sharing"",""มหาสารคาม!J444"")"),0)</f>
        <v>0</v>
      </c>
      <c r="K549" s="168"/>
      <c r="L549" s="185"/>
      <c r="M549" s="185"/>
      <c r="N549" s="185"/>
      <c r="O549" s="185"/>
      <c r="P549" s="185"/>
    </row>
    <row r="550" spans="1:16" ht="21.75" customHeight="1" x14ac:dyDescent="0.55000000000000004">
      <c r="A550" s="438"/>
      <c r="B550" s="439"/>
      <c r="C550" s="439"/>
      <c r="D550" s="448">
        <v>3</v>
      </c>
      <c r="E550" s="449" t="s">
        <v>55</v>
      </c>
      <c r="F550" s="450"/>
      <c r="G550" s="451"/>
      <c r="H550" s="452"/>
      <c r="I550" s="444"/>
      <c r="J550" s="453">
        <f ca="1">IFERROR(__xludf.DUMMYFUNCTION("IMPORTRANGE(""https://docs.google.com/spreadsheets/d/1XL5vhW3sbDhbH9Cz0tuDiY8C3ctxq1tqvaCgkFb8cCA/edit?usp=sharing"",""มหาสารคาม!J445"")"),0)</f>
        <v>0</v>
      </c>
      <c r="K550" s="446"/>
      <c r="L550" s="447"/>
      <c r="M550" s="447"/>
      <c r="N550" s="447"/>
      <c r="O550" s="447"/>
      <c r="P550" s="447"/>
    </row>
    <row r="551" spans="1:16" ht="21.75" customHeight="1" x14ac:dyDescent="0.55000000000000004">
      <c r="A551" s="388"/>
      <c r="B551" s="389">
        <v>7</v>
      </c>
      <c r="C551" s="390" t="s">
        <v>204</v>
      </c>
      <c r="D551" s="390"/>
      <c r="E551" s="390"/>
      <c r="F551" s="390"/>
      <c r="G551" s="391"/>
      <c r="H551" s="392" t="s">
        <v>121</v>
      </c>
      <c r="I551" s="393">
        <f ca="1">IFERROR(__xludf.DUMMYFUNCTION("IMPORTRANGE(""https://docs.google.com/spreadsheets/d/1XL5vhW3sbDhbH9Cz0tuDiY8C3ctxq1tqvaCgkFb8cCA/edit?usp=sharing"",""มหาสารคาม!I446"")"),0)</f>
        <v>0</v>
      </c>
      <c r="J551" s="393">
        <f ca="1">IFERROR(__xludf.DUMMYFUNCTION("IMPORTRANGE(""https://docs.google.com/spreadsheets/d/1XL5vhW3sbDhbH9Cz0tuDiY8C3ctxq1tqvaCgkFb8cCA/edit?usp=sharing"",""มหาสารคาม!J446"")"),0)</f>
        <v>0</v>
      </c>
      <c r="K551" s="394">
        <f ca="1">IF(I551&gt;0,J551*100/I551,0)</f>
        <v>0</v>
      </c>
      <c r="L551" s="395">
        <f ca="1">IFERROR(__xludf.DUMMYFUNCTION("IMPORTRANGE(""https://docs.google.com/spreadsheets/d/1XL5vhW3sbDhbH9Cz0tuDiY8C3ctxq1tqvaCgkFb8cCA/edit?usp=sharing"",""มหาสารคาม!L446"")"),0)</f>
        <v>0</v>
      </c>
      <c r="M551" s="395"/>
      <c r="N551" s="395">
        <f ca="1">IFERROR(__xludf.DUMMYFUNCTION("IMPORTRANGE(""https://docs.google.com/spreadsheets/d/1XL5vhW3sbDhbH9Cz0tuDiY8C3ctxq1tqvaCgkFb8cCA/edit?usp=sharing"",""มหาสารคาม!M446"")"),0)</f>
        <v>0</v>
      </c>
      <c r="O551" s="395">
        <f t="shared" ref="O551:O555" ca="1" si="120">+IF(L551&gt;0,N551*100/L551,0)</f>
        <v>0</v>
      </c>
      <c r="P551" s="395"/>
    </row>
    <row r="552" spans="1:16" ht="21.75" customHeight="1" x14ac:dyDescent="0.55000000000000004">
      <c r="A552" s="161"/>
      <c r="B552" s="162"/>
      <c r="C552" s="162" t="s">
        <v>16</v>
      </c>
      <c r="D552" s="163" t="s">
        <v>38</v>
      </c>
      <c r="E552" s="164"/>
      <c r="F552" s="164"/>
      <c r="G552" s="165" t="s">
        <v>39</v>
      </c>
      <c r="H552" s="166" t="s">
        <v>12</v>
      </c>
      <c r="I552" s="167" t="s">
        <v>40</v>
      </c>
      <c r="J552" s="167"/>
      <c r="K552" s="168"/>
      <c r="L552" s="169">
        <f ca="1">IFERROR(__xludf.DUMMYFUNCTION("IMPORTRANGE(""https://docs.google.com/spreadsheets/d/1XL5vhW3sbDhbH9Cz0tuDiY8C3ctxq1tqvaCgkFb8cCA/edit?usp=sharing"",""มหาสารคาม!L447"")"),0)</f>
        <v>0</v>
      </c>
      <c r="M552" s="169"/>
      <c r="N552" s="171">
        <f ca="1">IFERROR(__xludf.DUMMYFUNCTION("IMPORTRANGE(""https://docs.google.com/spreadsheets/d/1XL5vhW3sbDhbH9Cz0tuDiY8C3ctxq1tqvaCgkFb8cCA/edit?usp=sharing"",""มหาสารคาม!M447"")"),0)</f>
        <v>0</v>
      </c>
      <c r="O552" s="171">
        <f t="shared" ca="1" si="120"/>
        <v>0</v>
      </c>
      <c r="P552" s="171"/>
    </row>
    <row r="553" spans="1:16" ht="21.75" customHeight="1" x14ac:dyDescent="0.55000000000000004">
      <c r="A553" s="161"/>
      <c r="B553" s="162"/>
      <c r="C553" s="162"/>
      <c r="D553" s="170"/>
      <c r="E553" s="164"/>
      <c r="F553" s="164" t="s">
        <v>40</v>
      </c>
      <c r="G553" s="165" t="s">
        <v>41</v>
      </c>
      <c r="H553" s="166" t="s">
        <v>12</v>
      </c>
      <c r="I553" s="167"/>
      <c r="J553" s="167"/>
      <c r="K553" s="168"/>
      <c r="L553" s="169">
        <f ca="1">IFERROR(__xludf.DUMMYFUNCTION("IMPORTRANGE(""https://docs.google.com/spreadsheets/d/1XL5vhW3sbDhbH9Cz0tuDiY8C3ctxq1tqvaCgkFb8cCA/edit?usp=sharing"",""มหาสารคาม!L448"")"),0)</f>
        <v>0</v>
      </c>
      <c r="M553" s="169"/>
      <c r="N553" s="171">
        <f ca="1">IFERROR(__xludf.DUMMYFUNCTION("IMPORTRANGE(""https://docs.google.com/spreadsheets/d/1XL5vhW3sbDhbH9Cz0tuDiY8C3ctxq1tqvaCgkFb8cCA/edit?usp=sharing"",""มหาสารคาม!M448"")"),0)</f>
        <v>0</v>
      </c>
      <c r="O553" s="171">
        <f t="shared" ca="1" si="120"/>
        <v>0</v>
      </c>
      <c r="P553" s="171"/>
    </row>
    <row r="554" spans="1:16" ht="21.75" customHeight="1" x14ac:dyDescent="0.55000000000000004">
      <c r="A554" s="161"/>
      <c r="B554" s="162"/>
      <c r="C554" s="162"/>
      <c r="D554" s="170"/>
      <c r="E554" s="164"/>
      <c r="F554" s="164"/>
      <c r="G554" s="173" t="s">
        <v>128</v>
      </c>
      <c r="H554" s="166" t="s">
        <v>12</v>
      </c>
      <c r="I554" s="167"/>
      <c r="J554" s="167"/>
      <c r="K554" s="168"/>
      <c r="L554" s="171">
        <f ca="1">IFERROR(__xludf.DUMMYFUNCTION("IMPORTRANGE(""https://docs.google.com/spreadsheets/d/1XL5vhW3sbDhbH9Cz0tuDiY8C3ctxq1tqvaCgkFb8cCA/edit?usp=sharing"",""มหาสารคาม!L449"")"),0)</f>
        <v>0</v>
      </c>
      <c r="M554" s="171"/>
      <c r="N554" s="171">
        <f ca="1">IFERROR(__xludf.DUMMYFUNCTION("IMPORTRANGE(""https://docs.google.com/spreadsheets/d/1XL5vhW3sbDhbH9Cz0tuDiY8C3ctxq1tqvaCgkFb8cCA/edit?usp=sharing"",""มหาสารคาม!M449"")"),0)</f>
        <v>0</v>
      </c>
      <c r="O554" s="171">
        <f t="shared" ca="1" si="120"/>
        <v>0</v>
      </c>
      <c r="P554" s="171"/>
    </row>
    <row r="555" spans="1:16" ht="21.75" customHeight="1" x14ac:dyDescent="0.55000000000000004">
      <c r="A555" s="161"/>
      <c r="B555" s="162"/>
      <c r="C555" s="162"/>
      <c r="D555" s="170"/>
      <c r="E555" s="164"/>
      <c r="F555" s="164"/>
      <c r="G555" s="173" t="s">
        <v>129</v>
      </c>
      <c r="H555" s="166" t="s">
        <v>12</v>
      </c>
      <c r="I555" s="167"/>
      <c r="J555" s="167"/>
      <c r="K555" s="168"/>
      <c r="L555" s="171">
        <f ca="1">IFERROR(__xludf.DUMMYFUNCTION("IMPORTRANGE(""https://docs.google.com/spreadsheets/d/1XL5vhW3sbDhbH9Cz0tuDiY8C3ctxq1tqvaCgkFb8cCA/edit?usp=sharing"",""มหาสารคาม!L450"")"),0)</f>
        <v>0</v>
      </c>
      <c r="M555" s="171"/>
      <c r="N555" s="171">
        <f ca="1">IFERROR(__xludf.DUMMYFUNCTION("IMPORTRANGE(""https://docs.google.com/spreadsheets/d/1XL5vhW3sbDhbH9Cz0tuDiY8C3ctxq1tqvaCgkFb8cCA/edit?usp=sharing"",""มหาสารคาม!M450"")"),0)</f>
        <v>0</v>
      </c>
      <c r="O555" s="171">
        <f t="shared" ca="1" si="120"/>
        <v>0</v>
      </c>
      <c r="P555" s="171"/>
    </row>
    <row r="556" spans="1:16" ht="21.75" customHeight="1" x14ac:dyDescent="0.55000000000000004">
      <c r="A556" s="363"/>
      <c r="B556" s="364"/>
      <c r="C556" s="162"/>
      <c r="D556" s="365"/>
      <c r="E556" s="164"/>
      <c r="F556" s="164"/>
      <c r="G556" s="165" t="s">
        <v>130</v>
      </c>
      <c r="H556" s="166" t="s">
        <v>12</v>
      </c>
      <c r="I556" s="191"/>
      <c r="J556" s="191"/>
      <c r="K556" s="222"/>
      <c r="L556" s="171"/>
      <c r="M556" s="171"/>
      <c r="N556" s="171">
        <f ca="1">IFERROR(__xludf.DUMMYFUNCTION("IMPORTRANGE(""https://docs.google.com/spreadsheets/d/1XL5vhW3sbDhbH9Cz0tuDiY8C3ctxq1tqvaCgkFb8cCA/edit?usp=sharing"",""มหาสารคาม!M451"")"),0)</f>
        <v>0</v>
      </c>
      <c r="O556" s="171"/>
      <c r="P556" s="171"/>
    </row>
    <row r="557" spans="1:16" ht="21.75" customHeight="1" x14ac:dyDescent="0.55000000000000004">
      <c r="A557" s="363"/>
      <c r="B557" s="364"/>
      <c r="C557" s="162"/>
      <c r="D557" s="365"/>
      <c r="E557" s="164"/>
      <c r="F557" s="164"/>
      <c r="G557" s="165" t="s">
        <v>131</v>
      </c>
      <c r="H557" s="166" t="s">
        <v>12</v>
      </c>
      <c r="I557" s="191"/>
      <c r="J557" s="191"/>
      <c r="K557" s="222"/>
      <c r="L557" s="171"/>
      <c r="M557" s="171"/>
      <c r="N557" s="171">
        <f ca="1">IFERROR(__xludf.DUMMYFUNCTION("IMPORTRANGE(""https://docs.google.com/spreadsheets/d/1XL5vhW3sbDhbH9Cz0tuDiY8C3ctxq1tqvaCgkFb8cCA/edit?usp=sharing"",""มหาสารคาม!M452"")"),0)</f>
        <v>0</v>
      </c>
      <c r="O557" s="171"/>
      <c r="P557" s="171"/>
    </row>
    <row r="558" spans="1:16" ht="21.75" customHeight="1" x14ac:dyDescent="0.55000000000000004">
      <c r="A558" s="363"/>
      <c r="B558" s="364"/>
      <c r="C558" s="162"/>
      <c r="D558" s="365"/>
      <c r="E558" s="164"/>
      <c r="F558" s="164"/>
      <c r="G558" s="165" t="s">
        <v>132</v>
      </c>
      <c r="H558" s="166" t="s">
        <v>12</v>
      </c>
      <c r="I558" s="191"/>
      <c r="J558" s="191"/>
      <c r="K558" s="222"/>
      <c r="L558" s="171"/>
      <c r="M558" s="171"/>
      <c r="N558" s="171">
        <f ca="1">IFERROR(__xludf.DUMMYFUNCTION("IMPORTRANGE(""https://docs.google.com/spreadsheets/d/1XL5vhW3sbDhbH9Cz0tuDiY8C3ctxq1tqvaCgkFb8cCA/edit?usp=sharing"",""มหาสารคาม!M453"")"),0)</f>
        <v>0</v>
      </c>
      <c r="O558" s="171"/>
      <c r="P558" s="171"/>
    </row>
    <row r="559" spans="1:16" ht="21.75" customHeight="1" x14ac:dyDescent="0.55000000000000004">
      <c r="A559" s="363"/>
      <c r="B559" s="364"/>
      <c r="C559" s="162"/>
      <c r="D559" s="365"/>
      <c r="E559" s="164"/>
      <c r="F559" s="164"/>
      <c r="G559" s="165" t="s">
        <v>133</v>
      </c>
      <c r="H559" s="166" t="s">
        <v>12</v>
      </c>
      <c r="I559" s="191"/>
      <c r="J559" s="191"/>
      <c r="K559" s="222"/>
      <c r="L559" s="171"/>
      <c r="M559" s="171"/>
      <c r="N559" s="171">
        <f ca="1">IFERROR(__xludf.DUMMYFUNCTION("IMPORTRANGE(""https://docs.google.com/spreadsheets/d/1XL5vhW3sbDhbH9Cz0tuDiY8C3ctxq1tqvaCgkFb8cCA/edit?usp=sharing"",""มหาสารคาม!M454"")"),0)</f>
        <v>0</v>
      </c>
      <c r="O559" s="171"/>
      <c r="P559" s="171"/>
    </row>
    <row r="560" spans="1:16" ht="21.75" customHeight="1" x14ac:dyDescent="0.55000000000000004">
      <c r="A560" s="179"/>
      <c r="B560" s="180"/>
      <c r="C560" s="180"/>
      <c r="D560" s="197"/>
      <c r="E560" s="199"/>
      <c r="F560" s="199" t="s">
        <v>205</v>
      </c>
      <c r="G560" s="200"/>
      <c r="H560" s="454" t="s">
        <v>121</v>
      </c>
      <c r="I560" s="167">
        <f ca="1">IFERROR(__xludf.DUMMYFUNCTION("IMPORTRANGE(""https://docs.google.com/spreadsheets/d/1XL5vhW3sbDhbH9Cz0tuDiY8C3ctxq1tqvaCgkFb8cCA/edit?usp=sharing"",""มหาสารคาม!I455"")"),0)</f>
        <v>0</v>
      </c>
      <c r="J560" s="167">
        <f ca="1">IFERROR(__xludf.DUMMYFUNCTION("IMPORTRANGE(""https://docs.google.com/spreadsheets/d/1XL5vhW3sbDhbH9Cz0tuDiY8C3ctxq1tqvaCgkFb8cCA/edit?usp=sharing"",""มหาสารคาม!J455"")"),0)</f>
        <v>0</v>
      </c>
      <c r="K560" s="222">
        <f t="shared" ref="K560:K564" ca="1" si="121">IF(I560&gt;0,J560*100/I560,0)</f>
        <v>0</v>
      </c>
      <c r="L560" s="171"/>
      <c r="M560" s="171"/>
      <c r="N560" s="171"/>
      <c r="O560" s="185"/>
      <c r="P560" s="185"/>
    </row>
    <row r="561" spans="1:16" ht="21.75" customHeight="1" x14ac:dyDescent="0.55000000000000004">
      <c r="A561" s="179"/>
      <c r="B561" s="180"/>
      <c r="C561" s="180"/>
      <c r="D561" s="197"/>
      <c r="E561" s="199"/>
      <c r="F561" s="199"/>
      <c r="G561" s="200"/>
      <c r="H561" s="454" t="s">
        <v>36</v>
      </c>
      <c r="I561" s="167">
        <f ca="1">IFERROR(__xludf.DUMMYFUNCTION("IMPORTRANGE(""https://docs.google.com/spreadsheets/d/1XL5vhW3sbDhbH9Cz0tuDiY8C3ctxq1tqvaCgkFb8cCA/edit?usp=sharing"",""มหาสารคาม!I456"")"),0)</f>
        <v>0</v>
      </c>
      <c r="J561" s="191">
        <f ca="1">IFERROR(__xludf.DUMMYFUNCTION("IMPORTRANGE(""https://docs.google.com/spreadsheets/d/1XL5vhW3sbDhbH9Cz0tuDiY8C3ctxq1tqvaCgkFb8cCA/edit?usp=sharing"",""มหาสารคาม!J456"")"),0)</f>
        <v>0</v>
      </c>
      <c r="K561" s="222">
        <f t="shared" ca="1" si="121"/>
        <v>0</v>
      </c>
      <c r="L561" s="171"/>
      <c r="M561" s="171"/>
      <c r="N561" s="171"/>
      <c r="O561" s="185"/>
      <c r="P561" s="185"/>
    </row>
    <row r="562" spans="1:16" ht="21.75" customHeight="1" x14ac:dyDescent="0.55000000000000004">
      <c r="A562" s="179"/>
      <c r="B562" s="180"/>
      <c r="C562" s="180"/>
      <c r="D562" s="197"/>
      <c r="E562" s="199"/>
      <c r="F562" s="199" t="s">
        <v>206</v>
      </c>
      <c r="G562" s="200"/>
      <c r="H562" s="454" t="s">
        <v>121</v>
      </c>
      <c r="I562" s="167" t="str">
        <f ca="1">IFERROR(__xludf.DUMMYFUNCTION("IMPORTRANGE(""https://docs.google.com/spreadsheets/d/1XL5vhW3sbDhbH9Cz0tuDiY8C3ctxq1tqvaCgkFb8cCA/edit?usp=sharing"",""มหาสารคาม!I457"")"),"")</f>
        <v/>
      </c>
      <c r="J562" s="191" t="str">
        <f ca="1">IFERROR(__xludf.DUMMYFUNCTION("IMPORTRANGE(""https://docs.google.com/spreadsheets/d/1XL5vhW3sbDhbH9Cz0tuDiY8C3ctxq1tqvaCgkFb8cCA/edit?usp=sharing"",""มหาสารคาม!J457"")"),"")</f>
        <v/>
      </c>
      <c r="K562" s="168" t="e">
        <f t="shared" ca="1" si="121"/>
        <v>#VALUE!</v>
      </c>
      <c r="L562" s="185"/>
      <c r="M562" s="185"/>
      <c r="N562" s="185"/>
      <c r="O562" s="185"/>
      <c r="P562" s="185"/>
    </row>
    <row r="563" spans="1:16" ht="21.75" customHeight="1" x14ac:dyDescent="0.55000000000000004">
      <c r="A563" s="179"/>
      <c r="B563" s="180"/>
      <c r="C563" s="180"/>
      <c r="D563" s="197"/>
      <c r="E563" s="199"/>
      <c r="F563" s="199"/>
      <c r="G563" s="200"/>
      <c r="H563" s="454" t="s">
        <v>36</v>
      </c>
      <c r="I563" s="167" t="str">
        <f ca="1">IFERROR(__xludf.DUMMYFUNCTION("IMPORTRANGE(""https://docs.google.com/spreadsheets/d/1XL5vhW3sbDhbH9Cz0tuDiY8C3ctxq1tqvaCgkFb8cCA/edit?usp=sharing"",""มหาสารคาม!I458"")"),"")</f>
        <v/>
      </c>
      <c r="J563" s="191" t="str">
        <f ca="1">IFERROR(__xludf.DUMMYFUNCTION("IMPORTRANGE(""https://docs.google.com/spreadsheets/d/1XL5vhW3sbDhbH9Cz0tuDiY8C3ctxq1tqvaCgkFb8cCA/edit?usp=sharing"",""มหาสารคาม!J458"")"),"")</f>
        <v/>
      </c>
      <c r="K563" s="168" t="e">
        <f t="shared" ca="1" si="121"/>
        <v>#VALUE!</v>
      </c>
      <c r="L563" s="185"/>
      <c r="M563" s="185"/>
      <c r="N563" s="185"/>
      <c r="O563" s="185"/>
      <c r="P563" s="185"/>
    </row>
    <row r="564" spans="1:16" ht="21.75" customHeight="1" x14ac:dyDescent="0.55000000000000004">
      <c r="A564" s="355"/>
      <c r="B564" s="356">
        <v>8</v>
      </c>
      <c r="C564" s="357" t="s">
        <v>207</v>
      </c>
      <c r="D564" s="357"/>
      <c r="E564" s="357"/>
      <c r="F564" s="357"/>
      <c r="G564" s="358"/>
      <c r="H564" s="359" t="s">
        <v>37</v>
      </c>
      <c r="I564" s="360">
        <f ca="1">IFERROR(__xludf.DUMMYFUNCTION("IMPORTRANGE(""https://docs.google.com/spreadsheets/d/1XL5vhW3sbDhbH9Cz0tuDiY8C3ctxq1tqvaCgkFb8cCA/edit?usp=sharing"",""มหาสารคาม!I459"")"),950)</f>
        <v>950</v>
      </c>
      <c r="J564" s="360">
        <f ca="1">IFERROR(__xludf.DUMMYFUNCTION("IMPORTRANGE(""https://docs.google.com/spreadsheets/d/1XL5vhW3sbDhbH9Cz0tuDiY8C3ctxq1tqvaCgkFb8cCA/edit?usp=sharing"",""มหาสารคาม!J459"")"),263)</f>
        <v>263</v>
      </c>
      <c r="K564" s="361">
        <f t="shared" ca="1" si="121"/>
        <v>27.684210526315791</v>
      </c>
      <c r="L564" s="362">
        <f ca="1">IFERROR(__xludf.DUMMYFUNCTION("IMPORTRANGE(""https://docs.google.com/spreadsheets/d/1XL5vhW3sbDhbH9Cz0tuDiY8C3ctxq1tqvaCgkFb8cCA/edit?usp=sharing"",""มหาสารคาม!L459"")"),126080)</f>
        <v>126080</v>
      </c>
      <c r="M564" s="362"/>
      <c r="N564" s="362">
        <f ca="1">IFERROR(__xludf.DUMMYFUNCTION("IMPORTRANGE(""https://docs.google.com/spreadsheets/d/1XL5vhW3sbDhbH9Cz0tuDiY8C3ctxq1tqvaCgkFb8cCA/edit?usp=sharing"",""มหาสารคาม!M459"")"),42815.4799999999)</f>
        <v>42815.479999999901</v>
      </c>
      <c r="O564" s="362">
        <f t="shared" ref="O564:O568" ca="1" si="122">+IF(L564&gt;0,N564*100/L564,0)</f>
        <v>33.958978426395859</v>
      </c>
      <c r="P564" s="362"/>
    </row>
    <row r="565" spans="1:16" ht="21.75" customHeight="1" x14ac:dyDescent="0.55000000000000004">
      <c r="A565" s="161"/>
      <c r="B565" s="162"/>
      <c r="C565" s="162" t="s">
        <v>16</v>
      </c>
      <c r="D565" s="163" t="s">
        <v>38</v>
      </c>
      <c r="E565" s="164"/>
      <c r="F565" s="164"/>
      <c r="G565" s="165" t="s">
        <v>39</v>
      </c>
      <c r="H565" s="166" t="s">
        <v>12</v>
      </c>
      <c r="I565" s="167" t="s">
        <v>40</v>
      </c>
      <c r="J565" s="167"/>
      <c r="K565" s="168"/>
      <c r="L565" s="169">
        <f ca="1">IFERROR(__xludf.DUMMYFUNCTION("IMPORTRANGE(""https://docs.google.com/spreadsheets/d/1XL5vhW3sbDhbH9Cz0tuDiY8C3ctxq1tqvaCgkFb8cCA/edit?usp=sharing"",""มหาสารคาม!L460"")"),0)</f>
        <v>0</v>
      </c>
      <c r="M565" s="169"/>
      <c r="N565" s="171">
        <f ca="1">IFERROR(__xludf.DUMMYFUNCTION("IMPORTRANGE(""https://docs.google.com/spreadsheets/d/1XL5vhW3sbDhbH9Cz0tuDiY8C3ctxq1tqvaCgkFb8cCA/edit?usp=sharing"",""มหาสารคาม!M460"")"),0)</f>
        <v>0</v>
      </c>
      <c r="O565" s="171">
        <f t="shared" ca="1" si="122"/>
        <v>0</v>
      </c>
      <c r="P565" s="171"/>
    </row>
    <row r="566" spans="1:16" ht="21.75" customHeight="1" x14ac:dyDescent="0.55000000000000004">
      <c r="A566" s="161"/>
      <c r="B566" s="162"/>
      <c r="C566" s="162"/>
      <c r="D566" s="170"/>
      <c r="E566" s="164"/>
      <c r="F566" s="164" t="s">
        <v>40</v>
      </c>
      <c r="G566" s="165" t="s">
        <v>41</v>
      </c>
      <c r="H566" s="166" t="s">
        <v>12</v>
      </c>
      <c r="I566" s="167"/>
      <c r="J566" s="167"/>
      <c r="K566" s="168"/>
      <c r="L566" s="169">
        <f ca="1">IFERROR(__xludf.DUMMYFUNCTION("IMPORTRANGE(""https://docs.google.com/spreadsheets/d/1XL5vhW3sbDhbH9Cz0tuDiY8C3ctxq1tqvaCgkFb8cCA/edit?usp=sharing"",""มหาสารคาม!L461"")"),126080)</f>
        <v>126080</v>
      </c>
      <c r="M566" s="169"/>
      <c r="N566" s="171">
        <f ca="1">IFERROR(__xludf.DUMMYFUNCTION("IMPORTRANGE(""https://docs.google.com/spreadsheets/d/1XL5vhW3sbDhbH9Cz0tuDiY8C3ctxq1tqvaCgkFb8cCA/edit?usp=sharing"",""มหาสารคาม!M461"")"),42815.4799999999)</f>
        <v>42815.479999999901</v>
      </c>
      <c r="O566" s="171">
        <f t="shared" ca="1" si="122"/>
        <v>33.958978426395859</v>
      </c>
      <c r="P566" s="171"/>
    </row>
    <row r="567" spans="1:16" ht="21.75" customHeight="1" x14ac:dyDescent="0.55000000000000004">
      <c r="A567" s="161"/>
      <c r="B567" s="162"/>
      <c r="C567" s="162"/>
      <c r="D567" s="170"/>
      <c r="E567" s="164"/>
      <c r="F567" s="164"/>
      <c r="G567" s="173" t="s">
        <v>128</v>
      </c>
      <c r="H567" s="166" t="s">
        <v>12</v>
      </c>
      <c r="I567" s="167"/>
      <c r="J567" s="167"/>
      <c r="K567" s="168"/>
      <c r="L567" s="171">
        <f ca="1">IFERROR(__xludf.DUMMYFUNCTION("IMPORTRANGE(""https://docs.google.com/spreadsheets/d/1XL5vhW3sbDhbH9Cz0tuDiY8C3ctxq1tqvaCgkFb8cCA/edit?usp=sharing"",""มหาสารคาม!L462"")"),0)</f>
        <v>0</v>
      </c>
      <c r="M567" s="171"/>
      <c r="N567" s="171">
        <f ca="1">IFERROR(__xludf.DUMMYFUNCTION("IMPORTRANGE(""https://docs.google.com/spreadsheets/d/1XL5vhW3sbDhbH9Cz0tuDiY8C3ctxq1tqvaCgkFb8cCA/edit?usp=sharing"",""มหาสารคาม!M462"")"),0)</f>
        <v>0</v>
      </c>
      <c r="O567" s="171">
        <f t="shared" ca="1" si="122"/>
        <v>0</v>
      </c>
      <c r="P567" s="171"/>
    </row>
    <row r="568" spans="1:16" ht="21.75" customHeight="1" x14ac:dyDescent="0.55000000000000004">
      <c r="A568" s="161"/>
      <c r="B568" s="162"/>
      <c r="C568" s="162"/>
      <c r="D568" s="170"/>
      <c r="E568" s="164"/>
      <c r="F568" s="164"/>
      <c r="G568" s="173" t="s">
        <v>129</v>
      </c>
      <c r="H568" s="166" t="s">
        <v>12</v>
      </c>
      <c r="I568" s="167"/>
      <c r="J568" s="167"/>
      <c r="K568" s="168"/>
      <c r="L568" s="171">
        <f ca="1">IFERROR(__xludf.DUMMYFUNCTION("IMPORTRANGE(""https://docs.google.com/spreadsheets/d/1XL5vhW3sbDhbH9Cz0tuDiY8C3ctxq1tqvaCgkFb8cCA/edit?usp=sharing"",""มหาสารคาม!L463"")"),126080)</f>
        <v>126080</v>
      </c>
      <c r="M568" s="171"/>
      <c r="N568" s="171">
        <f ca="1">IFERROR(__xludf.DUMMYFUNCTION("IMPORTRANGE(""https://docs.google.com/spreadsheets/d/1XL5vhW3sbDhbH9Cz0tuDiY8C3ctxq1tqvaCgkFb8cCA/edit?usp=sharing"",""มหาสารคาม!M463"")"),42815.4799999999)</f>
        <v>42815.479999999901</v>
      </c>
      <c r="O568" s="171">
        <f t="shared" ca="1" si="122"/>
        <v>33.958978426395859</v>
      </c>
      <c r="P568" s="171"/>
    </row>
    <row r="569" spans="1:16" ht="21.75" customHeight="1" x14ac:dyDescent="0.55000000000000004">
      <c r="A569" s="363"/>
      <c r="B569" s="364"/>
      <c r="C569" s="162"/>
      <c r="D569" s="365"/>
      <c r="E569" s="164"/>
      <c r="F569" s="164"/>
      <c r="G569" s="165" t="s">
        <v>130</v>
      </c>
      <c r="H569" s="166" t="s">
        <v>12</v>
      </c>
      <c r="I569" s="191"/>
      <c r="J569" s="191"/>
      <c r="K569" s="222"/>
      <c r="L569" s="171"/>
      <c r="M569" s="171"/>
      <c r="N569" s="171">
        <f ca="1">IFERROR(__xludf.DUMMYFUNCTION("IMPORTRANGE(""https://docs.google.com/spreadsheets/d/1XL5vhW3sbDhbH9Cz0tuDiY8C3ctxq1tqvaCgkFb8cCA/edit?usp=sharing"",""มหาสารคาม!M464"")"),0)</f>
        <v>0</v>
      </c>
      <c r="O569" s="171"/>
      <c r="P569" s="171"/>
    </row>
    <row r="570" spans="1:16" ht="21.75" customHeight="1" x14ac:dyDescent="0.55000000000000004">
      <c r="A570" s="363"/>
      <c r="B570" s="364"/>
      <c r="C570" s="162"/>
      <c r="D570" s="365"/>
      <c r="E570" s="164"/>
      <c r="F570" s="164"/>
      <c r="G570" s="165" t="s">
        <v>131</v>
      </c>
      <c r="H570" s="166" t="s">
        <v>12</v>
      </c>
      <c r="I570" s="191"/>
      <c r="J570" s="191"/>
      <c r="K570" s="222"/>
      <c r="L570" s="171"/>
      <c r="M570" s="171"/>
      <c r="N570" s="171">
        <f ca="1">IFERROR(__xludf.DUMMYFUNCTION("IMPORTRANGE(""https://docs.google.com/spreadsheets/d/1XL5vhW3sbDhbH9Cz0tuDiY8C3ctxq1tqvaCgkFb8cCA/edit?usp=sharing"",""มหาสารคาม!M465"")"),0)</f>
        <v>0</v>
      </c>
      <c r="O570" s="171"/>
      <c r="P570" s="171"/>
    </row>
    <row r="571" spans="1:16" ht="21.75" customHeight="1" x14ac:dyDescent="0.55000000000000004">
      <c r="A571" s="363"/>
      <c r="B571" s="364"/>
      <c r="C571" s="162"/>
      <c r="D571" s="365"/>
      <c r="E571" s="164"/>
      <c r="F571" s="164"/>
      <c r="G571" s="165" t="s">
        <v>132</v>
      </c>
      <c r="H571" s="166" t="s">
        <v>12</v>
      </c>
      <c r="I571" s="191"/>
      <c r="J571" s="191"/>
      <c r="K571" s="222"/>
      <c r="L571" s="171"/>
      <c r="M571" s="171"/>
      <c r="N571" s="366">
        <f ca="1">IFERROR(__xludf.DUMMYFUNCTION("IMPORTRANGE(""https://docs.google.com/spreadsheets/d/1XL5vhW3sbDhbH9Cz0tuDiY8C3ctxq1tqvaCgkFb8cCA/edit?usp=sharing"",""มหาสารคาม!M466"")"),31935.48)</f>
        <v>31935.48</v>
      </c>
      <c r="O571" s="171"/>
      <c r="P571" s="171"/>
    </row>
    <row r="572" spans="1:16" ht="21.75" customHeight="1" x14ac:dyDescent="0.55000000000000004">
      <c r="A572" s="363"/>
      <c r="B572" s="364"/>
      <c r="C572" s="162"/>
      <c r="D572" s="365"/>
      <c r="E572" s="164"/>
      <c r="F572" s="164"/>
      <c r="G572" s="165" t="s">
        <v>133</v>
      </c>
      <c r="H572" s="166" t="s">
        <v>12</v>
      </c>
      <c r="I572" s="191"/>
      <c r="J572" s="191"/>
      <c r="K572" s="222"/>
      <c r="L572" s="171"/>
      <c r="M572" s="171"/>
      <c r="N572" s="366">
        <f ca="1">IFERROR(__xludf.DUMMYFUNCTION("IMPORTRANGE(""https://docs.google.com/spreadsheets/d/1XL5vhW3sbDhbH9Cz0tuDiY8C3ctxq1tqvaCgkFb8cCA/edit?usp=sharing"",""มหาสารคาม!M467"")"),10880)</f>
        <v>10880</v>
      </c>
      <c r="O572" s="171"/>
      <c r="P572" s="171"/>
    </row>
    <row r="573" spans="1:16" ht="21.75" customHeight="1" x14ac:dyDescent="0.55000000000000004">
      <c r="A573" s="179"/>
      <c r="B573" s="180"/>
      <c r="C573" s="180"/>
      <c r="D573" s="199"/>
      <c r="E573" s="198" t="s">
        <v>40</v>
      </c>
      <c r="F573" s="396" t="s">
        <v>208</v>
      </c>
      <c r="G573" s="375"/>
      <c r="H573" s="455" t="s">
        <v>37</v>
      </c>
      <c r="I573" s="401">
        <f ca="1">IFERROR(__xludf.DUMMYFUNCTION("IMPORTRANGE(""https://docs.google.com/spreadsheets/d/1XL5vhW3sbDhbH9Cz0tuDiY8C3ctxq1tqvaCgkFb8cCA/edit?usp=sharing"",""มหาสารคาม!I468"")"),950)</f>
        <v>950</v>
      </c>
      <c r="J573" s="401">
        <f ca="1">IFERROR(__xludf.DUMMYFUNCTION("IMPORTRANGE(""https://docs.google.com/spreadsheets/d/1XL5vhW3sbDhbH9Cz0tuDiY8C3ctxq1tqvaCgkFb8cCA/edit?usp=sharing"",""มหาสารคาม!J468"")"),263)</f>
        <v>263</v>
      </c>
      <c r="K573" s="204">
        <f ca="1">IF(I573&gt;0,J573*100/I573,0)</f>
        <v>27.684210526315791</v>
      </c>
      <c r="L573" s="185"/>
      <c r="M573" s="185"/>
      <c r="N573" s="185"/>
      <c r="O573" s="185"/>
      <c r="P573" s="185"/>
    </row>
    <row r="574" spans="1:16" ht="21.75" customHeight="1" x14ac:dyDescent="0.55000000000000004">
      <c r="A574" s="179"/>
      <c r="B574" s="180"/>
      <c r="C574" s="180"/>
      <c r="D574" s="199"/>
      <c r="E574" s="199"/>
      <c r="F574" s="198" t="s">
        <v>209</v>
      </c>
      <c r="G574" s="200"/>
      <c r="H574" s="454"/>
      <c r="I574" s="167"/>
      <c r="J574" s="167"/>
      <c r="K574" s="168"/>
      <c r="L574" s="185"/>
      <c r="M574" s="185"/>
      <c r="N574" s="185"/>
      <c r="O574" s="185"/>
      <c r="P574" s="185"/>
    </row>
    <row r="575" spans="1:16" ht="21.75" customHeight="1" x14ac:dyDescent="0.55000000000000004">
      <c r="A575" s="179"/>
      <c r="B575" s="180"/>
      <c r="C575" s="180"/>
      <c r="D575" s="199"/>
      <c r="E575" s="198" t="s">
        <v>40</v>
      </c>
      <c r="F575" s="198" t="s">
        <v>210</v>
      </c>
      <c r="G575" s="200"/>
      <c r="H575" s="454" t="s">
        <v>76</v>
      </c>
      <c r="I575" s="167">
        <f ca="1">IFERROR(__xludf.DUMMYFUNCTION("IMPORTRANGE(""https://docs.google.com/spreadsheets/d/1XL5vhW3sbDhbH9Cz0tuDiY8C3ctxq1tqvaCgkFb8cCA/edit?usp=sharing"",""มหาสารคาม!I470"")"),0)</f>
        <v>0</v>
      </c>
      <c r="J575" s="192">
        <f ca="1">IFERROR(__xludf.DUMMYFUNCTION("IMPORTRANGE(""https://docs.google.com/spreadsheets/d/1XL5vhW3sbDhbH9Cz0tuDiY8C3ctxq1tqvaCgkFb8cCA/edit?usp=sharing"",""มหาสารคาม!J470"")"),1)</f>
        <v>1</v>
      </c>
      <c r="K575" s="168">
        <f t="shared" ref="K575:K579" ca="1" si="123">IF(I575&gt;0,J575*100/I575,0)</f>
        <v>0</v>
      </c>
      <c r="L575" s="185"/>
      <c r="M575" s="185"/>
      <c r="N575" s="185"/>
      <c r="O575" s="185"/>
      <c r="P575" s="185"/>
    </row>
    <row r="576" spans="1:16" ht="21.75" customHeight="1" x14ac:dyDescent="0.55000000000000004">
      <c r="A576" s="179"/>
      <c r="B576" s="180"/>
      <c r="C576" s="180"/>
      <c r="D576" s="199"/>
      <c r="E576" s="199"/>
      <c r="F576" s="198" t="s">
        <v>211</v>
      </c>
      <c r="G576" s="200"/>
      <c r="H576" s="454" t="s">
        <v>37</v>
      </c>
      <c r="I576" s="167">
        <f ca="1">IFERROR(__xludf.DUMMYFUNCTION("IMPORTRANGE(""https://docs.google.com/spreadsheets/d/1XL5vhW3sbDhbH9Cz0tuDiY8C3ctxq1tqvaCgkFb8cCA/edit?usp=sharing"",""มหาสารคาม!I471"")"),0)</f>
        <v>0</v>
      </c>
      <c r="J576" s="192">
        <f ca="1">IFERROR(__xludf.DUMMYFUNCTION("IMPORTRANGE(""https://docs.google.com/spreadsheets/d/1XL5vhW3sbDhbH9Cz0tuDiY8C3ctxq1tqvaCgkFb8cCA/edit?usp=sharing"",""มหาสารคาม!J471"")"),35)</f>
        <v>35</v>
      </c>
      <c r="K576" s="168">
        <f t="shared" ca="1" si="123"/>
        <v>0</v>
      </c>
      <c r="L576" s="185"/>
      <c r="M576" s="185"/>
      <c r="N576" s="185"/>
      <c r="O576" s="185"/>
      <c r="P576" s="185"/>
    </row>
    <row r="577" spans="1:16" ht="21.75" customHeight="1" x14ac:dyDescent="0.55000000000000004">
      <c r="A577" s="179"/>
      <c r="B577" s="180"/>
      <c r="C577" s="180"/>
      <c r="D577" s="199"/>
      <c r="E577" s="199"/>
      <c r="F577" s="198" t="s">
        <v>212</v>
      </c>
      <c r="G577" s="200"/>
      <c r="H577" s="454" t="s">
        <v>37</v>
      </c>
      <c r="I577" s="167">
        <f ca="1">IFERROR(__xludf.DUMMYFUNCTION("IMPORTRANGE(""https://docs.google.com/spreadsheets/d/1XL5vhW3sbDhbH9Cz0tuDiY8C3ctxq1tqvaCgkFb8cCA/edit?usp=sharing"",""มหาสารคาม!I472"")"),0)</f>
        <v>0</v>
      </c>
      <c r="J577" s="192">
        <f ca="1">IFERROR(__xludf.DUMMYFUNCTION("IMPORTRANGE(""https://docs.google.com/spreadsheets/d/1XL5vhW3sbDhbH9Cz0tuDiY8C3ctxq1tqvaCgkFb8cCA/edit?usp=sharing"",""มหาสารคาม!J472"")"),228)</f>
        <v>228</v>
      </c>
      <c r="K577" s="168">
        <f t="shared" ca="1" si="123"/>
        <v>0</v>
      </c>
      <c r="L577" s="185"/>
      <c r="M577" s="185"/>
      <c r="N577" s="185"/>
      <c r="O577" s="185"/>
      <c r="P577" s="185"/>
    </row>
    <row r="578" spans="1:16" ht="21.75" customHeight="1" x14ac:dyDescent="0.55000000000000004">
      <c r="A578" s="179"/>
      <c r="B578" s="180"/>
      <c r="C578" s="180"/>
      <c r="D578" s="199"/>
      <c r="E578" s="199"/>
      <c r="F578" s="198" t="s">
        <v>213</v>
      </c>
      <c r="G578" s="402"/>
      <c r="H578" s="454" t="s">
        <v>37</v>
      </c>
      <c r="I578" s="167">
        <f ca="1">IFERROR(__xludf.DUMMYFUNCTION("IMPORTRANGE(""https://docs.google.com/spreadsheets/d/1XL5vhW3sbDhbH9Cz0tuDiY8C3ctxq1tqvaCgkFb8cCA/edit?usp=sharing"",""มหาสารคาม!I473"")"),0)</f>
        <v>0</v>
      </c>
      <c r="J578" s="192">
        <f ca="1">IFERROR(__xludf.DUMMYFUNCTION("IMPORTRANGE(""https://docs.google.com/spreadsheets/d/1XL5vhW3sbDhbH9Cz0tuDiY8C3ctxq1tqvaCgkFb8cCA/edit?usp=sharing"",""มหาสารคาม!J473"")"),0)</f>
        <v>0</v>
      </c>
      <c r="K578" s="168">
        <f t="shared" ca="1" si="123"/>
        <v>0</v>
      </c>
      <c r="L578" s="185"/>
      <c r="M578" s="185"/>
      <c r="N578" s="185"/>
      <c r="O578" s="185"/>
      <c r="P578" s="185"/>
    </row>
    <row r="579" spans="1:16" ht="21.75" customHeight="1" x14ac:dyDescent="0.55000000000000004">
      <c r="A579" s="179"/>
      <c r="B579" s="180"/>
      <c r="C579" s="180"/>
      <c r="D579" s="199"/>
      <c r="E579" s="199"/>
      <c r="F579" s="198" t="s">
        <v>214</v>
      </c>
      <c r="G579" s="402"/>
      <c r="H579" s="454" t="s">
        <v>37</v>
      </c>
      <c r="I579" s="167">
        <f ca="1">IFERROR(__xludf.DUMMYFUNCTION("IMPORTRANGE(""https://docs.google.com/spreadsheets/d/1XL5vhW3sbDhbH9Cz0tuDiY8C3ctxq1tqvaCgkFb8cCA/edit?usp=sharing"",""มหาสารคาม!I474"")"),0)</f>
        <v>0</v>
      </c>
      <c r="J579" s="192">
        <f ca="1">IFERROR(__xludf.DUMMYFUNCTION("IMPORTRANGE(""https://docs.google.com/spreadsheets/d/1XL5vhW3sbDhbH9Cz0tuDiY8C3ctxq1tqvaCgkFb8cCA/edit?usp=sharing"",""มหาสารคาม!J474"")"),0)</f>
        <v>0</v>
      </c>
      <c r="K579" s="168">
        <f t="shared" ca="1" si="123"/>
        <v>0</v>
      </c>
      <c r="L579" s="185"/>
      <c r="M579" s="185"/>
      <c r="N579" s="185"/>
      <c r="O579" s="185"/>
      <c r="P579" s="185"/>
    </row>
    <row r="580" spans="1:16" ht="21.75" customHeight="1" x14ac:dyDescent="0.55000000000000004">
      <c r="A580" s="355"/>
      <c r="B580" s="356">
        <v>9</v>
      </c>
      <c r="C580" s="357" t="s">
        <v>215</v>
      </c>
      <c r="D580" s="357"/>
      <c r="E580" s="357"/>
      <c r="F580" s="357"/>
      <c r="G580" s="358"/>
      <c r="H580" s="359" t="s">
        <v>37</v>
      </c>
      <c r="I580" s="360">
        <f ca="1">IFERROR(__xludf.DUMMYFUNCTION("IMPORTRANGE(""https://docs.google.com/spreadsheets/d/1XL5vhW3sbDhbH9Cz0tuDiY8C3ctxq1tqvaCgkFb8cCA/edit?usp=sharing"",""มหาสารคาม!I475"")"),0)</f>
        <v>0</v>
      </c>
      <c r="J580" s="360">
        <f ca="1">IFERROR(__xludf.DUMMYFUNCTION("IMPORTRANGE(""https://docs.google.com/spreadsheets/d/1XL5vhW3sbDhbH9Cz0tuDiY8C3ctxq1tqvaCgkFb8cCA/edit?usp=sharing"",""มหาสารคาม!J475"")"),0)</f>
        <v>0</v>
      </c>
      <c r="K580" s="361">
        <f ca="1">IF(I580&gt;0,J580*100/I580,0)</f>
        <v>0</v>
      </c>
      <c r="L580" s="362">
        <f ca="1">IFERROR(__xludf.DUMMYFUNCTION("IMPORTRANGE(""https://docs.google.com/spreadsheets/d/1XL5vhW3sbDhbH9Cz0tuDiY8C3ctxq1tqvaCgkFb8cCA/edit?usp=sharing"",""มหาสารคาม!L475"")"),0)</f>
        <v>0</v>
      </c>
      <c r="M580" s="362"/>
      <c r="N580" s="362">
        <f ca="1">IFERROR(__xludf.DUMMYFUNCTION("IMPORTRANGE(""https://docs.google.com/spreadsheets/d/1XL5vhW3sbDhbH9Cz0tuDiY8C3ctxq1tqvaCgkFb8cCA/edit?usp=sharing"",""มหาสารคาม!M475"")"),0)</f>
        <v>0</v>
      </c>
      <c r="O580" s="362">
        <f t="shared" ref="O580:O584" ca="1" si="124">+IF(L580&gt;0,N580*100/L580,0)</f>
        <v>0</v>
      </c>
      <c r="P580" s="362"/>
    </row>
    <row r="581" spans="1:16" ht="21.75" customHeight="1" x14ac:dyDescent="0.55000000000000004">
      <c r="A581" s="161"/>
      <c r="B581" s="162"/>
      <c r="C581" s="162" t="s">
        <v>16</v>
      </c>
      <c r="D581" s="163" t="s">
        <v>38</v>
      </c>
      <c r="E581" s="164"/>
      <c r="F581" s="164"/>
      <c r="G581" s="165" t="s">
        <v>39</v>
      </c>
      <c r="H581" s="166" t="s">
        <v>12</v>
      </c>
      <c r="I581" s="167" t="s">
        <v>40</v>
      </c>
      <c r="J581" s="167"/>
      <c r="K581" s="168"/>
      <c r="L581" s="169">
        <f ca="1">IFERROR(__xludf.DUMMYFUNCTION("IMPORTRANGE(""https://docs.google.com/spreadsheets/d/1XL5vhW3sbDhbH9Cz0tuDiY8C3ctxq1tqvaCgkFb8cCA/edit?usp=sharing"",""มหาสารคาม!L476"")"),0)</f>
        <v>0</v>
      </c>
      <c r="M581" s="169"/>
      <c r="N581" s="171">
        <f ca="1">IFERROR(__xludf.DUMMYFUNCTION("IMPORTRANGE(""https://docs.google.com/spreadsheets/d/1XL5vhW3sbDhbH9Cz0tuDiY8C3ctxq1tqvaCgkFb8cCA/edit?usp=sharing"",""มหาสารคาม!M476"")"),0)</f>
        <v>0</v>
      </c>
      <c r="O581" s="171">
        <f t="shared" ca="1" si="124"/>
        <v>0</v>
      </c>
      <c r="P581" s="171"/>
    </row>
    <row r="582" spans="1:16" ht="21.75" customHeight="1" x14ac:dyDescent="0.55000000000000004">
      <c r="A582" s="161"/>
      <c r="B582" s="162"/>
      <c r="C582" s="162"/>
      <c r="D582" s="170"/>
      <c r="E582" s="164"/>
      <c r="F582" s="164" t="s">
        <v>40</v>
      </c>
      <c r="G582" s="165" t="s">
        <v>41</v>
      </c>
      <c r="H582" s="166" t="s">
        <v>12</v>
      </c>
      <c r="I582" s="167"/>
      <c r="J582" s="167"/>
      <c r="K582" s="168"/>
      <c r="L582" s="169">
        <f ca="1">IFERROR(__xludf.DUMMYFUNCTION("IMPORTRANGE(""https://docs.google.com/spreadsheets/d/1XL5vhW3sbDhbH9Cz0tuDiY8C3ctxq1tqvaCgkFb8cCA/edit?usp=sharing"",""มหาสารคาม!L477"")"),0)</f>
        <v>0</v>
      </c>
      <c r="M582" s="169"/>
      <c r="N582" s="171">
        <f ca="1">IFERROR(__xludf.DUMMYFUNCTION("IMPORTRANGE(""https://docs.google.com/spreadsheets/d/1XL5vhW3sbDhbH9Cz0tuDiY8C3ctxq1tqvaCgkFb8cCA/edit?usp=sharing"",""มหาสารคาม!M477"")"),0)</f>
        <v>0</v>
      </c>
      <c r="O582" s="171">
        <f t="shared" ca="1" si="124"/>
        <v>0</v>
      </c>
      <c r="P582" s="171"/>
    </row>
    <row r="583" spans="1:16" ht="21.75" customHeight="1" x14ac:dyDescent="0.55000000000000004">
      <c r="A583" s="161"/>
      <c r="B583" s="162"/>
      <c r="C583" s="162"/>
      <c r="D583" s="170"/>
      <c r="E583" s="164"/>
      <c r="F583" s="164"/>
      <c r="G583" s="173" t="s">
        <v>128</v>
      </c>
      <c r="H583" s="166" t="s">
        <v>12</v>
      </c>
      <c r="I583" s="167"/>
      <c r="J583" s="167"/>
      <c r="K583" s="168"/>
      <c r="L583" s="171">
        <f ca="1">IFERROR(__xludf.DUMMYFUNCTION("IMPORTRANGE(""https://docs.google.com/spreadsheets/d/1XL5vhW3sbDhbH9Cz0tuDiY8C3ctxq1tqvaCgkFb8cCA/edit?usp=sharing"",""มหาสารคาม!L478"")"),0)</f>
        <v>0</v>
      </c>
      <c r="M583" s="171"/>
      <c r="N583" s="171">
        <f ca="1">IFERROR(__xludf.DUMMYFUNCTION("IMPORTRANGE(""https://docs.google.com/spreadsheets/d/1XL5vhW3sbDhbH9Cz0tuDiY8C3ctxq1tqvaCgkFb8cCA/edit?usp=sharing"",""มหาสารคาม!M478"")"),0)</f>
        <v>0</v>
      </c>
      <c r="O583" s="171">
        <f t="shared" ca="1" si="124"/>
        <v>0</v>
      </c>
      <c r="P583" s="171"/>
    </row>
    <row r="584" spans="1:16" ht="21.75" customHeight="1" x14ac:dyDescent="0.55000000000000004">
      <c r="A584" s="161"/>
      <c r="B584" s="162"/>
      <c r="C584" s="162"/>
      <c r="D584" s="170"/>
      <c r="E584" s="164"/>
      <c r="F584" s="164"/>
      <c r="G584" s="173" t="s">
        <v>129</v>
      </c>
      <c r="H584" s="166" t="s">
        <v>12</v>
      </c>
      <c r="I584" s="167"/>
      <c r="J584" s="167"/>
      <c r="K584" s="168"/>
      <c r="L584" s="171">
        <f ca="1">IFERROR(__xludf.DUMMYFUNCTION("IMPORTRANGE(""https://docs.google.com/spreadsheets/d/1XL5vhW3sbDhbH9Cz0tuDiY8C3ctxq1tqvaCgkFb8cCA/edit?usp=sharing"",""มหาสารคาม!L479"")"),0)</f>
        <v>0</v>
      </c>
      <c r="M584" s="171"/>
      <c r="N584" s="171">
        <f ca="1">IFERROR(__xludf.DUMMYFUNCTION("IMPORTRANGE(""https://docs.google.com/spreadsheets/d/1XL5vhW3sbDhbH9Cz0tuDiY8C3ctxq1tqvaCgkFb8cCA/edit?usp=sharing"",""มหาสารคาม!M479"")"),0)</f>
        <v>0</v>
      </c>
      <c r="O584" s="171">
        <f t="shared" ca="1" si="124"/>
        <v>0</v>
      </c>
      <c r="P584" s="171"/>
    </row>
    <row r="585" spans="1:16" ht="21.75" customHeight="1" x14ac:dyDescent="0.55000000000000004">
      <c r="A585" s="363"/>
      <c r="B585" s="364"/>
      <c r="C585" s="162"/>
      <c r="D585" s="365"/>
      <c r="E585" s="164"/>
      <c r="F585" s="164"/>
      <c r="G585" s="165" t="s">
        <v>130</v>
      </c>
      <c r="H585" s="166" t="s">
        <v>12</v>
      </c>
      <c r="I585" s="191"/>
      <c r="J585" s="191"/>
      <c r="K585" s="222"/>
      <c r="L585" s="171"/>
      <c r="M585" s="171"/>
      <c r="N585" s="171">
        <f ca="1">IFERROR(__xludf.DUMMYFUNCTION("IMPORTRANGE(""https://docs.google.com/spreadsheets/d/1XL5vhW3sbDhbH9Cz0tuDiY8C3ctxq1tqvaCgkFb8cCA/edit?usp=sharing"",""มหาสารคาม!M480"")"),0)</f>
        <v>0</v>
      </c>
      <c r="O585" s="171"/>
      <c r="P585" s="171"/>
    </row>
    <row r="586" spans="1:16" ht="21.75" customHeight="1" x14ac:dyDescent="0.55000000000000004">
      <c r="A586" s="363"/>
      <c r="B586" s="364"/>
      <c r="C586" s="162"/>
      <c r="D586" s="365"/>
      <c r="E586" s="164"/>
      <c r="F586" s="164"/>
      <c r="G586" s="165" t="s">
        <v>131</v>
      </c>
      <c r="H586" s="166" t="s">
        <v>12</v>
      </c>
      <c r="I586" s="191"/>
      <c r="J586" s="191"/>
      <c r="K586" s="222"/>
      <c r="L586" s="171"/>
      <c r="M586" s="171"/>
      <c r="N586" s="171">
        <f ca="1">IFERROR(__xludf.DUMMYFUNCTION("IMPORTRANGE(""https://docs.google.com/spreadsheets/d/1XL5vhW3sbDhbH9Cz0tuDiY8C3ctxq1tqvaCgkFb8cCA/edit?usp=sharing"",""มหาสารคาม!M481"")"),0)</f>
        <v>0</v>
      </c>
      <c r="O586" s="171"/>
      <c r="P586" s="171"/>
    </row>
    <row r="587" spans="1:16" ht="21.75" customHeight="1" x14ac:dyDescent="0.55000000000000004">
      <c r="A587" s="363"/>
      <c r="B587" s="364"/>
      <c r="C587" s="162"/>
      <c r="D587" s="365"/>
      <c r="E587" s="164"/>
      <c r="F587" s="164"/>
      <c r="G587" s="165" t="s">
        <v>132</v>
      </c>
      <c r="H587" s="166" t="s">
        <v>12</v>
      </c>
      <c r="I587" s="191"/>
      <c r="J587" s="191"/>
      <c r="K587" s="222"/>
      <c r="L587" s="171"/>
      <c r="M587" s="171"/>
      <c r="N587" s="171">
        <f ca="1">IFERROR(__xludf.DUMMYFUNCTION("IMPORTRANGE(""https://docs.google.com/spreadsheets/d/1XL5vhW3sbDhbH9Cz0tuDiY8C3ctxq1tqvaCgkFb8cCA/edit?usp=sharing"",""มหาสารคาม!M482"")"),0)</f>
        <v>0</v>
      </c>
      <c r="O587" s="171"/>
      <c r="P587" s="171"/>
    </row>
    <row r="588" spans="1:16" ht="21.75" customHeight="1" x14ac:dyDescent="0.55000000000000004">
      <c r="A588" s="363"/>
      <c r="B588" s="364"/>
      <c r="C588" s="162"/>
      <c r="D588" s="365"/>
      <c r="E588" s="164"/>
      <c r="F588" s="164"/>
      <c r="G588" s="165" t="s">
        <v>133</v>
      </c>
      <c r="H588" s="166" t="s">
        <v>12</v>
      </c>
      <c r="I588" s="191"/>
      <c r="J588" s="191"/>
      <c r="K588" s="222"/>
      <c r="L588" s="171"/>
      <c r="M588" s="171"/>
      <c r="N588" s="171">
        <f ca="1">IFERROR(__xludf.DUMMYFUNCTION("IMPORTRANGE(""https://docs.google.com/spreadsheets/d/1XL5vhW3sbDhbH9Cz0tuDiY8C3ctxq1tqvaCgkFb8cCA/edit?usp=sharing"",""มหาสารคาม!M483"")"),0)</f>
        <v>0</v>
      </c>
      <c r="O588" s="171"/>
      <c r="P588" s="171"/>
    </row>
    <row r="589" spans="1:16" ht="21.75" customHeight="1" x14ac:dyDescent="0.55000000000000004">
      <c r="A589" s="456"/>
      <c r="B589" s="170"/>
      <c r="C589" s="162"/>
      <c r="D589" s="284"/>
      <c r="E589" s="198" t="s">
        <v>216</v>
      </c>
      <c r="F589" s="199"/>
      <c r="G589" s="200"/>
      <c r="H589" s="184" t="s">
        <v>36</v>
      </c>
      <c r="I589" s="332">
        <f ca="1">IFERROR(__xludf.DUMMYFUNCTION("IMPORTRANGE(""https://docs.google.com/spreadsheets/d/1XL5vhW3sbDhbH9Cz0tuDiY8C3ctxq1tqvaCgkFb8cCA/edit?usp=sharing"",""มหาสารคาม!I484"")"),0)</f>
        <v>0</v>
      </c>
      <c r="J589" s="191">
        <f ca="1">IFERROR(__xludf.DUMMYFUNCTION("IMPORTRANGE(""https://docs.google.com/spreadsheets/d/1XL5vhW3sbDhbH9Cz0tuDiY8C3ctxq1tqvaCgkFb8cCA/edit?usp=sharing"",""มหาสารคาม!J484"")"),0)</f>
        <v>0</v>
      </c>
      <c r="K589" s="168">
        <f t="shared" ref="K589:K596" ca="1" si="125">IF(I589&gt;0,J589*100/I589,0)</f>
        <v>0</v>
      </c>
      <c r="L589" s="185"/>
      <c r="M589" s="185"/>
      <c r="N589" s="171"/>
      <c r="O589" s="185"/>
      <c r="P589" s="185"/>
    </row>
    <row r="590" spans="1:16" ht="21.75" customHeight="1" x14ac:dyDescent="0.55000000000000004">
      <c r="A590" s="456"/>
      <c r="B590" s="170"/>
      <c r="C590" s="162"/>
      <c r="D590" s="284"/>
      <c r="E590" s="199"/>
      <c r="F590" s="199"/>
      <c r="G590" s="200"/>
      <c r="H590" s="184" t="s">
        <v>121</v>
      </c>
      <c r="I590" s="332">
        <f ca="1">IFERROR(__xludf.DUMMYFUNCTION("IMPORTRANGE(""https://docs.google.com/spreadsheets/d/1XL5vhW3sbDhbH9Cz0tuDiY8C3ctxq1tqvaCgkFb8cCA/edit?usp=sharing"",""มหาสารคาม!I485"")"),0)</f>
        <v>0</v>
      </c>
      <c r="J590" s="191">
        <f ca="1">IFERROR(__xludf.DUMMYFUNCTION("IMPORTRANGE(""https://docs.google.com/spreadsheets/d/1XL5vhW3sbDhbH9Cz0tuDiY8C3ctxq1tqvaCgkFb8cCA/edit?usp=sharing"",""มหาสารคาม!J485"")"),0)</f>
        <v>0</v>
      </c>
      <c r="K590" s="333">
        <f t="shared" ca="1" si="125"/>
        <v>0</v>
      </c>
      <c r="L590" s="185"/>
      <c r="M590" s="185"/>
      <c r="N590" s="171"/>
      <c r="O590" s="185"/>
      <c r="P590" s="185"/>
    </row>
    <row r="591" spans="1:16" ht="21.75" customHeight="1" x14ac:dyDescent="0.55000000000000004">
      <c r="A591" s="456"/>
      <c r="B591" s="170"/>
      <c r="C591" s="162"/>
      <c r="D591" s="284"/>
      <c r="E591" s="198" t="s">
        <v>122</v>
      </c>
      <c r="F591" s="199"/>
      <c r="G591" s="200"/>
      <c r="H591" s="184" t="s">
        <v>37</v>
      </c>
      <c r="I591" s="332">
        <f ca="1">IFERROR(__xludf.DUMMYFUNCTION("IMPORTRANGE(""https://docs.google.com/spreadsheets/d/1XL5vhW3sbDhbH9Cz0tuDiY8C3ctxq1tqvaCgkFb8cCA/edit?usp=sharing"",""มหาสารคาม!I486"")"),0)</f>
        <v>0</v>
      </c>
      <c r="J591" s="191">
        <f ca="1">IFERROR(__xludf.DUMMYFUNCTION("IMPORTRANGE(""https://docs.google.com/spreadsheets/d/1XL5vhW3sbDhbH9Cz0tuDiY8C3ctxq1tqvaCgkFb8cCA/edit?usp=sharing"",""มหาสารคาม!J486"")"),0)</f>
        <v>0</v>
      </c>
      <c r="K591" s="168">
        <f t="shared" ca="1" si="125"/>
        <v>0</v>
      </c>
      <c r="L591" s="185"/>
      <c r="M591" s="185"/>
      <c r="N591" s="185"/>
      <c r="O591" s="185"/>
      <c r="P591" s="185"/>
    </row>
    <row r="592" spans="1:16" ht="21.75" customHeight="1" x14ac:dyDescent="0.55000000000000004">
      <c r="A592" s="456"/>
      <c r="B592" s="170"/>
      <c r="C592" s="162"/>
      <c r="D592" s="284"/>
      <c r="E592" s="199"/>
      <c r="F592" s="199"/>
      <c r="G592" s="200"/>
      <c r="H592" s="184" t="s">
        <v>121</v>
      </c>
      <c r="I592" s="332">
        <f ca="1">IFERROR(__xludf.DUMMYFUNCTION("IMPORTRANGE(""https://docs.google.com/spreadsheets/d/1XL5vhW3sbDhbH9Cz0tuDiY8C3ctxq1tqvaCgkFb8cCA/edit?usp=sharing"",""มหาสารคาม!I487"")"),0)</f>
        <v>0</v>
      </c>
      <c r="J592" s="191">
        <f ca="1">IFERROR(__xludf.DUMMYFUNCTION("IMPORTRANGE(""https://docs.google.com/spreadsheets/d/1XL5vhW3sbDhbH9Cz0tuDiY8C3ctxq1tqvaCgkFb8cCA/edit?usp=sharing"",""มหาสารคาม!J487"")"),0)</f>
        <v>0</v>
      </c>
      <c r="K592" s="333">
        <f t="shared" ca="1" si="125"/>
        <v>0</v>
      </c>
      <c r="L592" s="185"/>
      <c r="M592" s="185"/>
      <c r="N592" s="185"/>
      <c r="O592" s="185"/>
      <c r="P592" s="185"/>
    </row>
    <row r="593" spans="1:16" ht="21.75" customHeight="1" x14ac:dyDescent="0.55000000000000004">
      <c r="A593" s="456"/>
      <c r="B593" s="170"/>
      <c r="C593" s="162"/>
      <c r="D593" s="284"/>
      <c r="E593" s="198" t="s">
        <v>123</v>
      </c>
      <c r="F593" s="199"/>
      <c r="G593" s="200"/>
      <c r="H593" s="184" t="s">
        <v>37</v>
      </c>
      <c r="I593" s="332">
        <f ca="1">IFERROR(__xludf.DUMMYFUNCTION("IMPORTRANGE(""https://docs.google.com/spreadsheets/d/1XL5vhW3sbDhbH9Cz0tuDiY8C3ctxq1tqvaCgkFb8cCA/edit?usp=sharing"",""มหาสารคาม!I488"")"),0)</f>
        <v>0</v>
      </c>
      <c r="J593" s="191">
        <f ca="1">IFERROR(__xludf.DUMMYFUNCTION("IMPORTRANGE(""https://docs.google.com/spreadsheets/d/1XL5vhW3sbDhbH9Cz0tuDiY8C3ctxq1tqvaCgkFb8cCA/edit?usp=sharing"",""มหาสารคาม!J488"")"),0)</f>
        <v>0</v>
      </c>
      <c r="K593" s="168">
        <f t="shared" ca="1" si="125"/>
        <v>0</v>
      </c>
      <c r="L593" s="185"/>
      <c r="M593" s="185"/>
      <c r="N593" s="185"/>
      <c r="O593" s="185"/>
      <c r="P593" s="185"/>
    </row>
    <row r="594" spans="1:16" ht="21.75" customHeight="1" x14ac:dyDescent="0.55000000000000004">
      <c r="A594" s="456"/>
      <c r="B594" s="170"/>
      <c r="C594" s="162"/>
      <c r="D594" s="284"/>
      <c r="E594" s="199"/>
      <c r="F594" s="199"/>
      <c r="G594" s="200"/>
      <c r="H594" s="184" t="s">
        <v>121</v>
      </c>
      <c r="I594" s="332">
        <f ca="1">IFERROR(__xludf.DUMMYFUNCTION("IMPORTRANGE(""https://docs.google.com/spreadsheets/d/1XL5vhW3sbDhbH9Cz0tuDiY8C3ctxq1tqvaCgkFb8cCA/edit?usp=sharing"",""มหาสารคาม!I489"")"),0)</f>
        <v>0</v>
      </c>
      <c r="J594" s="191">
        <f ca="1">IFERROR(__xludf.DUMMYFUNCTION("IMPORTRANGE(""https://docs.google.com/spreadsheets/d/1XL5vhW3sbDhbH9Cz0tuDiY8C3ctxq1tqvaCgkFb8cCA/edit?usp=sharing"",""มหาสารคาม!J489"")"),0)</f>
        <v>0</v>
      </c>
      <c r="K594" s="333">
        <f t="shared" ca="1" si="125"/>
        <v>0</v>
      </c>
      <c r="L594" s="185"/>
      <c r="M594" s="185"/>
      <c r="N594" s="185"/>
      <c r="O594" s="185"/>
      <c r="P594" s="185"/>
    </row>
    <row r="595" spans="1:16" ht="21.75" customHeight="1" x14ac:dyDescent="0.55000000000000004">
      <c r="A595" s="456"/>
      <c r="B595" s="170"/>
      <c r="C595" s="162"/>
      <c r="D595" s="284"/>
      <c r="E595" s="198" t="s">
        <v>124</v>
      </c>
      <c r="F595" s="199"/>
      <c r="G595" s="200"/>
      <c r="H595" s="184" t="s">
        <v>37</v>
      </c>
      <c r="I595" s="332">
        <f ca="1">IFERROR(__xludf.DUMMYFUNCTION("IMPORTRANGE(""https://docs.google.com/spreadsheets/d/1XL5vhW3sbDhbH9Cz0tuDiY8C3ctxq1tqvaCgkFb8cCA/edit?usp=sharing"",""มหาสารคาม!I490"")"),0)</f>
        <v>0</v>
      </c>
      <c r="J595" s="191">
        <f ca="1">IFERROR(__xludf.DUMMYFUNCTION("IMPORTRANGE(""https://docs.google.com/spreadsheets/d/1XL5vhW3sbDhbH9Cz0tuDiY8C3ctxq1tqvaCgkFb8cCA/edit?usp=sharing"",""มหาสารคาม!J490"")"),0)</f>
        <v>0</v>
      </c>
      <c r="K595" s="168">
        <f t="shared" ca="1" si="125"/>
        <v>0</v>
      </c>
      <c r="L595" s="185"/>
      <c r="M595" s="185"/>
      <c r="N595" s="185"/>
      <c r="O595" s="185"/>
      <c r="P595" s="185"/>
    </row>
    <row r="596" spans="1:16" ht="21.75" customHeight="1" x14ac:dyDescent="0.55000000000000004">
      <c r="A596" s="457"/>
      <c r="B596" s="458"/>
      <c r="C596" s="459"/>
      <c r="D596" s="460"/>
      <c r="E596" s="441"/>
      <c r="F596" s="441"/>
      <c r="G596" s="442"/>
      <c r="H596" s="461" t="s">
        <v>121</v>
      </c>
      <c r="I596" s="462">
        <f ca="1">IFERROR(__xludf.DUMMYFUNCTION("IMPORTRANGE(""https://docs.google.com/spreadsheets/d/1XL5vhW3sbDhbH9Cz0tuDiY8C3ctxq1tqvaCgkFb8cCA/edit?usp=sharing"",""มหาสารคาม!I491"")"),0)</f>
        <v>0</v>
      </c>
      <c r="J596" s="238">
        <f ca="1">IFERROR(__xludf.DUMMYFUNCTION("IMPORTRANGE(""https://docs.google.com/spreadsheets/d/1XL5vhW3sbDhbH9Cz0tuDiY8C3ctxq1tqvaCgkFb8cCA/edit?usp=sharing"",""มหาสารคาม!J491"")"),0)</f>
        <v>0</v>
      </c>
      <c r="K596" s="463">
        <f t="shared" ca="1" si="125"/>
        <v>0</v>
      </c>
      <c r="L596" s="447"/>
      <c r="M596" s="447"/>
      <c r="N596" s="447"/>
      <c r="O596" s="447"/>
      <c r="P596" s="447"/>
    </row>
    <row r="597" spans="1:16" ht="21.75" customHeight="1" x14ac:dyDescent="0.55000000000000004">
      <c r="A597" s="388"/>
      <c r="B597" s="389">
        <v>10</v>
      </c>
      <c r="C597" s="390" t="s">
        <v>217</v>
      </c>
      <c r="D597" s="390"/>
      <c r="E597" s="390"/>
      <c r="F597" s="390"/>
      <c r="G597" s="391"/>
      <c r="H597" s="392" t="s">
        <v>121</v>
      </c>
      <c r="I597" s="393">
        <f ca="1">IFERROR(__xludf.DUMMYFUNCTION("IMPORTRANGE(""https://docs.google.com/spreadsheets/d/1XL5vhW3sbDhbH9Cz0tuDiY8C3ctxq1tqvaCgkFb8cCA/edit?usp=sharing"",""มหาสารคาม!I492"")"),100)</f>
        <v>100</v>
      </c>
      <c r="J597" s="464">
        <f ca="1">IFERROR(__xludf.DUMMYFUNCTION("IMPORTRANGE(""https://docs.google.com/spreadsheets/d/1XL5vhW3sbDhbH9Cz0tuDiY8C3ctxq1tqvaCgkFb8cCA/edit?usp=sharing"",""มหาสารคาม!J492"")"),0)</f>
        <v>0</v>
      </c>
      <c r="K597" s="394">
        <f ca="1">IF(I597&gt;0,J597*100/I597,0)</f>
        <v>0</v>
      </c>
      <c r="L597" s="395">
        <f ca="1">IFERROR(__xludf.DUMMYFUNCTION("IMPORTRANGE(""https://docs.google.com/spreadsheets/d/1XL5vhW3sbDhbH9Cz0tuDiY8C3ctxq1tqvaCgkFb8cCA/edit?usp=sharing"",""มหาสารคาม!L492"")"),15300)</f>
        <v>15300</v>
      </c>
      <c r="M597" s="395"/>
      <c r="N597" s="395">
        <f ca="1">IFERROR(__xludf.DUMMYFUNCTION("IMPORTRANGE(""https://docs.google.com/spreadsheets/d/1XL5vhW3sbDhbH9Cz0tuDiY8C3ctxq1tqvaCgkFb8cCA/edit?usp=sharing"",""มหาสารคาม!M492"")"),6200)</f>
        <v>6200</v>
      </c>
      <c r="O597" s="395">
        <f t="shared" ref="O597:O601" ca="1" si="126">+IF(L597&gt;0,N597*100/L597,0)</f>
        <v>40.522875816993462</v>
      </c>
      <c r="P597" s="395"/>
    </row>
    <row r="598" spans="1:16" ht="21.75" customHeight="1" x14ac:dyDescent="0.55000000000000004">
      <c r="A598" s="161"/>
      <c r="B598" s="162"/>
      <c r="C598" s="162" t="s">
        <v>16</v>
      </c>
      <c r="D598" s="163" t="s">
        <v>38</v>
      </c>
      <c r="E598" s="164"/>
      <c r="F598" s="164"/>
      <c r="G598" s="165" t="s">
        <v>39</v>
      </c>
      <c r="H598" s="166" t="s">
        <v>12</v>
      </c>
      <c r="I598" s="167" t="s">
        <v>40</v>
      </c>
      <c r="J598" s="167"/>
      <c r="K598" s="168"/>
      <c r="L598" s="169">
        <f ca="1">IFERROR(__xludf.DUMMYFUNCTION("IMPORTRANGE(""https://docs.google.com/spreadsheets/d/1XL5vhW3sbDhbH9Cz0tuDiY8C3ctxq1tqvaCgkFb8cCA/edit?usp=sharing"",""มหาสารคาม!L493"")"),0)</f>
        <v>0</v>
      </c>
      <c r="M598" s="169"/>
      <c r="N598" s="171">
        <f ca="1">IFERROR(__xludf.DUMMYFUNCTION("IMPORTRANGE(""https://docs.google.com/spreadsheets/d/1XL5vhW3sbDhbH9Cz0tuDiY8C3ctxq1tqvaCgkFb8cCA/edit?usp=sharing"",""มหาสารคาม!M493"")"),0)</f>
        <v>0</v>
      </c>
      <c r="O598" s="171">
        <f t="shared" ca="1" si="126"/>
        <v>0</v>
      </c>
      <c r="P598" s="171"/>
    </row>
    <row r="599" spans="1:16" ht="21.75" customHeight="1" x14ac:dyDescent="0.55000000000000004">
      <c r="A599" s="161"/>
      <c r="B599" s="162"/>
      <c r="C599" s="162"/>
      <c r="D599" s="170"/>
      <c r="E599" s="164"/>
      <c r="F599" s="164" t="s">
        <v>40</v>
      </c>
      <c r="G599" s="165" t="s">
        <v>41</v>
      </c>
      <c r="H599" s="166" t="s">
        <v>12</v>
      </c>
      <c r="I599" s="167"/>
      <c r="J599" s="167"/>
      <c r="K599" s="168"/>
      <c r="L599" s="169">
        <f ca="1">IFERROR(__xludf.DUMMYFUNCTION("IMPORTRANGE(""https://docs.google.com/spreadsheets/d/1XL5vhW3sbDhbH9Cz0tuDiY8C3ctxq1tqvaCgkFb8cCA/edit?usp=sharing"",""มหาสารคาม!L494"")"),15300)</f>
        <v>15300</v>
      </c>
      <c r="M599" s="169"/>
      <c r="N599" s="171">
        <f ca="1">IFERROR(__xludf.DUMMYFUNCTION("IMPORTRANGE(""https://docs.google.com/spreadsheets/d/1XL5vhW3sbDhbH9Cz0tuDiY8C3ctxq1tqvaCgkFb8cCA/edit?usp=sharing"",""มหาสารคาม!M494"")"),6200)</f>
        <v>6200</v>
      </c>
      <c r="O599" s="171">
        <f t="shared" ca="1" si="126"/>
        <v>40.522875816993462</v>
      </c>
      <c r="P599" s="171"/>
    </row>
    <row r="600" spans="1:16" ht="21.75" customHeight="1" x14ac:dyDescent="0.55000000000000004">
      <c r="A600" s="161"/>
      <c r="B600" s="162"/>
      <c r="C600" s="162"/>
      <c r="D600" s="170"/>
      <c r="E600" s="164"/>
      <c r="F600" s="164"/>
      <c r="G600" s="173" t="s">
        <v>128</v>
      </c>
      <c r="H600" s="166" t="s">
        <v>12</v>
      </c>
      <c r="I600" s="167"/>
      <c r="J600" s="167"/>
      <c r="K600" s="168"/>
      <c r="L600" s="171">
        <f ca="1">IFERROR(__xludf.DUMMYFUNCTION("IMPORTRANGE(""https://docs.google.com/spreadsheets/d/1XL5vhW3sbDhbH9Cz0tuDiY8C3ctxq1tqvaCgkFb8cCA/edit?usp=sharing"",""มหาสารคาม!L495"")"),0)</f>
        <v>0</v>
      </c>
      <c r="M600" s="171"/>
      <c r="N600" s="171">
        <f ca="1">IFERROR(__xludf.DUMMYFUNCTION("IMPORTRANGE(""https://docs.google.com/spreadsheets/d/1XL5vhW3sbDhbH9Cz0tuDiY8C3ctxq1tqvaCgkFb8cCA/edit?usp=sharing"",""มหาสารคาม!M495"")"),0)</f>
        <v>0</v>
      </c>
      <c r="O600" s="171">
        <f t="shared" ca="1" si="126"/>
        <v>0</v>
      </c>
      <c r="P600" s="171"/>
    </row>
    <row r="601" spans="1:16" ht="21.75" customHeight="1" x14ac:dyDescent="0.55000000000000004">
      <c r="A601" s="161"/>
      <c r="B601" s="162"/>
      <c r="C601" s="162"/>
      <c r="D601" s="170"/>
      <c r="E601" s="164"/>
      <c r="F601" s="164"/>
      <c r="G601" s="173" t="s">
        <v>129</v>
      </c>
      <c r="H601" s="166" t="s">
        <v>12</v>
      </c>
      <c r="I601" s="167"/>
      <c r="J601" s="167"/>
      <c r="K601" s="168"/>
      <c r="L601" s="171">
        <f ca="1">IFERROR(__xludf.DUMMYFUNCTION("IMPORTRANGE(""https://docs.google.com/spreadsheets/d/1XL5vhW3sbDhbH9Cz0tuDiY8C3ctxq1tqvaCgkFb8cCA/edit?usp=sharing"",""มหาสารคาม!L496"")"),15300)</f>
        <v>15300</v>
      </c>
      <c r="M601" s="171"/>
      <c r="N601" s="171">
        <f ca="1">IFERROR(__xludf.DUMMYFUNCTION("IMPORTRANGE(""https://docs.google.com/spreadsheets/d/1XL5vhW3sbDhbH9Cz0tuDiY8C3ctxq1tqvaCgkFb8cCA/edit?usp=sharing"",""มหาสารคาม!M496"")"),6200)</f>
        <v>6200</v>
      </c>
      <c r="O601" s="171">
        <f t="shared" ca="1" si="126"/>
        <v>40.522875816993462</v>
      </c>
      <c r="P601" s="171"/>
    </row>
    <row r="602" spans="1:16" ht="21.75" customHeight="1" x14ac:dyDescent="0.55000000000000004">
      <c r="A602" s="363"/>
      <c r="B602" s="364"/>
      <c r="C602" s="162"/>
      <c r="D602" s="365"/>
      <c r="E602" s="164"/>
      <c r="F602" s="164"/>
      <c r="G602" s="165" t="s">
        <v>130</v>
      </c>
      <c r="H602" s="166" t="s">
        <v>12</v>
      </c>
      <c r="I602" s="191"/>
      <c r="J602" s="191"/>
      <c r="K602" s="222"/>
      <c r="L602" s="171"/>
      <c r="M602" s="171"/>
      <c r="N602" s="171">
        <f ca="1">IFERROR(__xludf.DUMMYFUNCTION("IMPORTRANGE(""https://docs.google.com/spreadsheets/d/1XL5vhW3sbDhbH9Cz0tuDiY8C3ctxq1tqvaCgkFb8cCA/edit?usp=sharing"",""มหาสารคาม!M497"")"),0)</f>
        <v>0</v>
      </c>
      <c r="O602" s="171"/>
      <c r="P602" s="171"/>
    </row>
    <row r="603" spans="1:16" ht="21.75" customHeight="1" x14ac:dyDescent="0.55000000000000004">
      <c r="A603" s="363"/>
      <c r="B603" s="364"/>
      <c r="C603" s="162"/>
      <c r="D603" s="365"/>
      <c r="E603" s="164"/>
      <c r="F603" s="164"/>
      <c r="G603" s="165" t="s">
        <v>131</v>
      </c>
      <c r="H603" s="166" t="s">
        <v>12</v>
      </c>
      <c r="I603" s="191"/>
      <c r="J603" s="191"/>
      <c r="K603" s="222"/>
      <c r="L603" s="171"/>
      <c r="M603" s="171"/>
      <c r="N603" s="171">
        <f ca="1">IFERROR(__xludf.DUMMYFUNCTION("IMPORTRANGE(""https://docs.google.com/spreadsheets/d/1XL5vhW3sbDhbH9Cz0tuDiY8C3ctxq1tqvaCgkFb8cCA/edit?usp=sharing"",""มหาสารคาม!M498"")"),0)</f>
        <v>0</v>
      </c>
      <c r="O603" s="171"/>
      <c r="P603" s="171"/>
    </row>
    <row r="604" spans="1:16" ht="21.75" customHeight="1" x14ac:dyDescent="0.55000000000000004">
      <c r="A604" s="363"/>
      <c r="B604" s="364"/>
      <c r="C604" s="162"/>
      <c r="D604" s="365"/>
      <c r="E604" s="164"/>
      <c r="F604" s="164"/>
      <c r="G604" s="165" t="s">
        <v>132</v>
      </c>
      <c r="H604" s="166" t="s">
        <v>12</v>
      </c>
      <c r="I604" s="191"/>
      <c r="J604" s="191"/>
      <c r="K604" s="222"/>
      <c r="L604" s="171"/>
      <c r="M604" s="171"/>
      <c r="N604" s="366">
        <f ca="1">IFERROR(__xludf.DUMMYFUNCTION("IMPORTRANGE(""https://docs.google.com/spreadsheets/d/1XL5vhW3sbDhbH9Cz0tuDiY8C3ctxq1tqvaCgkFb8cCA/edit?usp=sharing"",""มหาสารคาม!M499"")"),0)</f>
        <v>0</v>
      </c>
      <c r="O604" s="171"/>
      <c r="P604" s="171"/>
    </row>
    <row r="605" spans="1:16" ht="21.75" customHeight="1" x14ac:dyDescent="0.55000000000000004">
      <c r="A605" s="363"/>
      <c r="B605" s="364"/>
      <c r="C605" s="162"/>
      <c r="D605" s="365"/>
      <c r="E605" s="164"/>
      <c r="F605" s="164"/>
      <c r="G605" s="165" t="s">
        <v>133</v>
      </c>
      <c r="H605" s="166" t="s">
        <v>12</v>
      </c>
      <c r="I605" s="191"/>
      <c r="J605" s="191"/>
      <c r="K605" s="222"/>
      <c r="L605" s="171"/>
      <c r="M605" s="171"/>
      <c r="N605" s="366">
        <f ca="1">IFERROR(__xludf.DUMMYFUNCTION("IMPORTRANGE(""https://docs.google.com/spreadsheets/d/1XL5vhW3sbDhbH9Cz0tuDiY8C3ctxq1tqvaCgkFb8cCA/edit?usp=sharing"",""มหาสารคาม!M500"")"),6200)</f>
        <v>6200</v>
      </c>
      <c r="O605" s="171"/>
      <c r="P605" s="171"/>
    </row>
    <row r="606" spans="1:16" ht="21.75" customHeight="1" x14ac:dyDescent="0.55000000000000004">
      <c r="A606" s="179"/>
      <c r="B606" s="180"/>
      <c r="C606" s="162" t="s">
        <v>16</v>
      </c>
      <c r="D606" s="181" t="s">
        <v>44</v>
      </c>
      <c r="E606" s="182"/>
      <c r="F606" s="182"/>
      <c r="G606" s="183"/>
      <c r="H606" s="184"/>
      <c r="I606" s="167"/>
      <c r="J606" s="167"/>
      <c r="K606" s="168"/>
      <c r="L606" s="185"/>
      <c r="M606" s="185"/>
      <c r="N606" s="185"/>
      <c r="O606" s="185"/>
      <c r="P606" s="185"/>
    </row>
    <row r="607" spans="1:16" ht="21.75" customHeight="1" x14ac:dyDescent="0.55000000000000004">
      <c r="A607" s="179"/>
      <c r="B607" s="180"/>
      <c r="C607" s="180"/>
      <c r="D607" s="186">
        <v>1</v>
      </c>
      <c r="E607" s="187" t="s">
        <v>45</v>
      </c>
      <c r="F607" s="188"/>
      <c r="G607" s="189"/>
      <c r="H607" s="190"/>
      <c r="I607" s="191"/>
      <c r="J607" s="192">
        <f ca="1">IFERROR(__xludf.DUMMYFUNCTION("IMPORTRANGE(""https://docs.google.com/spreadsheets/d/1XL5vhW3sbDhbH9Cz0tuDiY8C3ctxq1tqvaCgkFb8cCA/edit?usp=sharing"",""มหาสารคาม!J502"")"),0)</f>
        <v>0</v>
      </c>
      <c r="K607" s="168"/>
      <c r="L607" s="185"/>
      <c r="M607" s="185"/>
      <c r="N607" s="185"/>
      <c r="O607" s="185"/>
      <c r="P607" s="185"/>
    </row>
    <row r="608" spans="1:16" ht="21.75" customHeight="1" x14ac:dyDescent="0.55000000000000004">
      <c r="A608" s="179"/>
      <c r="B608" s="180"/>
      <c r="C608" s="180"/>
      <c r="D608" s="193">
        <v>2</v>
      </c>
      <c r="E608" s="194" t="s">
        <v>46</v>
      </c>
      <c r="F608" s="195"/>
      <c r="G608" s="196"/>
      <c r="H608" s="190"/>
      <c r="I608" s="191"/>
      <c r="J608" s="192">
        <f ca="1">IFERROR(__xludf.DUMMYFUNCTION("IMPORTRANGE(""https://docs.google.com/spreadsheets/d/1XL5vhW3sbDhbH9Cz0tuDiY8C3ctxq1tqvaCgkFb8cCA/edit?usp=sharing"",""มหาสารคาม!J503"")"),1)</f>
        <v>1</v>
      </c>
      <c r="K608" s="168"/>
      <c r="L608" s="185" t="s">
        <v>40</v>
      </c>
      <c r="M608" s="185"/>
      <c r="N608" s="185" t="s">
        <v>40</v>
      </c>
      <c r="O608" s="185"/>
      <c r="P608" s="185"/>
    </row>
    <row r="609" spans="1:16" ht="21.75" hidden="1" customHeight="1" x14ac:dyDescent="0.55000000000000004">
      <c r="A609" s="465"/>
      <c r="B609" s="466"/>
      <c r="C609" s="466"/>
      <c r="D609" s="467"/>
      <c r="E609" s="468" t="s">
        <v>47</v>
      </c>
      <c r="F609" s="469"/>
      <c r="G609" s="470"/>
      <c r="H609" s="471"/>
      <c r="I609" s="472"/>
      <c r="J609" s="472">
        <f ca="1">IFERROR(__xludf.DUMMYFUNCTION("IMPORTRANGE(""https://docs.google.com/spreadsheets/d/1XL5vhW3sbDhbH9Cz0tuDiY8C3ctxq1tqvaCgkFb8cCA/edit?usp=sharing"",""มหาสารคาม!J166"")"),0)</f>
        <v>0</v>
      </c>
      <c r="K609" s="473"/>
      <c r="L609" s="474"/>
      <c r="M609" s="474"/>
      <c r="N609" s="474"/>
      <c r="O609" s="474"/>
      <c r="P609" s="474"/>
    </row>
    <row r="610" spans="1:16" ht="21.75" hidden="1" customHeight="1" x14ac:dyDescent="0.55000000000000004">
      <c r="A610" s="465"/>
      <c r="B610" s="466"/>
      <c r="C610" s="466"/>
      <c r="D610" s="467"/>
      <c r="E610" s="468" t="s">
        <v>48</v>
      </c>
      <c r="F610" s="469"/>
      <c r="G610" s="470"/>
      <c r="H610" s="471"/>
      <c r="I610" s="472"/>
      <c r="J610" s="472">
        <f ca="1">IFERROR(__xludf.DUMMYFUNCTION("IMPORTRANGE(""https://docs.google.com/spreadsheets/d/1XL5vhW3sbDhbH9Cz0tuDiY8C3ctxq1tqvaCgkFb8cCA/edit?usp=sharing"",""มหาสารคาม!J166"")"),0)</f>
        <v>0</v>
      </c>
      <c r="K610" s="473"/>
      <c r="L610" s="474"/>
      <c r="M610" s="474"/>
      <c r="N610" s="474"/>
      <c r="O610" s="474"/>
      <c r="P610" s="474"/>
    </row>
    <row r="611" spans="1:16" ht="21.75" customHeight="1" x14ac:dyDescent="0.55000000000000004">
      <c r="A611" s="179"/>
      <c r="B611" s="180"/>
      <c r="C611" s="180"/>
      <c r="D611" s="197"/>
      <c r="E611" s="199"/>
      <c r="F611" s="199" t="s">
        <v>218</v>
      </c>
      <c r="G611" s="200"/>
      <c r="H611" s="184" t="s">
        <v>121</v>
      </c>
      <c r="I611" s="191">
        <f ca="1">IFERROR(__xludf.DUMMYFUNCTION("IMPORTRANGE(""https://docs.google.com/spreadsheets/d/1XL5vhW3sbDhbH9Cz0tuDiY8C3ctxq1tqvaCgkFb8cCA/edit?usp=sharing"",""มหาสารคาม!I506"")"),100)</f>
        <v>100</v>
      </c>
      <c r="J611" s="167">
        <f ca="1">IFERROR(__xludf.DUMMYFUNCTION("IMPORTRANGE(""https://docs.google.com/spreadsheets/d/1XL5vhW3sbDhbH9Cz0tuDiY8C3ctxq1tqvaCgkFb8cCA/edit?usp=sharing"",""มหาสารคาม!J506"")"),0)</f>
        <v>0</v>
      </c>
      <c r="K611" s="168">
        <f t="shared" ref="K611:K619" ca="1" si="127">IF(I$611&gt;0,J611*100/I$611,0)</f>
        <v>0</v>
      </c>
      <c r="L611" s="185"/>
      <c r="M611" s="185"/>
      <c r="N611" s="185"/>
      <c r="O611" s="185"/>
      <c r="P611" s="185"/>
    </row>
    <row r="612" spans="1:16" ht="21.75" customHeight="1" x14ac:dyDescent="0.55000000000000004">
      <c r="A612" s="179"/>
      <c r="B612" s="180"/>
      <c r="C612" s="180"/>
      <c r="D612" s="197"/>
      <c r="E612" s="201"/>
      <c r="F612" s="199"/>
      <c r="G612" s="224" t="s">
        <v>219</v>
      </c>
      <c r="H612" s="184" t="s">
        <v>121</v>
      </c>
      <c r="I612" s="191">
        <f ca="1">IFERROR(__xludf.DUMMYFUNCTION("IMPORTRANGE(""https://docs.google.com/spreadsheets/d/1XL5vhW3sbDhbH9Cz0tuDiY8C3ctxq1tqvaCgkFb8cCA/edit?usp=sharing"",""มหาสารคาม!I507"")"),0)</f>
        <v>0</v>
      </c>
      <c r="J612" s="192">
        <f ca="1">IFERROR(__xludf.DUMMYFUNCTION("IMPORTRANGE(""https://docs.google.com/spreadsheets/d/1XL5vhW3sbDhbH9Cz0tuDiY8C3ctxq1tqvaCgkFb8cCA/edit?usp=sharing"",""มหาสารคาม!J507"")"),0)</f>
        <v>0</v>
      </c>
      <c r="K612" s="168">
        <f t="shared" ca="1" si="127"/>
        <v>0</v>
      </c>
      <c r="L612" s="185"/>
      <c r="M612" s="185"/>
      <c r="N612" s="185"/>
      <c r="O612" s="185"/>
      <c r="P612" s="185"/>
    </row>
    <row r="613" spans="1:16" ht="21.75" customHeight="1" x14ac:dyDescent="0.55000000000000004">
      <c r="A613" s="179"/>
      <c r="B613" s="180"/>
      <c r="C613" s="180"/>
      <c r="D613" s="197"/>
      <c r="E613" s="201"/>
      <c r="F613" s="199"/>
      <c r="G613" s="224" t="s">
        <v>220</v>
      </c>
      <c r="H613" s="184" t="s">
        <v>121</v>
      </c>
      <c r="I613" s="191">
        <f ca="1">IFERROR(__xludf.DUMMYFUNCTION("IMPORTRANGE(""https://docs.google.com/spreadsheets/d/1XL5vhW3sbDhbH9Cz0tuDiY8C3ctxq1tqvaCgkFb8cCA/edit?usp=sharing"",""มหาสารคาม!I508"")"),0)</f>
        <v>0</v>
      </c>
      <c r="J613" s="192">
        <f ca="1">IFERROR(__xludf.DUMMYFUNCTION("IMPORTRANGE(""https://docs.google.com/spreadsheets/d/1XL5vhW3sbDhbH9Cz0tuDiY8C3ctxq1tqvaCgkFb8cCA/edit?usp=sharing"",""มหาสารคาม!J508"")"),0)</f>
        <v>0</v>
      </c>
      <c r="K613" s="168">
        <f t="shared" ca="1" si="127"/>
        <v>0</v>
      </c>
      <c r="L613" s="185"/>
      <c r="M613" s="185"/>
      <c r="N613" s="185"/>
      <c r="O613" s="185"/>
      <c r="P613" s="185"/>
    </row>
    <row r="614" spans="1:16" ht="21.75" customHeight="1" x14ac:dyDescent="0.55000000000000004">
      <c r="A614" s="179"/>
      <c r="B614" s="180"/>
      <c r="C614" s="180"/>
      <c r="D614" s="197"/>
      <c r="E614" s="201"/>
      <c r="F614" s="199"/>
      <c r="G614" s="224" t="s">
        <v>221</v>
      </c>
      <c r="H614" s="184" t="s">
        <v>121</v>
      </c>
      <c r="I614" s="191">
        <f ca="1">IFERROR(__xludf.DUMMYFUNCTION("IMPORTRANGE(""https://docs.google.com/spreadsheets/d/1XL5vhW3sbDhbH9Cz0tuDiY8C3ctxq1tqvaCgkFb8cCA/edit?usp=sharing"",""มหาสารคาม!I509"")"),0)</f>
        <v>0</v>
      </c>
      <c r="J614" s="192">
        <f ca="1">IFERROR(__xludf.DUMMYFUNCTION("IMPORTRANGE(""https://docs.google.com/spreadsheets/d/1XL5vhW3sbDhbH9Cz0tuDiY8C3ctxq1tqvaCgkFb8cCA/edit?usp=sharing"",""มหาสารคาม!J509"")"),0)</f>
        <v>0</v>
      </c>
      <c r="K614" s="168">
        <f t="shared" ca="1" si="127"/>
        <v>0</v>
      </c>
      <c r="L614" s="185"/>
      <c r="M614" s="185"/>
      <c r="N614" s="185"/>
      <c r="O614" s="185"/>
      <c r="P614" s="185"/>
    </row>
    <row r="615" spans="1:16" ht="21.75" customHeight="1" x14ac:dyDescent="0.55000000000000004">
      <c r="A615" s="179"/>
      <c r="B615" s="180"/>
      <c r="C615" s="180"/>
      <c r="D615" s="197"/>
      <c r="E615" s="201"/>
      <c r="F615" s="199"/>
      <c r="G615" s="224" t="s">
        <v>222</v>
      </c>
      <c r="H615" s="184" t="s">
        <v>121</v>
      </c>
      <c r="I615" s="191">
        <f ca="1">IFERROR(__xludf.DUMMYFUNCTION("IMPORTRANGE(""https://docs.google.com/spreadsheets/d/1XL5vhW3sbDhbH9Cz0tuDiY8C3ctxq1tqvaCgkFb8cCA/edit?usp=sharing"",""มหาสารคาม!I510"")"),0)</f>
        <v>0</v>
      </c>
      <c r="J615" s="192">
        <f ca="1">IFERROR(__xludf.DUMMYFUNCTION("IMPORTRANGE(""https://docs.google.com/spreadsheets/d/1XL5vhW3sbDhbH9Cz0tuDiY8C3ctxq1tqvaCgkFb8cCA/edit?usp=sharing"",""มหาสารคาม!J510"")"),0)</f>
        <v>0</v>
      </c>
      <c r="K615" s="168">
        <f t="shared" ca="1" si="127"/>
        <v>0</v>
      </c>
      <c r="L615" s="185"/>
      <c r="M615" s="185"/>
      <c r="N615" s="185"/>
      <c r="O615" s="185"/>
      <c r="P615" s="185"/>
    </row>
    <row r="616" spans="1:16" ht="21.75" customHeight="1" x14ac:dyDescent="0.55000000000000004">
      <c r="A616" s="179"/>
      <c r="B616" s="180"/>
      <c r="C616" s="180"/>
      <c r="D616" s="197"/>
      <c r="E616" s="201"/>
      <c r="F616" s="199"/>
      <c r="G616" s="198" t="s">
        <v>223</v>
      </c>
      <c r="H616" s="184" t="s">
        <v>121</v>
      </c>
      <c r="I616" s="191">
        <f ca="1">IFERROR(__xludf.DUMMYFUNCTION("IMPORTRANGE(""https://docs.google.com/spreadsheets/d/1XL5vhW3sbDhbH9Cz0tuDiY8C3ctxq1tqvaCgkFb8cCA/edit?usp=sharing"",""มหาสารคาม!I511"")"),0)</f>
        <v>0</v>
      </c>
      <c r="J616" s="192">
        <f ca="1">IFERROR(__xludf.DUMMYFUNCTION("IMPORTRANGE(""https://docs.google.com/spreadsheets/d/1XL5vhW3sbDhbH9Cz0tuDiY8C3ctxq1tqvaCgkFb8cCA/edit?usp=sharing"",""มหาสารคาม!J511"")"),0)</f>
        <v>0</v>
      </c>
      <c r="K616" s="168">
        <f t="shared" ca="1" si="127"/>
        <v>0</v>
      </c>
      <c r="L616" s="185"/>
      <c r="M616" s="185"/>
      <c r="N616" s="185"/>
      <c r="O616" s="185"/>
      <c r="P616" s="185"/>
    </row>
    <row r="617" spans="1:16" ht="21.75" customHeight="1" x14ac:dyDescent="0.55000000000000004">
      <c r="A617" s="179"/>
      <c r="B617" s="180"/>
      <c r="C617" s="180"/>
      <c r="D617" s="197"/>
      <c r="E617" s="201"/>
      <c r="F617" s="199"/>
      <c r="G617" s="198" t="s">
        <v>224</v>
      </c>
      <c r="H617" s="184" t="s">
        <v>121</v>
      </c>
      <c r="I617" s="191">
        <f ca="1">IFERROR(__xludf.DUMMYFUNCTION("IMPORTRANGE(""https://docs.google.com/spreadsheets/d/1XL5vhW3sbDhbH9Cz0tuDiY8C3ctxq1tqvaCgkFb8cCA/edit?usp=sharing"",""มหาสารคาม!I512"")"),0)</f>
        <v>0</v>
      </c>
      <c r="J617" s="191">
        <f ca="1">IFERROR(__xludf.DUMMYFUNCTION("IMPORTRANGE(""https://docs.google.com/spreadsheets/d/1XL5vhW3sbDhbH9Cz0tuDiY8C3ctxq1tqvaCgkFb8cCA/edit?usp=sharing"",""มหาสารคาม!J512"")"),0)</f>
        <v>0</v>
      </c>
      <c r="K617" s="168">
        <f t="shared" ca="1" si="127"/>
        <v>0</v>
      </c>
      <c r="L617" s="185"/>
      <c r="M617" s="185"/>
      <c r="N617" s="185"/>
      <c r="O617" s="185"/>
      <c r="P617" s="185"/>
    </row>
    <row r="618" spans="1:16" ht="21.75" customHeight="1" x14ac:dyDescent="0.55000000000000004">
      <c r="A618" s="179"/>
      <c r="B618" s="180"/>
      <c r="C618" s="180"/>
      <c r="D618" s="197"/>
      <c r="E618" s="201"/>
      <c r="F618" s="199"/>
      <c r="G618" s="475" t="s">
        <v>225</v>
      </c>
      <c r="H618" s="184" t="s">
        <v>121</v>
      </c>
      <c r="I618" s="191">
        <f ca="1">IFERROR(__xludf.DUMMYFUNCTION("IMPORTRANGE(""https://docs.google.com/spreadsheets/d/1XL5vhW3sbDhbH9Cz0tuDiY8C3ctxq1tqvaCgkFb8cCA/edit?usp=sharing"",""มหาสารคาม!I513"")"),0)</f>
        <v>0</v>
      </c>
      <c r="J618" s="192">
        <f ca="1">IFERROR(__xludf.DUMMYFUNCTION("IMPORTRANGE(""https://docs.google.com/spreadsheets/d/1XL5vhW3sbDhbH9Cz0tuDiY8C3ctxq1tqvaCgkFb8cCA/edit?usp=sharing"",""มหาสารคาม!J513"")"),0)</f>
        <v>0</v>
      </c>
      <c r="K618" s="168">
        <f t="shared" ca="1" si="127"/>
        <v>0</v>
      </c>
      <c r="L618" s="185"/>
      <c r="M618" s="185"/>
      <c r="N618" s="185"/>
      <c r="O618" s="185"/>
      <c r="P618" s="185"/>
    </row>
    <row r="619" spans="1:16" ht="21.75" customHeight="1" x14ac:dyDescent="0.55000000000000004">
      <c r="A619" s="179"/>
      <c r="B619" s="180"/>
      <c r="C619" s="180"/>
      <c r="D619" s="197"/>
      <c r="E619" s="201"/>
      <c r="F619" s="199"/>
      <c r="G619" s="475" t="s">
        <v>226</v>
      </c>
      <c r="H619" s="184" t="s">
        <v>121</v>
      </c>
      <c r="I619" s="191">
        <f ca="1">IFERROR(__xludf.DUMMYFUNCTION("IMPORTRANGE(""https://docs.google.com/spreadsheets/d/1XL5vhW3sbDhbH9Cz0tuDiY8C3ctxq1tqvaCgkFb8cCA/edit?usp=sharing"",""มหาสารคาม!I514"")"),0)</f>
        <v>0</v>
      </c>
      <c r="J619" s="192">
        <f ca="1">IFERROR(__xludf.DUMMYFUNCTION("IMPORTRANGE(""https://docs.google.com/spreadsheets/d/1XL5vhW3sbDhbH9Cz0tuDiY8C3ctxq1tqvaCgkFb8cCA/edit?usp=sharing"",""มหาสารคาม!J514"")"),0)</f>
        <v>0</v>
      </c>
      <c r="K619" s="168">
        <f t="shared" ca="1" si="127"/>
        <v>0</v>
      </c>
      <c r="L619" s="185"/>
      <c r="M619" s="185"/>
      <c r="N619" s="185"/>
      <c r="O619" s="185"/>
      <c r="P619" s="185"/>
    </row>
    <row r="620" spans="1:16" ht="21.75" customHeight="1" x14ac:dyDescent="0.55000000000000004">
      <c r="A620" s="179"/>
      <c r="B620" s="180"/>
      <c r="C620" s="180"/>
      <c r="D620" s="197"/>
      <c r="E620" s="199"/>
      <c r="F620" s="198" t="s">
        <v>227</v>
      </c>
      <c r="G620" s="200"/>
      <c r="H620" s="184" t="s">
        <v>121</v>
      </c>
      <c r="I620" s="191">
        <f ca="1">IFERROR(__xludf.DUMMYFUNCTION("IMPORTRANGE(""https://docs.google.com/spreadsheets/d/1XL5vhW3sbDhbH9Cz0tuDiY8C3ctxq1tqvaCgkFb8cCA/edit?usp=sharing"",""มหาสารคาม!I515"")"),0)</f>
        <v>0</v>
      </c>
      <c r="J620" s="167">
        <f ca="1">IFERROR(__xludf.DUMMYFUNCTION("IMPORTRANGE(""https://docs.google.com/spreadsheets/d/1XL5vhW3sbDhbH9Cz0tuDiY8C3ctxq1tqvaCgkFb8cCA/edit?usp=sharing"",""มหาสารคาม!J515"")"),0)</f>
        <v>0</v>
      </c>
      <c r="K620" s="168">
        <f t="shared" ref="K620:K626" ca="1" si="128">IF(I$620&gt;0,J620*100/I$620,0)</f>
        <v>0</v>
      </c>
      <c r="L620" s="185"/>
      <c r="M620" s="185"/>
      <c r="N620" s="185"/>
      <c r="O620" s="185"/>
      <c r="P620" s="185"/>
    </row>
    <row r="621" spans="1:16" ht="21.75" customHeight="1" x14ac:dyDescent="0.55000000000000004">
      <c r="A621" s="179"/>
      <c r="B621" s="180"/>
      <c r="C621" s="180"/>
      <c r="D621" s="197"/>
      <c r="E621" s="201"/>
      <c r="F621" s="199"/>
      <c r="G621" s="224" t="s">
        <v>224</v>
      </c>
      <c r="H621" s="184" t="s">
        <v>121</v>
      </c>
      <c r="I621" s="167">
        <f ca="1">IFERROR(__xludf.DUMMYFUNCTION("IMPORTRANGE(""https://docs.google.com/spreadsheets/d/1XL5vhW3sbDhbH9Cz0tuDiY8C3ctxq1tqvaCgkFb8cCA/edit?usp=sharing"",""มหาสารคาม!I516"")"),0)</f>
        <v>0</v>
      </c>
      <c r="J621" s="167">
        <f ca="1">IFERROR(__xludf.DUMMYFUNCTION("IMPORTRANGE(""https://docs.google.com/spreadsheets/d/1XL5vhW3sbDhbH9Cz0tuDiY8C3ctxq1tqvaCgkFb8cCA/edit?usp=sharing"",""มหาสารคาม!J516"")"),0)</f>
        <v>0</v>
      </c>
      <c r="K621" s="168">
        <f t="shared" ca="1" si="128"/>
        <v>0</v>
      </c>
      <c r="L621" s="185"/>
      <c r="M621" s="185"/>
      <c r="N621" s="185"/>
      <c r="O621" s="185"/>
      <c r="P621" s="185"/>
    </row>
    <row r="622" spans="1:16" ht="21.75" customHeight="1" x14ac:dyDescent="0.55000000000000004">
      <c r="A622" s="179"/>
      <c r="B622" s="180"/>
      <c r="C622" s="180"/>
      <c r="D622" s="197"/>
      <c r="E622" s="201"/>
      <c r="F622" s="199"/>
      <c r="G622" s="475" t="s">
        <v>225</v>
      </c>
      <c r="H622" s="184" t="s">
        <v>121</v>
      </c>
      <c r="I622" s="191">
        <f ca="1">IFERROR(__xludf.DUMMYFUNCTION("IMPORTRANGE(""https://docs.google.com/spreadsheets/d/1XL5vhW3sbDhbH9Cz0tuDiY8C3ctxq1tqvaCgkFb8cCA/edit?usp=sharing"",""มหาสารคาม!I517"")"),0)</f>
        <v>0</v>
      </c>
      <c r="J622" s="192">
        <f ca="1">IFERROR(__xludf.DUMMYFUNCTION("IMPORTRANGE(""https://docs.google.com/spreadsheets/d/1XL5vhW3sbDhbH9Cz0tuDiY8C3ctxq1tqvaCgkFb8cCA/edit?usp=sharing"",""มหาสารคาม!J517"")"),0)</f>
        <v>0</v>
      </c>
      <c r="K622" s="168">
        <f t="shared" ca="1" si="128"/>
        <v>0</v>
      </c>
      <c r="L622" s="185"/>
      <c r="M622" s="185"/>
      <c r="N622" s="185"/>
      <c r="O622" s="185"/>
      <c r="P622" s="185"/>
    </row>
    <row r="623" spans="1:16" ht="21.75" customHeight="1" x14ac:dyDescent="0.55000000000000004">
      <c r="A623" s="179"/>
      <c r="B623" s="180"/>
      <c r="C623" s="180"/>
      <c r="D623" s="197"/>
      <c r="E623" s="201"/>
      <c r="F623" s="199"/>
      <c r="G623" s="475" t="s">
        <v>226</v>
      </c>
      <c r="H623" s="184" t="s">
        <v>121</v>
      </c>
      <c r="I623" s="191">
        <f ca="1">IFERROR(__xludf.DUMMYFUNCTION("IMPORTRANGE(""https://docs.google.com/spreadsheets/d/1XL5vhW3sbDhbH9Cz0tuDiY8C3ctxq1tqvaCgkFb8cCA/edit?usp=sharing"",""มหาสารคาม!I518"")"),0)</f>
        <v>0</v>
      </c>
      <c r="J623" s="192">
        <f ca="1">IFERROR(__xludf.DUMMYFUNCTION("IMPORTRANGE(""https://docs.google.com/spreadsheets/d/1XL5vhW3sbDhbH9Cz0tuDiY8C3ctxq1tqvaCgkFb8cCA/edit?usp=sharing"",""มหาสารคาม!J518"")"),0)</f>
        <v>0</v>
      </c>
      <c r="K623" s="168">
        <f t="shared" ca="1" si="128"/>
        <v>0</v>
      </c>
      <c r="L623" s="185"/>
      <c r="M623" s="185"/>
      <c r="N623" s="185"/>
      <c r="O623" s="185"/>
      <c r="P623" s="185"/>
    </row>
    <row r="624" spans="1:16" ht="21.75" customHeight="1" x14ac:dyDescent="0.55000000000000004">
      <c r="A624" s="179"/>
      <c r="B624" s="180"/>
      <c r="C624" s="180"/>
      <c r="D624" s="197"/>
      <c r="E624" s="201"/>
      <c r="F624" s="199"/>
      <c r="G624" s="224" t="s">
        <v>228</v>
      </c>
      <c r="H624" s="184" t="s">
        <v>121</v>
      </c>
      <c r="I624" s="191">
        <f ca="1">IFERROR(__xludf.DUMMYFUNCTION("IMPORTRANGE(""https://docs.google.com/spreadsheets/d/1XL5vhW3sbDhbH9Cz0tuDiY8C3ctxq1tqvaCgkFb8cCA/edit?usp=sharing"",""มหาสารคาม!I519"")"),0)</f>
        <v>0</v>
      </c>
      <c r="J624" s="191">
        <f ca="1">IFERROR(__xludf.DUMMYFUNCTION("IMPORTRANGE(""https://docs.google.com/spreadsheets/d/1XL5vhW3sbDhbH9Cz0tuDiY8C3ctxq1tqvaCgkFb8cCA/edit?usp=sharing"",""มหาสารคาม!J519"")"),0)</f>
        <v>0</v>
      </c>
      <c r="K624" s="168">
        <f t="shared" ca="1" si="128"/>
        <v>0</v>
      </c>
      <c r="L624" s="185"/>
      <c r="M624" s="185"/>
      <c r="N624" s="185"/>
      <c r="O624" s="185"/>
      <c r="P624" s="185"/>
    </row>
    <row r="625" spans="1:16" ht="21.75" customHeight="1" x14ac:dyDescent="0.55000000000000004">
      <c r="A625" s="179"/>
      <c r="B625" s="180"/>
      <c r="C625" s="180"/>
      <c r="D625" s="197"/>
      <c r="E625" s="201"/>
      <c r="F625" s="199"/>
      <c r="G625" s="475" t="s">
        <v>229</v>
      </c>
      <c r="H625" s="184" t="s">
        <v>121</v>
      </c>
      <c r="I625" s="191">
        <f ca="1">IFERROR(__xludf.DUMMYFUNCTION("IMPORTRANGE(""https://docs.google.com/spreadsheets/d/1XL5vhW3sbDhbH9Cz0tuDiY8C3ctxq1tqvaCgkFb8cCA/edit?usp=sharing"",""มหาสารคาม!I520"")"),0)</f>
        <v>0</v>
      </c>
      <c r="J625" s="192">
        <f ca="1">IFERROR(__xludf.DUMMYFUNCTION("IMPORTRANGE(""https://docs.google.com/spreadsheets/d/1XL5vhW3sbDhbH9Cz0tuDiY8C3ctxq1tqvaCgkFb8cCA/edit?usp=sharing"",""มหาสารคาม!J520"")"),0)</f>
        <v>0</v>
      </c>
      <c r="K625" s="168">
        <f t="shared" ca="1" si="128"/>
        <v>0</v>
      </c>
      <c r="L625" s="185"/>
      <c r="M625" s="185"/>
      <c r="N625" s="185"/>
      <c r="O625" s="185"/>
      <c r="P625" s="185"/>
    </row>
    <row r="626" spans="1:16" ht="21.75" customHeight="1" x14ac:dyDescent="0.55000000000000004">
      <c r="A626" s="179"/>
      <c r="B626" s="180"/>
      <c r="C626" s="180"/>
      <c r="D626" s="197"/>
      <c r="E626" s="201"/>
      <c r="F626" s="199"/>
      <c r="G626" s="475" t="s">
        <v>230</v>
      </c>
      <c r="H626" s="184" t="s">
        <v>121</v>
      </c>
      <c r="I626" s="191">
        <f ca="1">IFERROR(__xludf.DUMMYFUNCTION("IMPORTRANGE(""https://docs.google.com/spreadsheets/d/1XL5vhW3sbDhbH9Cz0tuDiY8C3ctxq1tqvaCgkFb8cCA/edit?usp=sharing"",""มหาสารคาม!I521"")"),0)</f>
        <v>0</v>
      </c>
      <c r="J626" s="192">
        <f ca="1">IFERROR(__xludf.DUMMYFUNCTION("IMPORTRANGE(""https://docs.google.com/spreadsheets/d/1XL5vhW3sbDhbH9Cz0tuDiY8C3ctxq1tqvaCgkFb8cCA/edit?usp=sharing"",""มหาสารคาม!J521"")"),0)</f>
        <v>0</v>
      </c>
      <c r="K626" s="168">
        <f t="shared" ca="1" si="128"/>
        <v>0</v>
      </c>
      <c r="L626" s="185"/>
      <c r="M626" s="185"/>
      <c r="N626" s="185"/>
      <c r="O626" s="185"/>
      <c r="P626" s="185"/>
    </row>
    <row r="627" spans="1:16" ht="21.75" customHeight="1" x14ac:dyDescent="0.55000000000000004">
      <c r="A627" s="476" t="s">
        <v>231</v>
      </c>
      <c r="B627" s="477"/>
      <c r="C627" s="477"/>
      <c r="D627" s="477"/>
      <c r="E627" s="477"/>
      <c r="F627" s="477"/>
      <c r="G627" s="478"/>
      <c r="H627" s="479"/>
      <c r="I627" s="480"/>
      <c r="J627" s="480"/>
      <c r="K627" s="481"/>
      <c r="L627" s="481"/>
      <c r="M627" s="481"/>
      <c r="N627" s="481"/>
      <c r="O627" s="482"/>
      <c r="P627" s="482"/>
    </row>
    <row r="628" spans="1:16" ht="21.75" customHeight="1" x14ac:dyDescent="0.55000000000000004">
      <c r="A628" s="456"/>
      <c r="B628" s="164" t="s">
        <v>232</v>
      </c>
      <c r="C628" s="162"/>
      <c r="D628" s="170"/>
      <c r="E628" s="164"/>
      <c r="F628" s="164"/>
      <c r="G628" s="165"/>
      <c r="H628" s="483" t="s">
        <v>12</v>
      </c>
      <c r="I628" s="332">
        <f ca="1">IFERROR(__xludf.DUMMYFUNCTION("IMPORTRANGE(""https://docs.google.com/spreadsheets/d/1XL5vhW3sbDhbH9Cz0tuDiY8C3ctxq1tqvaCgkFb8cCA/edit?usp=sharing"",""มหาสารคาม!I523"")"),14885284.57)</f>
        <v>14885284.57</v>
      </c>
      <c r="J628" s="332">
        <f ca="1">IFERROR(__xludf.DUMMYFUNCTION("IMPORTRANGE(""https://docs.google.com/spreadsheets/d/1XL5vhW3sbDhbH9Cz0tuDiY8C3ctxq1tqvaCgkFb8cCA/edit?usp=sharing"",""มหาสารคาม!J523"")"),213203.17)</f>
        <v>213203.17</v>
      </c>
      <c r="K628" s="333">
        <f t="shared" ref="K628:K635" ca="1" si="129">IF(I628&gt;0,J628*100/I628,0)</f>
        <v>1.4323083243547288</v>
      </c>
      <c r="L628" s="333"/>
      <c r="M628" s="333"/>
      <c r="N628" s="333"/>
      <c r="O628" s="171"/>
      <c r="P628" s="171"/>
    </row>
    <row r="629" spans="1:16" ht="21.75" customHeight="1" x14ac:dyDescent="0.55000000000000004">
      <c r="A629" s="456"/>
      <c r="B629" s="162"/>
      <c r="C629" s="162"/>
      <c r="D629" s="170"/>
      <c r="E629" s="164"/>
      <c r="F629" s="164"/>
      <c r="G629" s="165"/>
      <c r="H629" s="483" t="s">
        <v>37</v>
      </c>
      <c r="I629" s="332">
        <f ca="1">IFERROR(__xludf.DUMMYFUNCTION("IMPORTRANGE(""https://docs.google.com/spreadsheets/d/1XL5vhW3sbDhbH9Cz0tuDiY8C3ctxq1tqvaCgkFb8cCA/edit?usp=sharing"",""มหาสารคาม!I524"")"),1487)</f>
        <v>1487</v>
      </c>
      <c r="J629" s="332">
        <f ca="1">IFERROR(__xludf.DUMMYFUNCTION("IMPORTRANGE(""https://docs.google.com/spreadsheets/d/1XL5vhW3sbDhbH9Cz0tuDiY8C3ctxq1tqvaCgkFb8cCA/edit?usp=sharing"",""มหาสารคาม!J524"")"),16)</f>
        <v>16</v>
      </c>
      <c r="K629" s="333">
        <f t="shared" ca="1" si="129"/>
        <v>1.0759919300605245</v>
      </c>
      <c r="L629" s="333"/>
      <c r="M629" s="333"/>
      <c r="N629" s="333"/>
      <c r="O629" s="171"/>
      <c r="P629" s="171"/>
    </row>
    <row r="630" spans="1:16" ht="21.75" customHeight="1" x14ac:dyDescent="0.55000000000000004">
      <c r="A630" s="456"/>
      <c r="B630" s="164" t="s">
        <v>233</v>
      </c>
      <c r="C630" s="162"/>
      <c r="D630" s="170"/>
      <c r="E630" s="164"/>
      <c r="F630" s="164"/>
      <c r="G630" s="165"/>
      <c r="H630" s="483" t="s">
        <v>12</v>
      </c>
      <c r="I630" s="332">
        <f ca="1">IFERROR(__xludf.DUMMYFUNCTION("IMPORTRANGE(""https://docs.google.com/spreadsheets/d/1XL5vhW3sbDhbH9Cz0tuDiY8C3ctxq1tqvaCgkFb8cCA/edit?usp=sharing"",""มหาสารคาม!I525"")"),6639216.94)</f>
        <v>6639216.9400000004</v>
      </c>
      <c r="J630" s="332">
        <f ca="1">IFERROR(__xludf.DUMMYFUNCTION("IMPORTRANGE(""https://docs.google.com/spreadsheets/d/1XL5vhW3sbDhbH9Cz0tuDiY8C3ctxq1tqvaCgkFb8cCA/edit?usp=sharing"",""มหาสารคาม!J525"")"),196456.28)</f>
        <v>196456.28</v>
      </c>
      <c r="K630" s="333">
        <f t="shared" ca="1" si="129"/>
        <v>2.9590278759591184</v>
      </c>
      <c r="L630" s="333"/>
      <c r="M630" s="333"/>
      <c r="N630" s="333"/>
      <c r="O630" s="171"/>
      <c r="P630" s="171"/>
    </row>
    <row r="631" spans="1:16" ht="21.75" customHeight="1" x14ac:dyDescent="0.55000000000000004">
      <c r="A631" s="456"/>
      <c r="B631" s="162"/>
      <c r="C631" s="162"/>
      <c r="D631" s="170"/>
      <c r="E631" s="164"/>
      <c r="F631" s="164"/>
      <c r="G631" s="165"/>
      <c r="H631" s="483" t="s">
        <v>37</v>
      </c>
      <c r="I631" s="332">
        <f ca="1">IFERROR(__xludf.DUMMYFUNCTION("IMPORTRANGE(""https://docs.google.com/spreadsheets/d/1XL5vhW3sbDhbH9Cz0tuDiY8C3ctxq1tqvaCgkFb8cCA/edit?usp=sharing"",""มหาสารคาม!I526"")"),300)</f>
        <v>300</v>
      </c>
      <c r="J631" s="332">
        <f ca="1">IFERROR(__xludf.DUMMYFUNCTION("IMPORTRANGE(""https://docs.google.com/spreadsheets/d/1XL5vhW3sbDhbH9Cz0tuDiY8C3ctxq1tqvaCgkFb8cCA/edit?usp=sharing"",""มหาสารคาม!J526"")"),20)</f>
        <v>20</v>
      </c>
      <c r="K631" s="333">
        <f t="shared" ca="1" si="129"/>
        <v>6.666666666666667</v>
      </c>
      <c r="L631" s="333"/>
      <c r="M631" s="333"/>
      <c r="N631" s="333"/>
      <c r="O631" s="171"/>
      <c r="P631" s="171"/>
    </row>
    <row r="632" spans="1:16" ht="21.75" customHeight="1" x14ac:dyDescent="0.55000000000000004">
      <c r="A632" s="456"/>
      <c r="B632" s="164" t="s">
        <v>234</v>
      </c>
      <c r="C632" s="162"/>
      <c r="D632" s="170"/>
      <c r="E632" s="164"/>
      <c r="F632" s="164"/>
      <c r="G632" s="165"/>
      <c r="H632" s="483" t="s">
        <v>12</v>
      </c>
      <c r="I632" s="332">
        <f ca="1">IFERROR(__xludf.DUMMYFUNCTION("IMPORTRANGE(""https://docs.google.com/spreadsheets/d/1XL5vhW3sbDhbH9Cz0tuDiY8C3ctxq1tqvaCgkFb8cCA/edit?usp=sharing"",""มหาสารคาม!I527"")"),0)</f>
        <v>0</v>
      </c>
      <c r="J632" s="332">
        <f ca="1">IFERROR(__xludf.DUMMYFUNCTION("IMPORTRANGE(""https://docs.google.com/spreadsheets/d/1XL5vhW3sbDhbH9Cz0tuDiY8C3ctxq1tqvaCgkFb8cCA/edit?usp=sharing"",""มหาสารคาม!J527"")"),0)</f>
        <v>0</v>
      </c>
      <c r="K632" s="333">
        <f t="shared" ca="1" si="129"/>
        <v>0</v>
      </c>
      <c r="L632" s="333"/>
      <c r="M632" s="333"/>
      <c r="N632" s="333"/>
      <c r="O632" s="171"/>
      <c r="P632" s="171"/>
    </row>
    <row r="633" spans="1:16" ht="21.75" customHeight="1" x14ac:dyDescent="0.55000000000000004">
      <c r="A633" s="456"/>
      <c r="B633" s="164"/>
      <c r="C633" s="162"/>
      <c r="D633" s="170"/>
      <c r="E633" s="164"/>
      <c r="F633" s="164"/>
      <c r="G633" s="165"/>
      <c r="H633" s="483" t="s">
        <v>37</v>
      </c>
      <c r="I633" s="332">
        <f ca="1">IFERROR(__xludf.DUMMYFUNCTION("IMPORTRANGE(""https://docs.google.com/spreadsheets/d/1XL5vhW3sbDhbH9Cz0tuDiY8C3ctxq1tqvaCgkFb8cCA/edit?usp=sharing"",""มหาสารคาม!I528"")"),0)</f>
        <v>0</v>
      </c>
      <c r="J633" s="332">
        <f ca="1">IFERROR(__xludf.DUMMYFUNCTION("IMPORTRANGE(""https://docs.google.com/spreadsheets/d/1XL5vhW3sbDhbH9Cz0tuDiY8C3ctxq1tqvaCgkFb8cCA/edit?usp=sharing"",""มหาสารคาม!J528"")"),0)</f>
        <v>0</v>
      </c>
      <c r="K633" s="333">
        <f t="shared" ca="1" si="129"/>
        <v>0</v>
      </c>
      <c r="L633" s="333"/>
      <c r="M633" s="333"/>
      <c r="N633" s="333"/>
      <c r="O633" s="171"/>
      <c r="P633" s="171"/>
    </row>
    <row r="634" spans="1:16" ht="21.75" customHeight="1" x14ac:dyDescent="0.55000000000000004">
      <c r="A634" s="456"/>
      <c r="B634" s="164" t="s">
        <v>235</v>
      </c>
      <c r="C634" s="162"/>
      <c r="D634" s="170"/>
      <c r="E634" s="164"/>
      <c r="F634" s="164"/>
      <c r="G634" s="165"/>
      <c r="H634" s="483" t="s">
        <v>12</v>
      </c>
      <c r="I634" s="332">
        <f ca="1">IFERROR(__xludf.DUMMYFUNCTION("IMPORTRANGE(""https://docs.google.com/spreadsheets/d/1XL5vhW3sbDhbH9Cz0tuDiY8C3ctxq1tqvaCgkFb8cCA/edit?usp=sharing"",""มหาสารคาม!I529"")"),20000000)</f>
        <v>20000000</v>
      </c>
      <c r="J634" s="332">
        <f ca="1">IFERROR(__xludf.DUMMYFUNCTION("IMPORTRANGE(""https://docs.google.com/spreadsheets/d/1XL5vhW3sbDhbH9Cz0tuDiY8C3ctxq1tqvaCgkFb8cCA/edit?usp=sharing"",""มหาสารคาม!J529"")"),0)</f>
        <v>0</v>
      </c>
      <c r="K634" s="333">
        <f t="shared" ca="1" si="129"/>
        <v>0</v>
      </c>
      <c r="L634" s="333"/>
      <c r="M634" s="333"/>
      <c r="N634" s="333"/>
      <c r="O634" s="171"/>
      <c r="P634" s="171"/>
    </row>
    <row r="635" spans="1:16" ht="21.75" customHeight="1" x14ac:dyDescent="0.55000000000000004">
      <c r="A635" s="457"/>
      <c r="B635" s="459"/>
      <c r="C635" s="459"/>
      <c r="D635" s="458"/>
      <c r="E635" s="484"/>
      <c r="F635" s="484"/>
      <c r="G635" s="485"/>
      <c r="H635" s="486" t="s">
        <v>37</v>
      </c>
      <c r="I635" s="462">
        <f ca="1">IFERROR(__xludf.DUMMYFUNCTION("IMPORTRANGE(""https://docs.google.com/spreadsheets/d/1XL5vhW3sbDhbH9Cz0tuDiY8C3ctxq1tqvaCgkFb8cCA/edit?usp=sharing"",""มหาสารคาม!I530"")"),400)</f>
        <v>400</v>
      </c>
      <c r="J635" s="462">
        <f ca="1">IFERROR(__xludf.DUMMYFUNCTION("IMPORTRANGE(""https://docs.google.com/spreadsheets/d/1XL5vhW3sbDhbH9Cz0tuDiY8C3ctxq1tqvaCgkFb8cCA/edit?usp=sharing"",""มหาสารคาม!J530"")"),0)</f>
        <v>0</v>
      </c>
      <c r="K635" s="463">
        <f t="shared" ca="1" si="129"/>
        <v>0</v>
      </c>
      <c r="L635" s="463"/>
      <c r="M635" s="463"/>
      <c r="N635" s="463"/>
      <c r="O635" s="487"/>
      <c r="P635" s="487"/>
    </row>
    <row r="636" spans="1:16" ht="21.75" customHeight="1" x14ac:dyDescent="0.55000000000000004">
      <c r="A636" s="488"/>
      <c r="B636" s="488"/>
      <c r="C636" s="488"/>
      <c r="D636" s="488"/>
      <c r="E636" s="489" t="s">
        <v>236</v>
      </c>
      <c r="F636" s="489"/>
      <c r="G636" s="490"/>
      <c r="H636" s="491"/>
      <c r="I636" s="491"/>
      <c r="J636" s="491"/>
      <c r="K636" s="492"/>
      <c r="L636" s="493"/>
      <c r="M636" s="493"/>
      <c r="N636" s="493"/>
      <c r="O636" s="494"/>
      <c r="P636" s="494"/>
    </row>
    <row r="637" spans="1:16" ht="21.75" customHeight="1" x14ac:dyDescent="0.55000000000000004">
      <c r="A637" s="488"/>
      <c r="B637" s="488"/>
      <c r="C637" s="488"/>
      <c r="D637" s="488"/>
      <c r="E637" s="491"/>
      <c r="F637" s="491"/>
      <c r="G637" s="491"/>
      <c r="H637" s="491"/>
      <c r="I637" s="491"/>
      <c r="J637" s="491"/>
      <c r="K637" s="492"/>
      <c r="L637" s="493"/>
      <c r="M637" s="493"/>
      <c r="N637" s="493"/>
      <c r="O637" s="494"/>
      <c r="P637" s="494"/>
    </row>
    <row r="638" spans="1:16" ht="21.75" customHeight="1" x14ac:dyDescent="0.55000000000000004">
      <c r="A638" s="488"/>
      <c r="B638" s="488"/>
      <c r="C638" s="488"/>
      <c r="D638" s="488"/>
      <c r="E638" s="491"/>
      <c r="F638" s="491"/>
      <c r="G638" s="491"/>
      <c r="H638" s="491"/>
      <c r="I638" s="491"/>
      <c r="J638" s="491"/>
      <c r="K638" s="492"/>
      <c r="L638" s="493"/>
      <c r="M638" s="493"/>
      <c r="N638" s="493"/>
      <c r="O638" s="494"/>
      <c r="P638" s="494"/>
    </row>
    <row r="639" spans="1:16" ht="21.75" customHeight="1" x14ac:dyDescent="0.55000000000000004">
      <c r="A639" s="488"/>
      <c r="B639" s="488"/>
      <c r="C639" s="488"/>
      <c r="D639" s="488"/>
      <c r="E639" s="491"/>
      <c r="F639" s="491"/>
      <c r="G639" s="491"/>
      <c r="H639" s="491"/>
      <c r="I639" s="491"/>
      <c r="J639" s="491"/>
      <c r="K639" s="492"/>
      <c r="L639" s="493"/>
      <c r="M639" s="493"/>
      <c r="N639" s="493"/>
      <c r="O639" s="494"/>
      <c r="P639" s="494"/>
    </row>
    <row r="640" spans="1:16" ht="21.75" customHeight="1" x14ac:dyDescent="0.55000000000000004">
      <c r="A640" s="488"/>
      <c r="B640" s="488"/>
      <c r="C640" s="488"/>
      <c r="D640" s="488"/>
      <c r="E640" s="491"/>
      <c r="F640" s="491"/>
      <c r="G640" s="491"/>
      <c r="H640" s="491"/>
      <c r="I640" s="491"/>
      <c r="J640" s="491"/>
      <c r="K640" s="492"/>
      <c r="L640" s="493"/>
      <c r="M640" s="493"/>
      <c r="N640" s="493"/>
      <c r="O640" s="494"/>
      <c r="P640" s="494"/>
    </row>
    <row r="641" spans="1:16" ht="21.75" customHeight="1" x14ac:dyDescent="0.55000000000000004">
      <c r="A641" s="488"/>
      <c r="B641" s="488"/>
      <c r="C641" s="488"/>
      <c r="D641" s="488"/>
      <c r="E641" s="491"/>
      <c r="F641" s="491"/>
      <c r="G641" s="491"/>
      <c r="H641" s="491"/>
      <c r="I641" s="491"/>
      <c r="J641" s="491"/>
      <c r="K641" s="492"/>
      <c r="L641" s="493"/>
      <c r="M641" s="493"/>
      <c r="N641" s="493"/>
      <c r="O641" s="494"/>
      <c r="P641" s="494"/>
    </row>
    <row r="642" spans="1:16" ht="21.75" customHeight="1" x14ac:dyDescent="0.55000000000000004">
      <c r="A642" s="488"/>
      <c r="B642" s="488"/>
      <c r="C642" s="488"/>
      <c r="D642" s="488"/>
      <c r="E642" s="491"/>
      <c r="F642" s="491"/>
      <c r="G642" s="491"/>
      <c r="H642" s="491"/>
      <c r="I642" s="491"/>
      <c r="J642" s="491"/>
      <c r="K642" s="492"/>
      <c r="L642" s="493"/>
      <c r="M642" s="493"/>
      <c r="N642" s="493"/>
      <c r="O642" s="494"/>
      <c r="P642" s="494"/>
    </row>
    <row r="643" spans="1:16" ht="21.75" customHeight="1" x14ac:dyDescent="0.55000000000000004">
      <c r="A643" s="488"/>
      <c r="B643" s="488"/>
      <c r="C643" s="488"/>
      <c r="D643" s="488"/>
      <c r="E643" s="491"/>
      <c r="F643" s="491"/>
      <c r="G643" s="491"/>
      <c r="H643" s="491"/>
      <c r="I643" s="491"/>
      <c r="J643" s="491"/>
      <c r="K643" s="492"/>
      <c r="L643" s="493"/>
      <c r="M643" s="493"/>
      <c r="N643" s="493"/>
      <c r="O643" s="494"/>
      <c r="P643" s="494"/>
    </row>
    <row r="644" spans="1:16" ht="21.75" customHeight="1" x14ac:dyDescent="0.55000000000000004">
      <c r="A644" s="488"/>
      <c r="B644" s="488"/>
      <c r="C644" s="488"/>
      <c r="D644" s="488"/>
      <c r="E644" s="491"/>
      <c r="F644" s="491"/>
      <c r="G644" s="491"/>
      <c r="H644" s="491"/>
      <c r="I644" s="491"/>
      <c r="J644" s="491"/>
      <c r="K644" s="492"/>
      <c r="L644" s="493"/>
      <c r="M644" s="493"/>
      <c r="N644" s="493"/>
      <c r="O644" s="494"/>
      <c r="P644" s="494"/>
    </row>
    <row r="645" spans="1:16" ht="21.75" customHeight="1" x14ac:dyDescent="0.55000000000000004">
      <c r="A645" s="488"/>
      <c r="B645" s="488"/>
      <c r="C645" s="488"/>
      <c r="D645" s="488"/>
      <c r="E645" s="491"/>
      <c r="F645" s="491"/>
      <c r="G645" s="491"/>
      <c r="H645" s="491"/>
      <c r="I645" s="491"/>
      <c r="J645" s="491"/>
      <c r="K645" s="492"/>
      <c r="L645" s="493"/>
      <c r="M645" s="493"/>
      <c r="N645" s="493"/>
      <c r="O645" s="494"/>
      <c r="P645" s="494"/>
    </row>
    <row r="646" spans="1:16" ht="21.75" customHeight="1" x14ac:dyDescent="0.55000000000000004">
      <c r="A646" s="488"/>
      <c r="B646" s="488"/>
      <c r="C646" s="488"/>
      <c r="D646" s="488"/>
      <c r="E646" s="491"/>
      <c r="F646" s="491"/>
      <c r="G646" s="491"/>
      <c r="H646" s="491"/>
      <c r="I646" s="491"/>
      <c r="J646" s="491"/>
      <c r="K646" s="492"/>
      <c r="L646" s="493"/>
      <c r="M646" s="493"/>
      <c r="N646" s="493"/>
      <c r="O646" s="494"/>
      <c r="P646" s="494"/>
    </row>
    <row r="647" spans="1:16" ht="21.75" customHeight="1" x14ac:dyDescent="0.55000000000000004">
      <c r="A647" s="488"/>
      <c r="B647" s="488"/>
      <c r="C647" s="488"/>
      <c r="D647" s="488"/>
      <c r="E647" s="491"/>
      <c r="F647" s="491"/>
      <c r="G647" s="491"/>
      <c r="H647" s="491"/>
      <c r="I647" s="491"/>
      <c r="J647" s="491"/>
      <c r="K647" s="492"/>
      <c r="L647" s="493"/>
      <c r="M647" s="493"/>
      <c r="N647" s="493"/>
      <c r="O647" s="494"/>
      <c r="P647" s="494"/>
    </row>
    <row r="648" spans="1:16" ht="21.75" customHeight="1" x14ac:dyDescent="0.55000000000000004">
      <c r="A648" s="488"/>
      <c r="B648" s="488"/>
      <c r="C648" s="488"/>
      <c r="D648" s="488"/>
      <c r="E648" s="491"/>
      <c r="F648" s="491"/>
      <c r="G648" s="491"/>
      <c r="H648" s="491"/>
      <c r="I648" s="491"/>
      <c r="J648" s="491"/>
      <c r="K648" s="492"/>
      <c r="L648" s="493"/>
      <c r="M648" s="493"/>
      <c r="N648" s="493"/>
      <c r="O648" s="494"/>
      <c r="P648" s="494"/>
    </row>
    <row r="649" spans="1:16" ht="21.75" customHeight="1" x14ac:dyDescent="0.55000000000000004">
      <c r="A649" s="488"/>
      <c r="B649" s="488"/>
      <c r="C649" s="488"/>
      <c r="D649" s="488"/>
      <c r="E649" s="491"/>
      <c r="F649" s="491"/>
      <c r="G649" s="491"/>
      <c r="H649" s="491"/>
      <c r="I649" s="491"/>
      <c r="J649" s="491"/>
      <c r="K649" s="492"/>
      <c r="L649" s="493"/>
      <c r="M649" s="493"/>
      <c r="N649" s="493"/>
      <c r="O649" s="494"/>
      <c r="P649" s="494"/>
    </row>
    <row r="650" spans="1:16" ht="21.75" customHeight="1" x14ac:dyDescent="0.55000000000000004">
      <c r="A650" s="488"/>
      <c r="B650" s="488"/>
      <c r="C650" s="488"/>
      <c r="D650" s="488"/>
      <c r="E650" s="491"/>
      <c r="F650" s="491"/>
      <c r="G650" s="491"/>
      <c r="H650" s="491"/>
      <c r="I650" s="491"/>
      <c r="J650" s="491"/>
      <c r="K650" s="492"/>
      <c r="L650" s="493"/>
      <c r="M650" s="493"/>
      <c r="N650" s="493"/>
      <c r="O650" s="494"/>
      <c r="P650" s="494"/>
    </row>
    <row r="651" spans="1:16" ht="21.75" customHeight="1" x14ac:dyDescent="0.55000000000000004">
      <c r="A651" s="488"/>
      <c r="B651" s="488"/>
      <c r="C651" s="488"/>
      <c r="D651" s="488"/>
      <c r="E651" s="491"/>
      <c r="F651" s="491"/>
      <c r="G651" s="491"/>
      <c r="H651" s="491"/>
      <c r="I651" s="491"/>
      <c r="J651" s="491"/>
      <c r="K651" s="492"/>
      <c r="L651" s="493"/>
      <c r="M651" s="493"/>
      <c r="N651" s="493"/>
      <c r="O651" s="494"/>
      <c r="P651" s="494"/>
    </row>
    <row r="652" spans="1:16" ht="21.75" customHeight="1" x14ac:dyDescent="0.55000000000000004">
      <c r="A652" s="488"/>
      <c r="B652" s="488"/>
      <c r="C652" s="488"/>
      <c r="D652" s="488"/>
      <c r="E652" s="491"/>
      <c r="F652" s="491"/>
      <c r="G652" s="491"/>
      <c r="H652" s="491"/>
      <c r="I652" s="491"/>
      <c r="J652" s="491"/>
      <c r="K652" s="492"/>
      <c r="L652" s="493"/>
      <c r="M652" s="493"/>
      <c r="N652" s="493"/>
      <c r="O652" s="494"/>
      <c r="P652" s="494"/>
    </row>
    <row r="653" spans="1:16" ht="21.75" customHeight="1" x14ac:dyDescent="0.55000000000000004">
      <c r="A653" s="488"/>
      <c r="B653" s="488"/>
      <c r="C653" s="488"/>
      <c r="D653" s="488"/>
      <c r="E653" s="491"/>
      <c r="F653" s="491"/>
      <c r="G653" s="491"/>
      <c r="H653" s="491"/>
      <c r="I653" s="491"/>
      <c r="J653" s="491"/>
      <c r="K653" s="492"/>
      <c r="L653" s="493"/>
      <c r="M653" s="493"/>
      <c r="N653" s="493"/>
      <c r="O653" s="494"/>
      <c r="P653" s="494"/>
    </row>
    <row r="654" spans="1:16" ht="21.75" customHeight="1" x14ac:dyDescent="0.55000000000000004">
      <c r="A654" s="488"/>
      <c r="B654" s="488"/>
      <c r="C654" s="488"/>
      <c r="D654" s="488"/>
      <c r="E654" s="491"/>
      <c r="F654" s="491"/>
      <c r="G654" s="491"/>
      <c r="H654" s="491"/>
      <c r="I654" s="491"/>
      <c r="J654" s="491"/>
      <c r="K654" s="492"/>
      <c r="L654" s="493"/>
      <c r="M654" s="493"/>
      <c r="N654" s="493"/>
      <c r="O654" s="494"/>
      <c r="P654" s="494"/>
    </row>
    <row r="655" spans="1:16" ht="21.75" customHeight="1" x14ac:dyDescent="0.55000000000000004">
      <c r="A655" s="488"/>
      <c r="B655" s="488"/>
      <c r="C655" s="488"/>
      <c r="D655" s="488"/>
      <c r="E655" s="491"/>
      <c r="F655" s="491"/>
      <c r="G655" s="491"/>
      <c r="H655" s="491"/>
      <c r="I655" s="491"/>
      <c r="J655" s="491"/>
      <c r="K655" s="492"/>
      <c r="L655" s="493"/>
      <c r="M655" s="493"/>
      <c r="N655" s="493"/>
      <c r="O655" s="494"/>
      <c r="P655" s="494"/>
    </row>
    <row r="656" spans="1:16" ht="21.75" customHeight="1" x14ac:dyDescent="0.55000000000000004">
      <c r="A656" s="488"/>
      <c r="B656" s="488"/>
      <c r="C656" s="488"/>
      <c r="D656" s="488"/>
      <c r="E656" s="491"/>
      <c r="F656" s="491"/>
      <c r="G656" s="491"/>
      <c r="H656" s="491"/>
      <c r="I656" s="491"/>
      <c r="J656" s="491"/>
      <c r="K656" s="492"/>
      <c r="L656" s="493"/>
      <c r="M656" s="493"/>
      <c r="N656" s="493"/>
      <c r="O656" s="494"/>
      <c r="P656" s="494"/>
    </row>
    <row r="657" spans="1:16" ht="21.75" customHeight="1" x14ac:dyDescent="0.55000000000000004">
      <c r="A657" s="488"/>
      <c r="B657" s="488"/>
      <c r="C657" s="488"/>
      <c r="D657" s="488"/>
      <c r="E657" s="491"/>
      <c r="F657" s="491"/>
      <c r="G657" s="491"/>
      <c r="H657" s="491"/>
      <c r="I657" s="491"/>
      <c r="J657" s="491"/>
      <c r="K657" s="492"/>
      <c r="L657" s="493"/>
      <c r="M657" s="493"/>
      <c r="N657" s="493"/>
      <c r="O657" s="494"/>
      <c r="P657" s="494"/>
    </row>
    <row r="658" spans="1:16" ht="21.75" customHeight="1" x14ac:dyDescent="0.55000000000000004">
      <c r="A658" s="488"/>
      <c r="B658" s="488"/>
      <c r="C658" s="488"/>
      <c r="D658" s="488"/>
      <c r="E658" s="491"/>
      <c r="F658" s="491"/>
      <c r="G658" s="491"/>
      <c r="H658" s="491"/>
      <c r="I658" s="491"/>
      <c r="J658" s="491"/>
      <c r="K658" s="492"/>
      <c r="L658" s="493"/>
      <c r="M658" s="493"/>
      <c r="N658" s="493"/>
      <c r="O658" s="494"/>
      <c r="P658" s="494"/>
    </row>
    <row r="659" spans="1:16" ht="21.75" customHeight="1" x14ac:dyDescent="0.55000000000000004">
      <c r="A659" s="488"/>
      <c r="B659" s="488"/>
      <c r="C659" s="488"/>
      <c r="D659" s="488"/>
      <c r="E659" s="491"/>
      <c r="F659" s="491"/>
      <c r="G659" s="491"/>
      <c r="H659" s="491"/>
      <c r="I659" s="491"/>
      <c r="J659" s="491"/>
      <c r="K659" s="492"/>
      <c r="L659" s="493"/>
      <c r="M659" s="493"/>
      <c r="N659" s="493"/>
      <c r="O659" s="494"/>
      <c r="P659" s="494"/>
    </row>
    <row r="660" spans="1:16" ht="21.75" customHeight="1" x14ac:dyDescent="0.55000000000000004">
      <c r="A660" s="488"/>
      <c r="B660" s="488"/>
      <c r="C660" s="488"/>
      <c r="D660" s="488"/>
      <c r="E660" s="491"/>
      <c r="F660" s="491"/>
      <c r="G660" s="491"/>
      <c r="H660" s="491"/>
      <c r="I660" s="491"/>
      <c r="J660" s="491"/>
      <c r="K660" s="492"/>
      <c r="L660" s="493"/>
      <c r="M660" s="493"/>
      <c r="N660" s="493"/>
      <c r="O660" s="494"/>
      <c r="P660" s="494"/>
    </row>
    <row r="661" spans="1:16" ht="21.75" customHeight="1" x14ac:dyDescent="0.55000000000000004">
      <c r="A661" s="488"/>
      <c r="B661" s="488"/>
      <c r="C661" s="488"/>
      <c r="D661" s="488"/>
      <c r="E661" s="491"/>
      <c r="F661" s="491"/>
      <c r="G661" s="491"/>
      <c r="H661" s="491"/>
      <c r="I661" s="491"/>
      <c r="J661" s="491"/>
      <c r="K661" s="492"/>
      <c r="L661" s="493"/>
      <c r="M661" s="493"/>
      <c r="N661" s="493"/>
      <c r="O661" s="494"/>
      <c r="P661" s="494"/>
    </row>
    <row r="662" spans="1:16" ht="21.75" customHeight="1" x14ac:dyDescent="0.55000000000000004">
      <c r="A662" s="488"/>
      <c r="B662" s="488"/>
      <c r="C662" s="488"/>
      <c r="D662" s="488"/>
      <c r="E662" s="491"/>
      <c r="F662" s="491"/>
      <c r="G662" s="491"/>
      <c r="H662" s="491"/>
      <c r="I662" s="491"/>
      <c r="J662" s="491"/>
      <c r="K662" s="492"/>
      <c r="L662" s="493"/>
      <c r="M662" s="493"/>
      <c r="N662" s="493"/>
      <c r="O662" s="494"/>
      <c r="P662" s="494"/>
    </row>
    <row r="663" spans="1:16" ht="21.75" customHeight="1" x14ac:dyDescent="0.55000000000000004">
      <c r="A663" s="488"/>
      <c r="B663" s="488"/>
      <c r="C663" s="488"/>
      <c r="D663" s="488"/>
      <c r="E663" s="491"/>
      <c r="F663" s="491"/>
      <c r="G663" s="491"/>
      <c r="H663" s="491"/>
      <c r="I663" s="491"/>
      <c r="J663" s="491"/>
      <c r="K663" s="492"/>
      <c r="L663" s="493"/>
      <c r="M663" s="493"/>
      <c r="N663" s="493"/>
      <c r="O663" s="494"/>
      <c r="P663" s="494"/>
    </row>
    <row r="664" spans="1:16" ht="21.75" customHeight="1" x14ac:dyDescent="0.55000000000000004">
      <c r="A664" s="488"/>
      <c r="B664" s="488"/>
      <c r="C664" s="488"/>
      <c r="D664" s="488"/>
      <c r="E664" s="491"/>
      <c r="F664" s="491"/>
      <c r="G664" s="491"/>
      <c r="H664" s="491"/>
      <c r="I664" s="491"/>
      <c r="J664" s="491"/>
      <c r="K664" s="492"/>
      <c r="L664" s="493"/>
      <c r="M664" s="493"/>
      <c r="N664" s="493"/>
      <c r="O664" s="494"/>
      <c r="P664" s="494"/>
    </row>
    <row r="665" spans="1:16" ht="21.75" customHeight="1" x14ac:dyDescent="0.55000000000000004">
      <c r="A665" s="488"/>
      <c r="B665" s="488"/>
      <c r="C665" s="488"/>
      <c r="D665" s="488"/>
      <c r="E665" s="491"/>
      <c r="F665" s="491"/>
      <c r="G665" s="491"/>
      <c r="H665" s="491"/>
      <c r="I665" s="491"/>
      <c r="J665" s="491"/>
      <c r="K665" s="492"/>
      <c r="L665" s="493"/>
      <c r="M665" s="493"/>
      <c r="N665" s="493"/>
      <c r="O665" s="494"/>
      <c r="P665" s="494"/>
    </row>
    <row r="666" spans="1:16" ht="21.75" customHeight="1" x14ac:dyDescent="0.55000000000000004">
      <c r="A666" s="488"/>
      <c r="B666" s="488"/>
      <c r="C666" s="488"/>
      <c r="D666" s="488"/>
      <c r="E666" s="491"/>
      <c r="F666" s="491"/>
      <c r="G666" s="491"/>
      <c r="H666" s="491"/>
      <c r="I666" s="491"/>
      <c r="J666" s="491"/>
      <c r="K666" s="492"/>
      <c r="L666" s="493"/>
      <c r="M666" s="493"/>
      <c r="N666" s="493"/>
      <c r="O666" s="494"/>
      <c r="P666" s="494"/>
    </row>
    <row r="667" spans="1:16" ht="21.75" customHeight="1" x14ac:dyDescent="0.55000000000000004">
      <c r="A667" s="488"/>
      <c r="B667" s="488"/>
      <c r="C667" s="488"/>
      <c r="D667" s="488"/>
      <c r="E667" s="491"/>
      <c r="F667" s="491"/>
      <c r="G667" s="491"/>
      <c r="H667" s="491"/>
      <c r="I667" s="491"/>
      <c r="J667" s="491"/>
      <c r="K667" s="492"/>
      <c r="L667" s="493"/>
      <c r="M667" s="493"/>
      <c r="N667" s="493"/>
      <c r="O667" s="494"/>
      <c r="P667" s="494"/>
    </row>
    <row r="668" spans="1:16" ht="21.75" customHeight="1" x14ac:dyDescent="0.55000000000000004">
      <c r="A668" s="488"/>
      <c r="B668" s="488"/>
      <c r="C668" s="488"/>
      <c r="D668" s="488"/>
      <c r="E668" s="491"/>
      <c r="F668" s="491"/>
      <c r="G668" s="491"/>
      <c r="H668" s="491"/>
      <c r="I668" s="491"/>
      <c r="J668" s="491"/>
      <c r="K668" s="492"/>
      <c r="L668" s="493"/>
      <c r="M668" s="493"/>
      <c r="N668" s="493"/>
      <c r="O668" s="494"/>
      <c r="P668" s="494"/>
    </row>
    <row r="669" spans="1:16" ht="21.75" customHeight="1" x14ac:dyDescent="0.55000000000000004">
      <c r="A669" s="488"/>
      <c r="B669" s="488"/>
      <c r="C669" s="488"/>
      <c r="D669" s="488"/>
      <c r="E669" s="491"/>
      <c r="F669" s="491"/>
      <c r="G669" s="491"/>
      <c r="H669" s="491"/>
      <c r="I669" s="491"/>
      <c r="J669" s="491"/>
      <c r="K669" s="492"/>
      <c r="L669" s="493"/>
      <c r="M669" s="493"/>
      <c r="N669" s="493"/>
      <c r="O669" s="494"/>
      <c r="P669" s="494"/>
    </row>
    <row r="670" spans="1:16" ht="21.75" customHeight="1" x14ac:dyDescent="0.55000000000000004">
      <c r="A670" s="488"/>
      <c r="B670" s="488"/>
      <c r="C670" s="488"/>
      <c r="D670" s="488"/>
      <c r="E670" s="491"/>
      <c r="F670" s="491"/>
      <c r="G670" s="491"/>
      <c r="H670" s="491"/>
      <c r="I670" s="491"/>
      <c r="J670" s="491"/>
      <c r="K670" s="492"/>
      <c r="L670" s="493"/>
      <c r="M670" s="493"/>
      <c r="N670" s="493"/>
      <c r="O670" s="494"/>
      <c r="P670" s="494"/>
    </row>
    <row r="671" spans="1:16" ht="21.75" customHeight="1" x14ac:dyDescent="0.55000000000000004">
      <c r="A671" s="488"/>
      <c r="B671" s="488"/>
      <c r="C671" s="488"/>
      <c r="D671" s="488"/>
      <c r="E671" s="491"/>
      <c r="F671" s="491"/>
      <c r="G671" s="491"/>
      <c r="H671" s="491"/>
      <c r="I671" s="491"/>
      <c r="J671" s="491"/>
      <c r="K671" s="492"/>
      <c r="L671" s="493"/>
      <c r="M671" s="493"/>
      <c r="N671" s="493"/>
      <c r="O671" s="494"/>
      <c r="P671" s="494"/>
    </row>
    <row r="672" spans="1:16" ht="21.75" customHeight="1" x14ac:dyDescent="0.55000000000000004">
      <c r="A672" s="488"/>
      <c r="B672" s="488"/>
      <c r="C672" s="488"/>
      <c r="D672" s="488"/>
      <c r="E672" s="491"/>
      <c r="F672" s="491"/>
      <c r="G672" s="491"/>
      <c r="H672" s="491"/>
      <c r="I672" s="491"/>
      <c r="J672" s="491"/>
      <c r="K672" s="492"/>
      <c r="L672" s="493"/>
      <c r="M672" s="493"/>
      <c r="N672" s="493"/>
      <c r="O672" s="494"/>
      <c r="P672" s="494"/>
    </row>
    <row r="673" spans="1:16" ht="21.75" customHeight="1" x14ac:dyDescent="0.55000000000000004">
      <c r="A673" s="488"/>
      <c r="B673" s="488"/>
      <c r="C673" s="488"/>
      <c r="D673" s="488"/>
      <c r="E673" s="491"/>
      <c r="F673" s="491"/>
      <c r="G673" s="491"/>
      <c r="H673" s="491"/>
      <c r="I673" s="491"/>
      <c r="J673" s="491"/>
      <c r="K673" s="492"/>
      <c r="L673" s="493"/>
      <c r="M673" s="493"/>
      <c r="N673" s="493"/>
      <c r="O673" s="494"/>
      <c r="P673" s="494"/>
    </row>
    <row r="674" spans="1:16" ht="21.75" customHeight="1" x14ac:dyDescent="0.55000000000000004">
      <c r="A674" s="488"/>
      <c r="B674" s="488"/>
      <c r="C674" s="488"/>
      <c r="D674" s="488"/>
      <c r="E674" s="491"/>
      <c r="F674" s="491"/>
      <c r="G674" s="491"/>
      <c r="H674" s="491"/>
      <c r="I674" s="491"/>
      <c r="J674" s="491"/>
      <c r="K674" s="492"/>
      <c r="L674" s="493"/>
      <c r="M674" s="493"/>
      <c r="N674" s="493"/>
      <c r="O674" s="494"/>
      <c r="P674" s="494"/>
    </row>
    <row r="675" spans="1:16" ht="21.75" customHeight="1" x14ac:dyDescent="0.55000000000000004">
      <c r="A675" s="488"/>
      <c r="B675" s="488"/>
      <c r="C675" s="488"/>
      <c r="D675" s="488"/>
      <c r="E675" s="491"/>
      <c r="F675" s="491"/>
      <c r="G675" s="491"/>
      <c r="H675" s="491"/>
      <c r="I675" s="491"/>
      <c r="J675" s="491"/>
      <c r="K675" s="492"/>
      <c r="L675" s="493"/>
      <c r="M675" s="493"/>
      <c r="N675" s="493"/>
      <c r="O675" s="494"/>
      <c r="P675" s="494"/>
    </row>
    <row r="676" spans="1:16" ht="21.75" customHeight="1" x14ac:dyDescent="0.55000000000000004">
      <c r="A676" s="488"/>
      <c r="B676" s="488"/>
      <c r="C676" s="488"/>
      <c r="D676" s="488"/>
      <c r="E676" s="491"/>
      <c r="F676" s="491"/>
      <c r="G676" s="491"/>
      <c r="H676" s="491"/>
      <c r="I676" s="491"/>
      <c r="J676" s="491"/>
      <c r="K676" s="492"/>
      <c r="L676" s="493"/>
      <c r="M676" s="493"/>
      <c r="N676" s="493"/>
      <c r="O676" s="494"/>
      <c r="P676" s="494"/>
    </row>
    <row r="677" spans="1:16" ht="21.75" customHeight="1" x14ac:dyDescent="0.55000000000000004">
      <c r="A677" s="488"/>
      <c r="B677" s="488"/>
      <c r="C677" s="488"/>
      <c r="D677" s="488"/>
      <c r="E677" s="491"/>
      <c r="F677" s="491"/>
      <c r="G677" s="491"/>
      <c r="H677" s="491"/>
      <c r="I677" s="491"/>
      <c r="J677" s="491"/>
      <c r="K677" s="492"/>
      <c r="L677" s="493"/>
      <c r="M677" s="493"/>
      <c r="N677" s="493"/>
      <c r="O677" s="494"/>
      <c r="P677" s="494"/>
    </row>
    <row r="678" spans="1:16" ht="21.75" customHeight="1" x14ac:dyDescent="0.55000000000000004">
      <c r="A678" s="488"/>
      <c r="B678" s="488"/>
      <c r="C678" s="488"/>
      <c r="D678" s="488"/>
      <c r="E678" s="491"/>
      <c r="F678" s="491"/>
      <c r="G678" s="491"/>
      <c r="H678" s="491"/>
      <c r="I678" s="491"/>
      <c r="J678" s="491"/>
      <c r="K678" s="492"/>
      <c r="L678" s="493"/>
      <c r="M678" s="493"/>
      <c r="N678" s="493"/>
      <c r="O678" s="494"/>
      <c r="P678" s="494"/>
    </row>
    <row r="679" spans="1:16" ht="21.75" customHeight="1" x14ac:dyDescent="0.55000000000000004">
      <c r="A679" s="488"/>
      <c r="B679" s="488"/>
      <c r="C679" s="488"/>
      <c r="D679" s="488"/>
      <c r="E679" s="491"/>
      <c r="F679" s="491"/>
      <c r="G679" s="491"/>
      <c r="H679" s="491"/>
      <c r="I679" s="491"/>
      <c r="J679" s="491"/>
      <c r="K679" s="492"/>
      <c r="L679" s="493"/>
      <c r="M679" s="493"/>
      <c r="N679" s="493"/>
      <c r="O679" s="494"/>
      <c r="P679" s="494"/>
    </row>
    <row r="680" spans="1:16" ht="21.75" customHeight="1" x14ac:dyDescent="0.55000000000000004">
      <c r="A680" s="488"/>
      <c r="B680" s="488"/>
      <c r="C680" s="488"/>
      <c r="D680" s="488"/>
      <c r="E680" s="491"/>
      <c r="F680" s="491"/>
      <c r="G680" s="491"/>
      <c r="H680" s="491"/>
      <c r="I680" s="491"/>
      <c r="J680" s="491"/>
      <c r="K680" s="492"/>
      <c r="L680" s="493"/>
      <c r="M680" s="493"/>
      <c r="N680" s="493"/>
      <c r="O680" s="494"/>
      <c r="P680" s="494"/>
    </row>
    <row r="681" spans="1:16" ht="21.75" customHeight="1" x14ac:dyDescent="0.55000000000000004">
      <c r="A681" s="488"/>
      <c r="B681" s="488"/>
      <c r="C681" s="488"/>
      <c r="D681" s="488"/>
      <c r="E681" s="491"/>
      <c r="F681" s="491"/>
      <c r="G681" s="491"/>
      <c r="H681" s="491"/>
      <c r="I681" s="491"/>
      <c r="J681" s="491"/>
      <c r="K681" s="492"/>
      <c r="L681" s="493"/>
      <c r="M681" s="493"/>
      <c r="N681" s="493"/>
      <c r="O681" s="494"/>
      <c r="P681" s="494"/>
    </row>
    <row r="682" spans="1:16" ht="21.75" customHeight="1" x14ac:dyDescent="0.55000000000000004">
      <c r="A682" s="488"/>
      <c r="B682" s="488"/>
      <c r="C682" s="488"/>
      <c r="D682" s="488"/>
      <c r="E682" s="491"/>
      <c r="F682" s="491"/>
      <c r="G682" s="491"/>
      <c r="H682" s="491"/>
      <c r="I682" s="491"/>
      <c r="J682" s="491"/>
      <c r="K682" s="492"/>
      <c r="L682" s="493"/>
      <c r="M682" s="493"/>
      <c r="N682" s="493"/>
      <c r="O682" s="494"/>
      <c r="P682" s="494"/>
    </row>
    <row r="683" spans="1:16" ht="21.75" customHeight="1" x14ac:dyDescent="0.55000000000000004">
      <c r="A683" s="488"/>
      <c r="B683" s="488"/>
      <c r="C683" s="488"/>
      <c r="D683" s="488"/>
      <c r="E683" s="491"/>
      <c r="F683" s="491"/>
      <c r="G683" s="491"/>
      <c r="H683" s="491"/>
      <c r="I683" s="491"/>
      <c r="J683" s="491"/>
      <c r="K683" s="492"/>
      <c r="L683" s="493"/>
      <c r="M683" s="493"/>
      <c r="N683" s="493"/>
      <c r="O683" s="494"/>
      <c r="P683" s="494"/>
    </row>
    <row r="684" spans="1:16" ht="21.75" customHeight="1" x14ac:dyDescent="0.55000000000000004">
      <c r="A684" s="488"/>
      <c r="B684" s="488"/>
      <c r="C684" s="488"/>
      <c r="D684" s="488"/>
      <c r="E684" s="491"/>
      <c r="F684" s="491"/>
      <c r="G684" s="491"/>
      <c r="H684" s="491"/>
      <c r="I684" s="491"/>
      <c r="J684" s="491"/>
      <c r="K684" s="492"/>
      <c r="L684" s="493"/>
      <c r="M684" s="493"/>
      <c r="N684" s="493"/>
      <c r="O684" s="494"/>
      <c r="P684" s="494"/>
    </row>
    <row r="685" spans="1:16" ht="21.75" customHeight="1" x14ac:dyDescent="0.55000000000000004">
      <c r="A685" s="488"/>
      <c r="B685" s="488"/>
      <c r="C685" s="488"/>
      <c r="D685" s="488"/>
      <c r="E685" s="491"/>
      <c r="F685" s="491"/>
      <c r="G685" s="491"/>
      <c r="H685" s="491"/>
      <c r="I685" s="491"/>
      <c r="J685" s="491"/>
      <c r="K685" s="492"/>
      <c r="L685" s="493"/>
      <c r="M685" s="493"/>
      <c r="N685" s="493"/>
      <c r="O685" s="494"/>
      <c r="P685" s="494"/>
    </row>
    <row r="686" spans="1:16" ht="21.75" customHeight="1" x14ac:dyDescent="0.55000000000000004">
      <c r="A686" s="488"/>
      <c r="B686" s="488"/>
      <c r="C686" s="488"/>
      <c r="D686" s="488"/>
      <c r="E686" s="491"/>
      <c r="F686" s="491"/>
      <c r="G686" s="491"/>
      <c r="H686" s="491"/>
      <c r="I686" s="491"/>
      <c r="J686" s="491"/>
      <c r="K686" s="492"/>
      <c r="L686" s="493"/>
      <c r="M686" s="493"/>
      <c r="N686" s="493"/>
      <c r="O686" s="494"/>
      <c r="P686" s="494"/>
    </row>
    <row r="687" spans="1:16" ht="21.75" customHeight="1" x14ac:dyDescent="0.55000000000000004">
      <c r="A687" s="488"/>
      <c r="B687" s="488"/>
      <c r="C687" s="488"/>
      <c r="D687" s="488"/>
      <c r="E687" s="491"/>
      <c r="F687" s="491"/>
      <c r="G687" s="491"/>
      <c r="H687" s="491"/>
      <c r="I687" s="491"/>
      <c r="J687" s="491"/>
      <c r="K687" s="492"/>
      <c r="L687" s="493"/>
      <c r="M687" s="493"/>
      <c r="N687" s="493"/>
      <c r="O687" s="494"/>
      <c r="P687" s="494"/>
    </row>
    <row r="688" spans="1:16" ht="21.75" customHeight="1" x14ac:dyDescent="0.55000000000000004">
      <c r="A688" s="488"/>
      <c r="B688" s="488"/>
      <c r="C688" s="488"/>
      <c r="D688" s="488"/>
      <c r="E688" s="491"/>
      <c r="F688" s="491"/>
      <c r="G688" s="491"/>
      <c r="H688" s="491"/>
      <c r="I688" s="491"/>
      <c r="J688" s="491"/>
      <c r="K688" s="492"/>
      <c r="L688" s="493"/>
      <c r="M688" s="493"/>
      <c r="N688" s="493"/>
      <c r="O688" s="494"/>
      <c r="P688" s="494"/>
    </row>
    <row r="689" spans="1:16" ht="21.75" customHeight="1" x14ac:dyDescent="0.55000000000000004">
      <c r="A689" s="488"/>
      <c r="B689" s="488"/>
      <c r="C689" s="488"/>
      <c r="D689" s="488"/>
      <c r="E689" s="491"/>
      <c r="F689" s="491"/>
      <c r="G689" s="491"/>
      <c r="H689" s="491"/>
      <c r="I689" s="491"/>
      <c r="J689" s="491"/>
      <c r="K689" s="492"/>
      <c r="L689" s="493"/>
      <c r="M689" s="493"/>
      <c r="N689" s="493"/>
      <c r="O689" s="494"/>
      <c r="P689" s="494"/>
    </row>
    <row r="690" spans="1:16" ht="21.75" customHeight="1" x14ac:dyDescent="0.55000000000000004">
      <c r="A690" s="488"/>
      <c r="B690" s="488"/>
      <c r="C690" s="488"/>
      <c r="D690" s="488"/>
      <c r="E690" s="491"/>
      <c r="F690" s="491"/>
      <c r="G690" s="491"/>
      <c r="H690" s="491"/>
      <c r="I690" s="491"/>
      <c r="J690" s="491"/>
      <c r="K690" s="492"/>
      <c r="L690" s="493"/>
      <c r="M690" s="493"/>
      <c r="N690" s="493"/>
      <c r="O690" s="494"/>
      <c r="P690" s="494"/>
    </row>
    <row r="691" spans="1:16" ht="21.75" customHeight="1" x14ac:dyDescent="0.55000000000000004">
      <c r="A691" s="488"/>
      <c r="B691" s="488"/>
      <c r="C691" s="488"/>
      <c r="D691" s="488"/>
      <c r="E691" s="491"/>
      <c r="F691" s="491"/>
      <c r="G691" s="491"/>
      <c r="H691" s="491"/>
      <c r="I691" s="491"/>
      <c r="J691" s="491"/>
      <c r="K691" s="492"/>
      <c r="L691" s="493"/>
      <c r="M691" s="493"/>
      <c r="N691" s="493"/>
      <c r="O691" s="494"/>
      <c r="P691" s="494"/>
    </row>
    <row r="692" spans="1:16" ht="21.75" customHeight="1" x14ac:dyDescent="0.55000000000000004">
      <c r="A692" s="488"/>
      <c r="B692" s="488"/>
      <c r="C692" s="488"/>
      <c r="D692" s="488"/>
      <c r="E692" s="491"/>
      <c r="F692" s="491"/>
      <c r="G692" s="491"/>
      <c r="H692" s="491"/>
      <c r="I692" s="491"/>
      <c r="J692" s="491"/>
      <c r="K692" s="492"/>
      <c r="L692" s="493"/>
      <c r="M692" s="493"/>
      <c r="N692" s="493"/>
      <c r="O692" s="494"/>
      <c r="P692" s="494"/>
    </row>
    <row r="693" spans="1:16" ht="21.75" customHeight="1" x14ac:dyDescent="0.55000000000000004">
      <c r="A693" s="488"/>
      <c r="B693" s="488"/>
      <c r="C693" s="488"/>
      <c r="D693" s="488"/>
      <c r="E693" s="491"/>
      <c r="F693" s="491"/>
      <c r="G693" s="491"/>
      <c r="H693" s="491"/>
      <c r="I693" s="491"/>
      <c r="J693" s="491"/>
      <c r="K693" s="492"/>
      <c r="L693" s="493"/>
      <c r="M693" s="493"/>
      <c r="N693" s="493"/>
      <c r="O693" s="494"/>
      <c r="P693" s="494"/>
    </row>
    <row r="694" spans="1:16" ht="21.75" customHeight="1" x14ac:dyDescent="0.55000000000000004">
      <c r="A694" s="488"/>
      <c r="B694" s="488"/>
      <c r="C694" s="488"/>
      <c r="D694" s="488"/>
      <c r="E694" s="491"/>
      <c r="F694" s="491"/>
      <c r="G694" s="491"/>
      <c r="H694" s="491"/>
      <c r="I694" s="491"/>
      <c r="J694" s="491"/>
      <c r="K694" s="492"/>
      <c r="L694" s="493"/>
      <c r="M694" s="493"/>
      <c r="N694" s="493"/>
      <c r="O694" s="494"/>
      <c r="P694" s="494"/>
    </row>
    <row r="695" spans="1:16" ht="21.75" customHeight="1" x14ac:dyDescent="0.55000000000000004">
      <c r="A695" s="488"/>
      <c r="B695" s="488"/>
      <c r="C695" s="488"/>
      <c r="D695" s="488"/>
      <c r="E695" s="491"/>
      <c r="F695" s="491"/>
      <c r="G695" s="491"/>
      <c r="H695" s="491"/>
      <c r="I695" s="491"/>
      <c r="J695" s="491"/>
      <c r="K695" s="492"/>
      <c r="L695" s="493"/>
      <c r="M695" s="493"/>
      <c r="N695" s="493"/>
      <c r="O695" s="494"/>
      <c r="P695" s="494"/>
    </row>
    <row r="696" spans="1:16" ht="21.75" customHeight="1" x14ac:dyDescent="0.55000000000000004">
      <c r="A696" s="488"/>
      <c r="B696" s="488"/>
      <c r="C696" s="488"/>
      <c r="D696" s="488"/>
      <c r="E696" s="491"/>
      <c r="F696" s="491"/>
      <c r="G696" s="491"/>
      <c r="H696" s="491"/>
      <c r="I696" s="491"/>
      <c r="J696" s="491"/>
      <c r="K696" s="492"/>
      <c r="L696" s="493"/>
      <c r="M696" s="493"/>
      <c r="N696" s="493"/>
      <c r="O696" s="494"/>
      <c r="P696" s="494"/>
    </row>
    <row r="697" spans="1:16" ht="21.75" customHeight="1" x14ac:dyDescent="0.55000000000000004">
      <c r="A697" s="488"/>
      <c r="B697" s="488"/>
      <c r="C697" s="488"/>
      <c r="D697" s="488"/>
      <c r="E697" s="491"/>
      <c r="F697" s="491"/>
      <c r="G697" s="491"/>
      <c r="H697" s="491"/>
      <c r="I697" s="491"/>
      <c r="J697" s="491"/>
      <c r="K697" s="492"/>
      <c r="L697" s="493"/>
      <c r="M697" s="493"/>
      <c r="N697" s="493"/>
      <c r="O697" s="494"/>
      <c r="P697" s="494"/>
    </row>
    <row r="698" spans="1:16" ht="21.75" customHeight="1" x14ac:dyDescent="0.55000000000000004">
      <c r="A698" s="488"/>
      <c r="B698" s="488"/>
      <c r="C698" s="488"/>
      <c r="D698" s="488"/>
      <c r="E698" s="491"/>
      <c r="F698" s="491"/>
      <c r="G698" s="491"/>
      <c r="H698" s="491"/>
      <c r="I698" s="491"/>
      <c r="J698" s="491"/>
      <c r="K698" s="492"/>
      <c r="L698" s="493"/>
      <c r="M698" s="493"/>
      <c r="N698" s="493"/>
      <c r="O698" s="494"/>
      <c r="P698" s="494"/>
    </row>
    <row r="699" spans="1:16" ht="21.75" customHeight="1" x14ac:dyDescent="0.55000000000000004">
      <c r="A699" s="488"/>
      <c r="B699" s="488"/>
      <c r="C699" s="488"/>
      <c r="D699" s="488"/>
      <c r="E699" s="491"/>
      <c r="F699" s="491"/>
      <c r="G699" s="491"/>
      <c r="H699" s="491"/>
      <c r="I699" s="491"/>
      <c r="J699" s="491"/>
      <c r="K699" s="492"/>
      <c r="L699" s="493"/>
      <c r="M699" s="493"/>
      <c r="N699" s="493"/>
      <c r="O699" s="494"/>
      <c r="P699" s="494"/>
    </row>
    <row r="700" spans="1:16" ht="21.75" customHeight="1" x14ac:dyDescent="0.55000000000000004">
      <c r="A700" s="488"/>
      <c r="B700" s="488"/>
      <c r="C700" s="488"/>
      <c r="D700" s="488"/>
      <c r="E700" s="491"/>
      <c r="F700" s="491"/>
      <c r="G700" s="491"/>
      <c r="H700" s="491"/>
      <c r="I700" s="491"/>
      <c r="J700" s="491"/>
      <c r="K700" s="492"/>
      <c r="L700" s="493"/>
      <c r="M700" s="493"/>
      <c r="N700" s="493"/>
      <c r="O700" s="494"/>
      <c r="P700" s="494"/>
    </row>
    <row r="701" spans="1:16" ht="21.75" customHeight="1" x14ac:dyDescent="0.55000000000000004">
      <c r="A701" s="488"/>
      <c r="B701" s="488"/>
      <c r="C701" s="488"/>
      <c r="D701" s="488"/>
      <c r="E701" s="491"/>
      <c r="F701" s="491"/>
      <c r="G701" s="491"/>
      <c r="H701" s="491"/>
      <c r="I701" s="491"/>
      <c r="J701" s="491"/>
      <c r="K701" s="492"/>
      <c r="L701" s="493"/>
      <c r="M701" s="493"/>
      <c r="N701" s="493"/>
      <c r="O701" s="494"/>
      <c r="P701" s="494"/>
    </row>
    <row r="702" spans="1:16" ht="21.75" customHeight="1" x14ac:dyDescent="0.55000000000000004">
      <c r="A702" s="488"/>
      <c r="B702" s="488"/>
      <c r="C702" s="488"/>
      <c r="D702" s="488"/>
      <c r="E702" s="491"/>
      <c r="F702" s="491"/>
      <c r="G702" s="491"/>
      <c r="H702" s="491"/>
      <c r="I702" s="491"/>
      <c r="J702" s="491"/>
      <c r="K702" s="492"/>
      <c r="L702" s="493"/>
      <c r="M702" s="493"/>
      <c r="N702" s="493"/>
      <c r="O702" s="494"/>
      <c r="P702" s="494"/>
    </row>
    <row r="703" spans="1:16" ht="21.75" customHeight="1" x14ac:dyDescent="0.55000000000000004">
      <c r="A703" s="488"/>
      <c r="B703" s="488"/>
      <c r="C703" s="488"/>
      <c r="D703" s="488"/>
      <c r="E703" s="491"/>
      <c r="F703" s="491"/>
      <c r="G703" s="491"/>
      <c r="H703" s="491"/>
      <c r="I703" s="491"/>
      <c r="J703" s="491"/>
      <c r="K703" s="492"/>
      <c r="L703" s="493"/>
      <c r="M703" s="493"/>
      <c r="N703" s="493"/>
      <c r="O703" s="494"/>
      <c r="P703" s="494"/>
    </row>
    <row r="704" spans="1:16" ht="21.75" customHeight="1" x14ac:dyDescent="0.55000000000000004">
      <c r="A704" s="488"/>
      <c r="B704" s="488"/>
      <c r="C704" s="488"/>
      <c r="D704" s="488"/>
      <c r="E704" s="491"/>
      <c r="F704" s="491"/>
      <c r="G704" s="491"/>
      <c r="H704" s="491"/>
      <c r="I704" s="491"/>
      <c r="J704" s="491"/>
      <c r="K704" s="492"/>
      <c r="L704" s="493"/>
      <c r="M704" s="493"/>
      <c r="N704" s="493"/>
      <c r="O704" s="494"/>
      <c r="P704" s="494"/>
    </row>
    <row r="705" spans="1:16" ht="21.75" customHeight="1" x14ac:dyDescent="0.55000000000000004">
      <c r="A705" s="488"/>
      <c r="B705" s="488"/>
      <c r="C705" s="488"/>
      <c r="D705" s="488"/>
      <c r="E705" s="491"/>
      <c r="F705" s="491"/>
      <c r="G705" s="491"/>
      <c r="H705" s="491"/>
      <c r="I705" s="491"/>
      <c r="J705" s="491"/>
      <c r="K705" s="492"/>
      <c r="L705" s="493"/>
      <c r="M705" s="493"/>
      <c r="N705" s="493"/>
      <c r="O705" s="494"/>
      <c r="P705" s="494"/>
    </row>
    <row r="706" spans="1:16" ht="21.75" customHeight="1" x14ac:dyDescent="0.55000000000000004">
      <c r="A706" s="488"/>
      <c r="B706" s="488"/>
      <c r="C706" s="488"/>
      <c r="D706" s="488"/>
      <c r="E706" s="491"/>
      <c r="F706" s="491"/>
      <c r="G706" s="491"/>
      <c r="H706" s="491"/>
      <c r="I706" s="491"/>
      <c r="J706" s="491"/>
      <c r="K706" s="492"/>
      <c r="L706" s="493"/>
      <c r="M706" s="493"/>
      <c r="N706" s="493"/>
      <c r="O706" s="494"/>
      <c r="P706" s="494"/>
    </row>
    <row r="707" spans="1:16" ht="21.75" customHeight="1" x14ac:dyDescent="0.55000000000000004">
      <c r="A707" s="488"/>
      <c r="B707" s="488"/>
      <c r="C707" s="488"/>
      <c r="D707" s="488"/>
      <c r="E707" s="491"/>
      <c r="F707" s="491"/>
      <c r="G707" s="491"/>
      <c r="H707" s="491"/>
      <c r="I707" s="491"/>
      <c r="J707" s="491"/>
      <c r="K707" s="492"/>
      <c r="L707" s="493"/>
      <c r="M707" s="493"/>
      <c r="N707" s="493"/>
      <c r="O707" s="494"/>
      <c r="P707" s="494"/>
    </row>
    <row r="708" spans="1:16" ht="21.75" customHeight="1" x14ac:dyDescent="0.55000000000000004">
      <c r="A708" s="488"/>
      <c r="B708" s="488"/>
      <c r="C708" s="488"/>
      <c r="D708" s="488"/>
      <c r="E708" s="491"/>
      <c r="F708" s="491"/>
      <c r="G708" s="491"/>
      <c r="H708" s="491"/>
      <c r="I708" s="491"/>
      <c r="J708" s="491"/>
      <c r="K708" s="492"/>
      <c r="L708" s="493"/>
      <c r="M708" s="493"/>
      <c r="N708" s="493"/>
      <c r="O708" s="494"/>
      <c r="P708" s="494"/>
    </row>
    <row r="709" spans="1:16" ht="21.75" customHeight="1" x14ac:dyDescent="0.55000000000000004">
      <c r="A709" s="488"/>
      <c r="B709" s="488"/>
      <c r="C709" s="488"/>
      <c r="D709" s="488"/>
      <c r="E709" s="491"/>
      <c r="F709" s="491"/>
      <c r="G709" s="491"/>
      <c r="H709" s="491"/>
      <c r="I709" s="491"/>
      <c r="J709" s="491"/>
      <c r="K709" s="492"/>
      <c r="L709" s="493"/>
      <c r="M709" s="493"/>
      <c r="N709" s="493"/>
      <c r="O709" s="494"/>
      <c r="P709" s="494"/>
    </row>
    <row r="710" spans="1:16" ht="21.75" customHeight="1" x14ac:dyDescent="0.55000000000000004">
      <c r="A710" s="488"/>
      <c r="B710" s="488"/>
      <c r="C710" s="488"/>
      <c r="D710" s="488"/>
      <c r="E710" s="491"/>
      <c r="F710" s="491"/>
      <c r="G710" s="491"/>
      <c r="H710" s="491"/>
      <c r="I710" s="491"/>
      <c r="J710" s="491"/>
      <c r="K710" s="492"/>
      <c r="L710" s="493"/>
      <c r="M710" s="493"/>
      <c r="N710" s="493"/>
      <c r="O710" s="494"/>
      <c r="P710" s="494"/>
    </row>
    <row r="711" spans="1:16" ht="21.75" customHeight="1" x14ac:dyDescent="0.55000000000000004">
      <c r="A711" s="488"/>
      <c r="B711" s="488"/>
      <c r="C711" s="488"/>
      <c r="D711" s="488"/>
      <c r="E711" s="491"/>
      <c r="F711" s="491"/>
      <c r="G711" s="491"/>
      <c r="H711" s="491"/>
      <c r="I711" s="491"/>
      <c r="J711" s="491"/>
      <c r="K711" s="492"/>
      <c r="L711" s="493"/>
      <c r="M711" s="493"/>
      <c r="N711" s="493"/>
      <c r="O711" s="494"/>
      <c r="P711" s="494"/>
    </row>
    <row r="712" spans="1:16" ht="21.75" customHeight="1" x14ac:dyDescent="0.55000000000000004">
      <c r="A712" s="488"/>
      <c r="B712" s="488"/>
      <c r="C712" s="488"/>
      <c r="D712" s="488"/>
      <c r="E712" s="491"/>
      <c r="F712" s="491"/>
      <c r="G712" s="491"/>
      <c r="H712" s="491"/>
      <c r="I712" s="491"/>
      <c r="J712" s="491"/>
      <c r="K712" s="492"/>
      <c r="L712" s="493"/>
      <c r="M712" s="493"/>
      <c r="N712" s="493"/>
      <c r="O712" s="494"/>
      <c r="P712" s="494"/>
    </row>
    <row r="713" spans="1:16" ht="21.75" customHeight="1" x14ac:dyDescent="0.55000000000000004">
      <c r="A713" s="488"/>
      <c r="B713" s="488"/>
      <c r="C713" s="488"/>
      <c r="D713" s="488"/>
      <c r="E713" s="491"/>
      <c r="F713" s="491"/>
      <c r="G713" s="491"/>
      <c r="H713" s="491"/>
      <c r="I713" s="491"/>
      <c r="J713" s="491"/>
      <c r="K713" s="492"/>
      <c r="L713" s="493"/>
      <c r="M713" s="493"/>
      <c r="N713" s="493"/>
      <c r="O713" s="494"/>
      <c r="P713" s="494"/>
    </row>
    <row r="714" spans="1:16" ht="21.75" customHeight="1" x14ac:dyDescent="0.55000000000000004">
      <c r="A714" s="488"/>
      <c r="B714" s="488"/>
      <c r="C714" s="488"/>
      <c r="D714" s="488"/>
      <c r="E714" s="491"/>
      <c r="F714" s="491"/>
      <c r="G714" s="491"/>
      <c r="H714" s="491"/>
      <c r="I714" s="491"/>
      <c r="J714" s="491"/>
      <c r="K714" s="492"/>
      <c r="L714" s="493"/>
      <c r="M714" s="493"/>
      <c r="N714" s="493"/>
      <c r="O714" s="494"/>
      <c r="P714" s="494"/>
    </row>
    <row r="715" spans="1:16" ht="21.75" customHeight="1" x14ac:dyDescent="0.55000000000000004">
      <c r="A715" s="488"/>
      <c r="B715" s="488"/>
      <c r="C715" s="488"/>
      <c r="D715" s="488"/>
      <c r="E715" s="491"/>
      <c r="F715" s="491"/>
      <c r="G715" s="491"/>
      <c r="H715" s="491"/>
      <c r="I715" s="491"/>
      <c r="J715" s="491"/>
      <c r="K715" s="492"/>
      <c r="L715" s="493"/>
      <c r="M715" s="493"/>
      <c r="N715" s="493"/>
      <c r="O715" s="494"/>
      <c r="P715" s="494"/>
    </row>
    <row r="716" spans="1:16" ht="21.75" customHeight="1" x14ac:dyDescent="0.55000000000000004">
      <c r="A716" s="488"/>
      <c r="B716" s="488"/>
      <c r="C716" s="488"/>
      <c r="D716" s="488"/>
      <c r="E716" s="491"/>
      <c r="F716" s="491"/>
      <c r="G716" s="491"/>
      <c r="H716" s="491"/>
      <c r="I716" s="491"/>
      <c r="J716" s="491"/>
      <c r="K716" s="492"/>
      <c r="L716" s="493"/>
      <c r="M716" s="493"/>
      <c r="N716" s="493"/>
      <c r="O716" s="494"/>
      <c r="P716" s="494"/>
    </row>
    <row r="717" spans="1:16" ht="21.75" customHeight="1" x14ac:dyDescent="0.55000000000000004">
      <c r="A717" s="488"/>
      <c r="B717" s="488"/>
      <c r="C717" s="488"/>
      <c r="D717" s="488"/>
      <c r="E717" s="491"/>
      <c r="F717" s="491"/>
      <c r="G717" s="491"/>
      <c r="H717" s="491"/>
      <c r="I717" s="491"/>
      <c r="J717" s="491"/>
      <c r="K717" s="492"/>
      <c r="L717" s="493"/>
      <c r="M717" s="493"/>
      <c r="N717" s="493"/>
      <c r="O717" s="494"/>
      <c r="P717" s="494"/>
    </row>
    <row r="718" spans="1:16" ht="21.75" customHeight="1" x14ac:dyDescent="0.55000000000000004">
      <c r="A718" s="488"/>
      <c r="B718" s="488"/>
      <c r="C718" s="488"/>
      <c r="D718" s="488"/>
      <c r="E718" s="491"/>
      <c r="F718" s="491"/>
      <c r="G718" s="491"/>
      <c r="H718" s="491"/>
      <c r="I718" s="491"/>
      <c r="J718" s="491"/>
      <c r="K718" s="492"/>
      <c r="L718" s="493"/>
      <c r="M718" s="493"/>
      <c r="N718" s="493"/>
      <c r="O718" s="494"/>
      <c r="P718" s="494"/>
    </row>
    <row r="719" spans="1:16" ht="21.75" customHeight="1" x14ac:dyDescent="0.55000000000000004">
      <c r="A719" s="488"/>
      <c r="B719" s="488"/>
      <c r="C719" s="488"/>
      <c r="D719" s="488"/>
      <c r="E719" s="491"/>
      <c r="F719" s="491"/>
      <c r="G719" s="491"/>
      <c r="H719" s="491"/>
      <c r="I719" s="491"/>
      <c r="J719" s="491"/>
      <c r="K719" s="492"/>
      <c r="L719" s="493"/>
      <c r="M719" s="493"/>
      <c r="N719" s="493"/>
      <c r="O719" s="494"/>
      <c r="P719" s="494"/>
    </row>
    <row r="720" spans="1:16" ht="21.75" customHeight="1" x14ac:dyDescent="0.55000000000000004">
      <c r="A720" s="488"/>
      <c r="B720" s="488"/>
      <c r="C720" s="488"/>
      <c r="D720" s="488"/>
      <c r="E720" s="491"/>
      <c r="F720" s="491"/>
      <c r="G720" s="491"/>
      <c r="H720" s="491"/>
      <c r="I720" s="491"/>
      <c r="J720" s="491"/>
      <c r="K720" s="492"/>
      <c r="L720" s="493"/>
      <c r="M720" s="493"/>
      <c r="N720" s="493"/>
      <c r="O720" s="494"/>
      <c r="P720" s="494"/>
    </row>
    <row r="721" spans="1:16" ht="21.75" customHeight="1" x14ac:dyDescent="0.55000000000000004">
      <c r="A721" s="488"/>
      <c r="B721" s="488"/>
      <c r="C721" s="488"/>
      <c r="D721" s="488"/>
      <c r="E721" s="491"/>
      <c r="F721" s="491"/>
      <c r="G721" s="491"/>
      <c r="H721" s="491"/>
      <c r="I721" s="491"/>
      <c r="J721" s="491"/>
      <c r="K721" s="492"/>
      <c r="L721" s="493"/>
      <c r="M721" s="493"/>
      <c r="N721" s="493"/>
      <c r="O721" s="494"/>
      <c r="P721" s="494"/>
    </row>
    <row r="722" spans="1:16" ht="21.75" customHeight="1" x14ac:dyDescent="0.55000000000000004">
      <c r="A722" s="488"/>
      <c r="B722" s="488"/>
      <c r="C722" s="488"/>
      <c r="D722" s="488"/>
      <c r="E722" s="491"/>
      <c r="F722" s="491"/>
      <c r="G722" s="491"/>
      <c r="H722" s="491"/>
      <c r="I722" s="491"/>
      <c r="J722" s="491"/>
      <c r="K722" s="492"/>
      <c r="L722" s="493"/>
      <c r="M722" s="493"/>
      <c r="N722" s="493"/>
      <c r="O722" s="494"/>
      <c r="P722" s="494"/>
    </row>
    <row r="723" spans="1:16" ht="21.75" customHeight="1" x14ac:dyDescent="0.55000000000000004">
      <c r="A723" s="488"/>
      <c r="B723" s="488"/>
      <c r="C723" s="488"/>
      <c r="D723" s="488"/>
      <c r="E723" s="491"/>
      <c r="F723" s="491"/>
      <c r="G723" s="491"/>
      <c r="H723" s="491"/>
      <c r="I723" s="491"/>
      <c r="J723" s="491"/>
      <c r="K723" s="492"/>
      <c r="L723" s="493"/>
      <c r="M723" s="493"/>
      <c r="N723" s="493"/>
      <c r="O723" s="494"/>
      <c r="P723" s="494"/>
    </row>
    <row r="724" spans="1:16" ht="21.75" customHeight="1" x14ac:dyDescent="0.55000000000000004">
      <c r="A724" s="488"/>
      <c r="B724" s="488"/>
      <c r="C724" s="488"/>
      <c r="D724" s="488"/>
      <c r="E724" s="491"/>
      <c r="F724" s="491"/>
      <c r="G724" s="491"/>
      <c r="H724" s="491"/>
      <c r="I724" s="491"/>
      <c r="J724" s="491"/>
      <c r="K724" s="492"/>
      <c r="L724" s="493"/>
      <c r="M724" s="493"/>
      <c r="N724" s="493"/>
      <c r="O724" s="494"/>
      <c r="P724" s="494"/>
    </row>
    <row r="725" spans="1:16" ht="21.75" customHeight="1" x14ac:dyDescent="0.55000000000000004">
      <c r="A725" s="488"/>
      <c r="B725" s="488"/>
      <c r="C725" s="488"/>
      <c r="D725" s="488"/>
      <c r="E725" s="491"/>
      <c r="F725" s="491"/>
      <c r="G725" s="491"/>
      <c r="H725" s="491"/>
      <c r="I725" s="491"/>
      <c r="J725" s="491"/>
      <c r="K725" s="492"/>
      <c r="L725" s="493"/>
      <c r="M725" s="493"/>
      <c r="N725" s="493"/>
      <c r="O725" s="494"/>
      <c r="P725" s="494"/>
    </row>
    <row r="726" spans="1:16" ht="21.75" customHeight="1" x14ac:dyDescent="0.55000000000000004">
      <c r="A726" s="488"/>
      <c r="B726" s="488"/>
      <c r="C726" s="488"/>
      <c r="D726" s="488"/>
      <c r="E726" s="491"/>
      <c r="F726" s="491"/>
      <c r="G726" s="491"/>
      <c r="H726" s="491"/>
      <c r="I726" s="491"/>
      <c r="J726" s="491"/>
      <c r="K726" s="492"/>
      <c r="L726" s="493"/>
      <c r="M726" s="493"/>
      <c r="N726" s="493"/>
      <c r="O726" s="494"/>
      <c r="P726" s="494"/>
    </row>
    <row r="727" spans="1:16" ht="21.75" customHeight="1" x14ac:dyDescent="0.55000000000000004">
      <c r="A727" s="488"/>
      <c r="B727" s="488"/>
      <c r="C727" s="488"/>
      <c r="D727" s="488"/>
      <c r="E727" s="491"/>
      <c r="F727" s="491"/>
      <c r="G727" s="491"/>
      <c r="H727" s="491"/>
      <c r="I727" s="491"/>
      <c r="J727" s="491"/>
      <c r="K727" s="492"/>
      <c r="L727" s="493"/>
      <c r="M727" s="493"/>
      <c r="N727" s="493"/>
      <c r="O727" s="494"/>
      <c r="P727" s="494"/>
    </row>
    <row r="728" spans="1:16" ht="21.75" customHeight="1" x14ac:dyDescent="0.55000000000000004">
      <c r="A728" s="488"/>
      <c r="B728" s="488"/>
      <c r="C728" s="488"/>
      <c r="D728" s="488"/>
      <c r="E728" s="491"/>
      <c r="F728" s="491"/>
      <c r="G728" s="491"/>
      <c r="H728" s="491"/>
      <c r="I728" s="491"/>
      <c r="J728" s="491"/>
      <c r="K728" s="492"/>
      <c r="L728" s="493"/>
      <c r="M728" s="493"/>
      <c r="N728" s="493"/>
      <c r="O728" s="494"/>
      <c r="P728" s="494"/>
    </row>
    <row r="729" spans="1:16" ht="21.75" customHeight="1" x14ac:dyDescent="0.55000000000000004">
      <c r="A729" s="488"/>
      <c r="B729" s="488"/>
      <c r="C729" s="488"/>
      <c r="D729" s="488"/>
      <c r="E729" s="491"/>
      <c r="F729" s="491"/>
      <c r="G729" s="491"/>
      <c r="H729" s="491"/>
      <c r="I729" s="491"/>
      <c r="J729" s="491"/>
      <c r="K729" s="492"/>
      <c r="L729" s="493"/>
      <c r="M729" s="493"/>
      <c r="N729" s="493"/>
      <c r="O729" s="494"/>
      <c r="P729" s="494"/>
    </row>
    <row r="730" spans="1:16" ht="21.75" customHeight="1" x14ac:dyDescent="0.55000000000000004">
      <c r="A730" s="488"/>
      <c r="B730" s="488"/>
      <c r="C730" s="488"/>
      <c r="D730" s="488"/>
      <c r="E730" s="491"/>
      <c r="F730" s="491"/>
      <c r="G730" s="491"/>
      <c r="H730" s="491"/>
      <c r="I730" s="491"/>
      <c r="J730" s="491"/>
      <c r="K730" s="492"/>
      <c r="L730" s="493"/>
      <c r="M730" s="493"/>
      <c r="N730" s="493"/>
      <c r="O730" s="494"/>
      <c r="P730" s="494"/>
    </row>
    <row r="731" spans="1:16" ht="21.75" customHeight="1" x14ac:dyDescent="0.55000000000000004">
      <c r="A731" s="488"/>
      <c r="B731" s="488"/>
      <c r="C731" s="488"/>
      <c r="D731" s="488"/>
      <c r="E731" s="491"/>
      <c r="F731" s="491"/>
      <c r="G731" s="491"/>
      <c r="H731" s="491"/>
      <c r="I731" s="491"/>
      <c r="J731" s="491"/>
      <c r="K731" s="492"/>
      <c r="L731" s="493"/>
      <c r="M731" s="493"/>
      <c r="N731" s="493"/>
      <c r="O731" s="494"/>
      <c r="P731" s="494"/>
    </row>
    <row r="732" spans="1:16" ht="21.75" customHeight="1" x14ac:dyDescent="0.55000000000000004">
      <c r="A732" s="488"/>
      <c r="B732" s="488"/>
      <c r="C732" s="488"/>
      <c r="D732" s="488"/>
      <c r="E732" s="491"/>
      <c r="F732" s="491"/>
      <c r="G732" s="491"/>
      <c r="H732" s="491"/>
      <c r="I732" s="491"/>
      <c r="J732" s="491"/>
      <c r="K732" s="492"/>
      <c r="L732" s="493"/>
      <c r="M732" s="493"/>
      <c r="N732" s="493"/>
      <c r="O732" s="494"/>
      <c r="P732" s="494"/>
    </row>
    <row r="733" spans="1:16" ht="21.75" customHeight="1" x14ac:dyDescent="0.55000000000000004">
      <c r="A733" s="488"/>
      <c r="B733" s="488"/>
      <c r="C733" s="488"/>
      <c r="D733" s="488"/>
      <c r="E733" s="491"/>
      <c r="F733" s="491"/>
      <c r="G733" s="491"/>
      <c r="H733" s="491"/>
      <c r="I733" s="491"/>
      <c r="J733" s="491"/>
      <c r="K733" s="492"/>
      <c r="L733" s="493"/>
      <c r="M733" s="493"/>
      <c r="N733" s="493"/>
      <c r="O733" s="494"/>
      <c r="P733" s="494"/>
    </row>
    <row r="734" spans="1:16" ht="21.75" customHeight="1" x14ac:dyDescent="0.55000000000000004">
      <c r="A734" s="488"/>
      <c r="B734" s="488"/>
      <c r="C734" s="488"/>
      <c r="D734" s="488"/>
      <c r="E734" s="491"/>
      <c r="F734" s="491"/>
      <c r="G734" s="491"/>
      <c r="H734" s="491"/>
      <c r="I734" s="491"/>
      <c r="J734" s="491"/>
      <c r="K734" s="492"/>
      <c r="L734" s="493"/>
      <c r="M734" s="493"/>
      <c r="N734" s="493"/>
      <c r="O734" s="494"/>
      <c r="P734" s="494"/>
    </row>
    <row r="735" spans="1:16" ht="21.75" customHeight="1" x14ac:dyDescent="0.55000000000000004">
      <c r="A735" s="488"/>
      <c r="B735" s="488"/>
      <c r="C735" s="488"/>
      <c r="D735" s="488"/>
      <c r="E735" s="491"/>
      <c r="F735" s="491"/>
      <c r="G735" s="491"/>
      <c r="H735" s="491"/>
      <c r="I735" s="491"/>
      <c r="J735" s="491"/>
      <c r="K735" s="492"/>
      <c r="L735" s="493"/>
      <c r="M735" s="493"/>
      <c r="N735" s="493"/>
      <c r="O735" s="494"/>
      <c r="P735" s="494"/>
    </row>
    <row r="736" spans="1:16" ht="21.75" customHeight="1" x14ac:dyDescent="0.55000000000000004">
      <c r="A736" s="488"/>
      <c r="B736" s="488"/>
      <c r="C736" s="488"/>
      <c r="D736" s="488"/>
      <c r="E736" s="491"/>
      <c r="F736" s="491"/>
      <c r="G736" s="491"/>
      <c r="H736" s="491"/>
      <c r="I736" s="491"/>
      <c r="J736" s="491"/>
      <c r="K736" s="492"/>
      <c r="L736" s="493"/>
      <c r="M736" s="493"/>
      <c r="N736" s="493"/>
      <c r="O736" s="494"/>
      <c r="P736" s="494"/>
    </row>
    <row r="737" spans="1:16" ht="21.75" customHeight="1" x14ac:dyDescent="0.55000000000000004">
      <c r="A737" s="488"/>
      <c r="B737" s="488"/>
      <c r="C737" s="488"/>
      <c r="D737" s="488"/>
      <c r="E737" s="491"/>
      <c r="F737" s="491"/>
      <c r="G737" s="491"/>
      <c r="H737" s="491"/>
      <c r="I737" s="491"/>
      <c r="J737" s="491"/>
      <c r="K737" s="492"/>
      <c r="L737" s="493"/>
      <c r="M737" s="493"/>
      <c r="N737" s="493"/>
      <c r="O737" s="494"/>
      <c r="P737" s="494"/>
    </row>
    <row r="738" spans="1:16" ht="21.75" customHeight="1" x14ac:dyDescent="0.55000000000000004">
      <c r="A738" s="488"/>
      <c r="B738" s="488"/>
      <c r="C738" s="488"/>
      <c r="D738" s="488"/>
      <c r="E738" s="491"/>
      <c r="F738" s="491"/>
      <c r="G738" s="491"/>
      <c r="H738" s="491"/>
      <c r="I738" s="491"/>
      <c r="J738" s="491"/>
      <c r="K738" s="492"/>
      <c r="L738" s="493"/>
      <c r="M738" s="493"/>
      <c r="N738" s="493"/>
      <c r="O738" s="494"/>
      <c r="P738" s="494"/>
    </row>
    <row r="739" spans="1:16" ht="21.75" customHeight="1" x14ac:dyDescent="0.55000000000000004">
      <c r="A739" s="488"/>
      <c r="B739" s="488"/>
      <c r="C739" s="488"/>
      <c r="D739" s="488"/>
      <c r="E739" s="491"/>
      <c r="F739" s="491"/>
      <c r="G739" s="491"/>
      <c r="H739" s="491"/>
      <c r="I739" s="491"/>
      <c r="J739" s="491"/>
      <c r="K739" s="492"/>
      <c r="L739" s="493"/>
      <c r="M739" s="493"/>
      <c r="N739" s="493"/>
      <c r="O739" s="494"/>
      <c r="P739" s="494"/>
    </row>
    <row r="740" spans="1:16" ht="21.75" customHeight="1" x14ac:dyDescent="0.55000000000000004">
      <c r="A740" s="488"/>
      <c r="B740" s="488"/>
      <c r="C740" s="488"/>
      <c r="D740" s="488"/>
      <c r="E740" s="491"/>
      <c r="F740" s="491"/>
      <c r="G740" s="491"/>
      <c r="H740" s="491"/>
      <c r="I740" s="491"/>
      <c r="J740" s="491"/>
      <c r="K740" s="492"/>
      <c r="L740" s="493"/>
      <c r="M740" s="493"/>
      <c r="N740" s="493"/>
      <c r="O740" s="494"/>
      <c r="P740" s="494"/>
    </row>
    <row r="741" spans="1:16" ht="21.75" customHeight="1" x14ac:dyDescent="0.55000000000000004">
      <c r="A741" s="488"/>
      <c r="B741" s="488"/>
      <c r="C741" s="488"/>
      <c r="D741" s="488"/>
      <c r="E741" s="491"/>
      <c r="F741" s="491"/>
      <c r="G741" s="491"/>
      <c r="H741" s="491"/>
      <c r="I741" s="491"/>
      <c r="J741" s="491"/>
      <c r="K741" s="492"/>
      <c r="L741" s="493"/>
      <c r="M741" s="493"/>
      <c r="N741" s="493"/>
      <c r="O741" s="494"/>
      <c r="P741" s="494"/>
    </row>
    <row r="742" spans="1:16" ht="21.75" customHeight="1" x14ac:dyDescent="0.55000000000000004">
      <c r="A742" s="488"/>
      <c r="B742" s="488"/>
      <c r="C742" s="488"/>
      <c r="D742" s="488"/>
      <c r="E742" s="491"/>
      <c r="F742" s="491"/>
      <c r="G742" s="491"/>
      <c r="H742" s="491"/>
      <c r="I742" s="491"/>
      <c r="J742" s="491"/>
      <c r="K742" s="492"/>
      <c r="L742" s="493"/>
      <c r="M742" s="493"/>
      <c r="N742" s="493"/>
      <c r="O742" s="494"/>
      <c r="P742" s="494"/>
    </row>
    <row r="743" spans="1:16" ht="21.75" customHeight="1" x14ac:dyDescent="0.55000000000000004">
      <c r="A743" s="488"/>
      <c r="B743" s="488"/>
      <c r="C743" s="488"/>
      <c r="D743" s="488"/>
      <c r="E743" s="491"/>
      <c r="F743" s="491"/>
      <c r="G743" s="491"/>
      <c r="H743" s="491"/>
      <c r="I743" s="491"/>
      <c r="J743" s="491"/>
      <c r="K743" s="492"/>
      <c r="L743" s="493"/>
      <c r="M743" s="493"/>
      <c r="N743" s="493"/>
      <c r="O743" s="494"/>
      <c r="P743" s="494"/>
    </row>
    <row r="744" spans="1:16" ht="21.75" customHeight="1" x14ac:dyDescent="0.55000000000000004">
      <c r="A744" s="488"/>
      <c r="B744" s="488"/>
      <c r="C744" s="488"/>
      <c r="D744" s="488"/>
      <c r="E744" s="491"/>
      <c r="F744" s="491"/>
      <c r="G744" s="491"/>
      <c r="H744" s="491"/>
      <c r="I744" s="491"/>
      <c r="J744" s="491"/>
      <c r="K744" s="492"/>
      <c r="L744" s="493"/>
      <c r="M744" s="493"/>
      <c r="N744" s="493"/>
      <c r="O744" s="494"/>
      <c r="P744" s="494"/>
    </row>
    <row r="745" spans="1:16" ht="21.75" customHeight="1" x14ac:dyDescent="0.55000000000000004">
      <c r="A745" s="488"/>
      <c r="B745" s="488"/>
      <c r="C745" s="488"/>
      <c r="D745" s="488"/>
      <c r="E745" s="491"/>
      <c r="F745" s="491"/>
      <c r="G745" s="491"/>
      <c r="H745" s="491"/>
      <c r="I745" s="491"/>
      <c r="J745" s="491"/>
      <c r="K745" s="492"/>
      <c r="L745" s="493"/>
      <c r="M745" s="493"/>
      <c r="N745" s="493"/>
      <c r="O745" s="494"/>
      <c r="P745" s="494"/>
    </row>
    <row r="746" spans="1:16" ht="21.75" customHeight="1" x14ac:dyDescent="0.55000000000000004">
      <c r="A746" s="488"/>
      <c r="B746" s="488"/>
      <c r="C746" s="488"/>
      <c r="D746" s="488"/>
      <c r="E746" s="491"/>
      <c r="F746" s="491"/>
      <c r="G746" s="491"/>
      <c r="H746" s="491"/>
      <c r="I746" s="491"/>
      <c r="J746" s="491"/>
      <c r="K746" s="492"/>
      <c r="L746" s="493"/>
      <c r="M746" s="493"/>
      <c r="N746" s="493"/>
      <c r="O746" s="494"/>
      <c r="P746" s="494"/>
    </row>
    <row r="747" spans="1:16" ht="21.75" customHeight="1" x14ac:dyDescent="0.55000000000000004">
      <c r="A747" s="488"/>
      <c r="B747" s="488"/>
      <c r="C747" s="488"/>
      <c r="D747" s="488"/>
      <c r="E747" s="491"/>
      <c r="F747" s="491"/>
      <c r="G747" s="491"/>
      <c r="H747" s="491"/>
      <c r="I747" s="491"/>
      <c r="J747" s="491"/>
      <c r="K747" s="492"/>
      <c r="L747" s="493"/>
      <c r="M747" s="493"/>
      <c r="N747" s="493"/>
      <c r="O747" s="494"/>
      <c r="P747" s="494"/>
    </row>
    <row r="748" spans="1:16" ht="21.75" customHeight="1" x14ac:dyDescent="0.55000000000000004">
      <c r="A748" s="488"/>
      <c r="B748" s="488"/>
      <c r="C748" s="488"/>
      <c r="D748" s="488"/>
      <c r="E748" s="491"/>
      <c r="F748" s="491"/>
      <c r="G748" s="491"/>
      <c r="H748" s="491"/>
      <c r="I748" s="491"/>
      <c r="J748" s="491"/>
      <c r="K748" s="492"/>
      <c r="L748" s="493"/>
      <c r="M748" s="493"/>
      <c r="N748" s="493"/>
      <c r="O748" s="494"/>
      <c r="P748" s="494"/>
    </row>
    <row r="749" spans="1:16" ht="21.75" customHeight="1" x14ac:dyDescent="0.55000000000000004">
      <c r="A749" s="488"/>
      <c r="B749" s="488"/>
      <c r="C749" s="488"/>
      <c r="D749" s="488"/>
      <c r="E749" s="491"/>
      <c r="F749" s="491"/>
      <c r="G749" s="491"/>
      <c r="H749" s="491"/>
      <c r="I749" s="491"/>
      <c r="J749" s="491"/>
      <c r="K749" s="492"/>
      <c r="L749" s="493"/>
      <c r="M749" s="493"/>
      <c r="N749" s="493"/>
      <c r="O749" s="494"/>
      <c r="P749" s="494"/>
    </row>
    <row r="750" spans="1:16" ht="21.75" customHeight="1" x14ac:dyDescent="0.55000000000000004">
      <c r="A750" s="488"/>
      <c r="B750" s="488"/>
      <c r="C750" s="488"/>
      <c r="D750" s="488"/>
      <c r="E750" s="491"/>
      <c r="F750" s="491"/>
      <c r="G750" s="491"/>
      <c r="H750" s="491"/>
      <c r="I750" s="491"/>
      <c r="J750" s="491"/>
      <c r="K750" s="492"/>
      <c r="L750" s="493"/>
      <c r="M750" s="493"/>
      <c r="N750" s="493"/>
      <c r="O750" s="494"/>
      <c r="P750" s="494"/>
    </row>
    <row r="751" spans="1:16" ht="21.75" customHeight="1" x14ac:dyDescent="0.55000000000000004">
      <c r="A751" s="488"/>
      <c r="B751" s="488"/>
      <c r="C751" s="488"/>
      <c r="D751" s="488"/>
      <c r="E751" s="491"/>
      <c r="F751" s="491"/>
      <c r="G751" s="491"/>
      <c r="H751" s="491"/>
      <c r="I751" s="491"/>
      <c r="J751" s="491"/>
      <c r="K751" s="492"/>
      <c r="L751" s="493"/>
      <c r="M751" s="493"/>
      <c r="N751" s="493"/>
      <c r="O751" s="494"/>
      <c r="P751" s="494"/>
    </row>
    <row r="752" spans="1:16" ht="21.75" customHeight="1" x14ac:dyDescent="0.55000000000000004">
      <c r="A752" s="488"/>
      <c r="B752" s="488"/>
      <c r="C752" s="488"/>
      <c r="D752" s="488"/>
      <c r="E752" s="491"/>
      <c r="F752" s="491"/>
      <c r="G752" s="491"/>
      <c r="H752" s="491"/>
      <c r="I752" s="491"/>
      <c r="J752" s="491"/>
      <c r="K752" s="492"/>
      <c r="L752" s="493"/>
      <c r="M752" s="493"/>
      <c r="N752" s="493"/>
      <c r="O752" s="494"/>
      <c r="P752" s="494"/>
    </row>
    <row r="753" spans="1:16" ht="21.75" customHeight="1" x14ac:dyDescent="0.55000000000000004">
      <c r="A753" s="488"/>
      <c r="B753" s="488"/>
      <c r="C753" s="488"/>
      <c r="D753" s="488"/>
      <c r="E753" s="491"/>
      <c r="F753" s="491"/>
      <c r="G753" s="491"/>
      <c r="H753" s="491"/>
      <c r="I753" s="491"/>
      <c r="J753" s="491"/>
      <c r="K753" s="492"/>
      <c r="L753" s="493"/>
      <c r="M753" s="493"/>
      <c r="N753" s="493"/>
      <c r="O753" s="494"/>
      <c r="P753" s="494"/>
    </row>
    <row r="754" spans="1:16" ht="21.75" customHeight="1" x14ac:dyDescent="0.55000000000000004">
      <c r="A754" s="488"/>
      <c r="B754" s="488"/>
      <c r="C754" s="488"/>
      <c r="D754" s="488"/>
      <c r="E754" s="491"/>
      <c r="F754" s="491"/>
      <c r="G754" s="491"/>
      <c r="H754" s="491"/>
      <c r="I754" s="491"/>
      <c r="J754" s="491"/>
      <c r="K754" s="492"/>
      <c r="L754" s="493"/>
      <c r="M754" s="493"/>
      <c r="N754" s="493"/>
      <c r="O754" s="494"/>
      <c r="P754" s="494"/>
    </row>
    <row r="755" spans="1:16" ht="21.75" customHeight="1" x14ac:dyDescent="0.55000000000000004">
      <c r="A755" s="488"/>
      <c r="B755" s="488"/>
      <c r="C755" s="488"/>
      <c r="D755" s="488"/>
      <c r="E755" s="491"/>
      <c r="F755" s="491"/>
      <c r="G755" s="491"/>
      <c r="H755" s="491"/>
      <c r="I755" s="491"/>
      <c r="J755" s="491"/>
      <c r="K755" s="492"/>
      <c r="L755" s="493"/>
      <c r="M755" s="493"/>
      <c r="N755" s="493"/>
      <c r="O755" s="494"/>
      <c r="P755" s="494"/>
    </row>
    <row r="756" spans="1:16" ht="21.75" customHeight="1" x14ac:dyDescent="0.55000000000000004">
      <c r="A756" s="488"/>
      <c r="B756" s="488"/>
      <c r="C756" s="488"/>
      <c r="D756" s="488"/>
      <c r="E756" s="491"/>
      <c r="F756" s="491"/>
      <c r="G756" s="491"/>
      <c r="H756" s="491"/>
      <c r="I756" s="491"/>
      <c r="J756" s="491"/>
      <c r="K756" s="492"/>
      <c r="L756" s="493"/>
      <c r="M756" s="493"/>
      <c r="N756" s="493"/>
      <c r="O756" s="494"/>
      <c r="P756" s="494"/>
    </row>
    <row r="757" spans="1:16" ht="21.75" customHeight="1" x14ac:dyDescent="0.55000000000000004">
      <c r="A757" s="488"/>
      <c r="B757" s="488"/>
      <c r="C757" s="488"/>
      <c r="D757" s="488"/>
      <c r="E757" s="491"/>
      <c r="F757" s="491"/>
      <c r="G757" s="491"/>
      <c r="H757" s="491"/>
      <c r="I757" s="491"/>
      <c r="J757" s="491"/>
      <c r="K757" s="492"/>
      <c r="L757" s="493"/>
      <c r="M757" s="493"/>
      <c r="N757" s="493"/>
      <c r="O757" s="494"/>
      <c r="P757" s="494"/>
    </row>
    <row r="758" spans="1:16" ht="21.75" customHeight="1" x14ac:dyDescent="0.55000000000000004">
      <c r="A758" s="488"/>
      <c r="B758" s="488"/>
      <c r="C758" s="488"/>
      <c r="D758" s="488"/>
      <c r="E758" s="491"/>
      <c r="F758" s="491"/>
      <c r="G758" s="491"/>
      <c r="H758" s="491"/>
      <c r="I758" s="491"/>
      <c r="J758" s="491"/>
      <c r="K758" s="492"/>
      <c r="L758" s="493"/>
      <c r="M758" s="493"/>
      <c r="N758" s="493"/>
      <c r="O758" s="494"/>
      <c r="P758" s="494"/>
    </row>
    <row r="759" spans="1:16" ht="21.75" customHeight="1" x14ac:dyDescent="0.55000000000000004">
      <c r="A759" s="488"/>
      <c r="B759" s="488"/>
      <c r="C759" s="488"/>
      <c r="D759" s="488"/>
      <c r="E759" s="491"/>
      <c r="F759" s="491"/>
      <c r="G759" s="491"/>
      <c r="H759" s="491"/>
      <c r="I759" s="491"/>
      <c r="J759" s="491"/>
      <c r="K759" s="492"/>
      <c r="L759" s="493"/>
      <c r="M759" s="493"/>
      <c r="N759" s="493"/>
      <c r="O759" s="494"/>
      <c r="P759" s="494"/>
    </row>
    <row r="760" spans="1:16" ht="21.75" customHeight="1" x14ac:dyDescent="0.55000000000000004">
      <c r="A760" s="488"/>
      <c r="B760" s="488"/>
      <c r="C760" s="488"/>
      <c r="D760" s="488"/>
      <c r="E760" s="491"/>
      <c r="F760" s="491"/>
      <c r="G760" s="491"/>
      <c r="H760" s="491"/>
      <c r="I760" s="491"/>
      <c r="J760" s="491"/>
      <c r="K760" s="492"/>
      <c r="L760" s="493"/>
      <c r="M760" s="493"/>
      <c r="N760" s="493"/>
      <c r="O760" s="494"/>
      <c r="P760" s="494"/>
    </row>
    <row r="761" spans="1:16" ht="21.75" customHeight="1" x14ac:dyDescent="0.55000000000000004">
      <c r="A761" s="488"/>
      <c r="B761" s="488"/>
      <c r="C761" s="488"/>
      <c r="D761" s="488"/>
      <c r="E761" s="491"/>
      <c r="F761" s="491"/>
      <c r="G761" s="491"/>
      <c r="H761" s="491"/>
      <c r="I761" s="491"/>
      <c r="J761" s="491"/>
      <c r="K761" s="492"/>
      <c r="L761" s="493"/>
      <c r="M761" s="493"/>
      <c r="N761" s="493"/>
      <c r="O761" s="494"/>
      <c r="P761" s="494"/>
    </row>
    <row r="762" spans="1:16" ht="21.75" customHeight="1" x14ac:dyDescent="0.55000000000000004">
      <c r="A762" s="488"/>
      <c r="B762" s="488"/>
      <c r="C762" s="488"/>
      <c r="D762" s="488"/>
      <c r="E762" s="491"/>
      <c r="F762" s="491"/>
      <c r="G762" s="491"/>
      <c r="H762" s="491"/>
      <c r="I762" s="491"/>
      <c r="J762" s="491"/>
      <c r="K762" s="492"/>
      <c r="L762" s="493"/>
      <c r="M762" s="493"/>
      <c r="N762" s="493"/>
      <c r="O762" s="494"/>
      <c r="P762" s="494"/>
    </row>
    <row r="763" spans="1:16" ht="21.75" customHeight="1" x14ac:dyDescent="0.55000000000000004">
      <c r="A763" s="488"/>
      <c r="B763" s="488"/>
      <c r="C763" s="488"/>
      <c r="D763" s="488"/>
      <c r="E763" s="491"/>
      <c r="F763" s="491"/>
      <c r="G763" s="491"/>
      <c r="H763" s="491"/>
      <c r="I763" s="491"/>
      <c r="J763" s="491"/>
      <c r="K763" s="492"/>
      <c r="L763" s="493"/>
      <c r="M763" s="493"/>
      <c r="N763" s="493"/>
      <c r="O763" s="494"/>
      <c r="P763" s="494"/>
    </row>
    <row r="764" spans="1:16" ht="21.75" customHeight="1" x14ac:dyDescent="0.55000000000000004">
      <c r="A764" s="488"/>
      <c r="B764" s="488"/>
      <c r="C764" s="488"/>
      <c r="D764" s="488"/>
      <c r="E764" s="491"/>
      <c r="F764" s="491"/>
      <c r="G764" s="491"/>
      <c r="H764" s="491"/>
      <c r="I764" s="491"/>
      <c r="J764" s="491"/>
      <c r="K764" s="492"/>
      <c r="L764" s="493"/>
      <c r="M764" s="493"/>
      <c r="N764" s="493"/>
      <c r="O764" s="494"/>
      <c r="P764" s="494"/>
    </row>
    <row r="765" spans="1:16" ht="21.75" customHeight="1" x14ac:dyDescent="0.55000000000000004">
      <c r="A765" s="488"/>
      <c r="B765" s="488"/>
      <c r="C765" s="488"/>
      <c r="D765" s="488"/>
      <c r="E765" s="491"/>
      <c r="F765" s="491"/>
      <c r="G765" s="491"/>
      <c r="H765" s="491"/>
      <c r="I765" s="491"/>
      <c r="J765" s="491"/>
      <c r="K765" s="492"/>
      <c r="L765" s="493"/>
      <c r="M765" s="493"/>
      <c r="N765" s="493"/>
      <c r="O765" s="494"/>
      <c r="P765" s="494"/>
    </row>
    <row r="766" spans="1:16" ht="21.75" customHeight="1" x14ac:dyDescent="0.55000000000000004">
      <c r="A766" s="488"/>
      <c r="B766" s="488"/>
      <c r="C766" s="488"/>
      <c r="D766" s="488"/>
      <c r="E766" s="491"/>
      <c r="F766" s="491"/>
      <c r="G766" s="491"/>
      <c r="H766" s="491"/>
      <c r="I766" s="491"/>
      <c r="J766" s="491"/>
      <c r="K766" s="492"/>
      <c r="L766" s="493"/>
      <c r="M766" s="493"/>
      <c r="N766" s="493"/>
      <c r="O766" s="494"/>
      <c r="P766" s="494"/>
    </row>
    <row r="767" spans="1:16" ht="21.75" customHeight="1" x14ac:dyDescent="0.55000000000000004">
      <c r="A767" s="488"/>
      <c r="B767" s="488"/>
      <c r="C767" s="488"/>
      <c r="D767" s="488"/>
      <c r="E767" s="491"/>
      <c r="F767" s="491"/>
      <c r="G767" s="491"/>
      <c r="H767" s="491"/>
      <c r="I767" s="491"/>
      <c r="J767" s="491"/>
      <c r="K767" s="492"/>
      <c r="L767" s="493"/>
      <c r="M767" s="493"/>
      <c r="N767" s="493"/>
      <c r="O767" s="494"/>
      <c r="P767" s="494"/>
    </row>
    <row r="768" spans="1:16" ht="21.75" customHeight="1" x14ac:dyDescent="0.55000000000000004">
      <c r="A768" s="488"/>
      <c r="B768" s="488"/>
      <c r="C768" s="488"/>
      <c r="D768" s="488"/>
      <c r="E768" s="491"/>
      <c r="F768" s="491"/>
      <c r="G768" s="491"/>
      <c r="H768" s="491"/>
      <c r="I768" s="491"/>
      <c r="J768" s="491"/>
      <c r="K768" s="492"/>
      <c r="L768" s="493"/>
      <c r="M768" s="493"/>
      <c r="N768" s="493"/>
      <c r="O768" s="494"/>
      <c r="P768" s="494"/>
    </row>
    <row r="769" spans="1:16" ht="21.75" customHeight="1" x14ac:dyDescent="0.55000000000000004">
      <c r="A769" s="488"/>
      <c r="B769" s="488"/>
      <c r="C769" s="488"/>
      <c r="D769" s="488"/>
      <c r="E769" s="491"/>
      <c r="F769" s="491"/>
      <c r="G769" s="491"/>
      <c r="H769" s="491"/>
      <c r="I769" s="491"/>
      <c r="J769" s="491"/>
      <c r="K769" s="492"/>
      <c r="L769" s="493"/>
      <c r="M769" s="493"/>
      <c r="N769" s="493"/>
      <c r="O769" s="494"/>
      <c r="P769" s="494"/>
    </row>
    <row r="770" spans="1:16" ht="21.75" customHeight="1" x14ac:dyDescent="0.55000000000000004">
      <c r="A770" s="488"/>
      <c r="B770" s="488"/>
      <c r="C770" s="488"/>
      <c r="D770" s="488"/>
      <c r="E770" s="491"/>
      <c r="F770" s="491"/>
      <c r="G770" s="491"/>
      <c r="H770" s="491"/>
      <c r="I770" s="491"/>
      <c r="J770" s="491"/>
      <c r="K770" s="492"/>
      <c r="L770" s="493"/>
      <c r="M770" s="493"/>
      <c r="N770" s="493"/>
      <c r="O770" s="494"/>
      <c r="P770" s="494"/>
    </row>
    <row r="771" spans="1:16" ht="21.75" customHeight="1" x14ac:dyDescent="0.55000000000000004">
      <c r="A771" s="488"/>
      <c r="B771" s="488"/>
      <c r="C771" s="488"/>
      <c r="D771" s="488"/>
      <c r="E771" s="491"/>
      <c r="F771" s="491"/>
      <c r="G771" s="491"/>
      <c r="H771" s="491"/>
      <c r="I771" s="491"/>
      <c r="J771" s="491"/>
      <c r="K771" s="492"/>
      <c r="L771" s="493"/>
      <c r="M771" s="493"/>
      <c r="N771" s="493"/>
      <c r="O771" s="494"/>
      <c r="P771" s="494"/>
    </row>
    <row r="772" spans="1:16" ht="21.75" customHeight="1" x14ac:dyDescent="0.55000000000000004">
      <c r="A772" s="488"/>
      <c r="B772" s="488"/>
      <c r="C772" s="488"/>
      <c r="D772" s="488"/>
      <c r="E772" s="491"/>
      <c r="F772" s="491"/>
      <c r="G772" s="491"/>
      <c r="H772" s="491"/>
      <c r="I772" s="491"/>
      <c r="J772" s="491"/>
      <c r="K772" s="492"/>
      <c r="L772" s="493"/>
      <c r="M772" s="493"/>
      <c r="N772" s="493"/>
      <c r="O772" s="494"/>
      <c r="P772" s="494"/>
    </row>
    <row r="773" spans="1:16" ht="21.75" customHeight="1" x14ac:dyDescent="0.55000000000000004">
      <c r="A773" s="488"/>
      <c r="B773" s="488"/>
      <c r="C773" s="488"/>
      <c r="D773" s="488"/>
      <c r="E773" s="491"/>
      <c r="F773" s="491"/>
      <c r="G773" s="491"/>
      <c r="H773" s="491"/>
      <c r="I773" s="491"/>
      <c r="J773" s="491"/>
      <c r="K773" s="492"/>
      <c r="L773" s="493"/>
      <c r="M773" s="493"/>
      <c r="N773" s="493"/>
      <c r="O773" s="494"/>
      <c r="P773" s="494"/>
    </row>
    <row r="774" spans="1:16" ht="21.75" customHeight="1" x14ac:dyDescent="0.55000000000000004">
      <c r="A774" s="488"/>
      <c r="B774" s="488"/>
      <c r="C774" s="488"/>
      <c r="D774" s="488"/>
      <c r="E774" s="491"/>
      <c r="F774" s="491"/>
      <c r="G774" s="491"/>
      <c r="H774" s="491"/>
      <c r="I774" s="491"/>
      <c r="J774" s="491"/>
      <c r="K774" s="492"/>
      <c r="L774" s="493"/>
      <c r="M774" s="493"/>
      <c r="N774" s="493"/>
      <c r="O774" s="494"/>
      <c r="P774" s="494"/>
    </row>
    <row r="775" spans="1:16" ht="21.75" customHeight="1" x14ac:dyDescent="0.55000000000000004">
      <c r="A775" s="488"/>
      <c r="B775" s="488"/>
      <c r="C775" s="488"/>
      <c r="D775" s="488"/>
      <c r="E775" s="491"/>
      <c r="F775" s="491"/>
      <c r="G775" s="491"/>
      <c r="H775" s="491"/>
      <c r="I775" s="491"/>
      <c r="J775" s="491"/>
      <c r="K775" s="492"/>
      <c r="L775" s="493"/>
      <c r="M775" s="493"/>
      <c r="N775" s="493"/>
      <c r="O775" s="494"/>
      <c r="P775" s="494"/>
    </row>
    <row r="776" spans="1:16" ht="21.75" customHeight="1" x14ac:dyDescent="0.55000000000000004">
      <c r="A776" s="488"/>
      <c r="B776" s="488"/>
      <c r="C776" s="488"/>
      <c r="D776" s="488"/>
      <c r="E776" s="491"/>
      <c r="F776" s="491"/>
      <c r="G776" s="491"/>
      <c r="H776" s="491"/>
      <c r="I776" s="491"/>
      <c r="J776" s="491"/>
      <c r="K776" s="492"/>
      <c r="L776" s="493"/>
      <c r="M776" s="493"/>
      <c r="N776" s="493"/>
      <c r="O776" s="494"/>
      <c r="P776" s="494"/>
    </row>
    <row r="777" spans="1:16" ht="21.75" customHeight="1" x14ac:dyDescent="0.55000000000000004">
      <c r="A777" s="488"/>
      <c r="B777" s="488"/>
      <c r="C777" s="488"/>
      <c r="D777" s="488"/>
      <c r="E777" s="491"/>
      <c r="F777" s="491"/>
      <c r="G777" s="491"/>
      <c r="H777" s="491"/>
      <c r="I777" s="491"/>
      <c r="J777" s="491"/>
      <c r="K777" s="492"/>
      <c r="L777" s="493"/>
      <c r="M777" s="493"/>
      <c r="N777" s="493"/>
      <c r="O777" s="494"/>
      <c r="P777" s="494"/>
    </row>
    <row r="778" spans="1:16" ht="21.75" customHeight="1" x14ac:dyDescent="0.55000000000000004">
      <c r="A778" s="488"/>
      <c r="B778" s="488"/>
      <c r="C778" s="488"/>
      <c r="D778" s="488"/>
      <c r="E778" s="491"/>
      <c r="F778" s="491"/>
      <c r="G778" s="491"/>
      <c r="H778" s="491"/>
      <c r="I778" s="491"/>
      <c r="J778" s="491"/>
      <c r="K778" s="492"/>
      <c r="L778" s="493"/>
      <c r="M778" s="493"/>
      <c r="N778" s="493"/>
      <c r="O778" s="494"/>
      <c r="P778" s="494"/>
    </row>
    <row r="779" spans="1:16" ht="21.75" customHeight="1" x14ac:dyDescent="0.55000000000000004">
      <c r="A779" s="488"/>
      <c r="B779" s="488"/>
      <c r="C779" s="488"/>
      <c r="D779" s="488"/>
      <c r="E779" s="491"/>
      <c r="F779" s="491"/>
      <c r="G779" s="491"/>
      <c r="H779" s="491"/>
      <c r="I779" s="491"/>
      <c r="J779" s="491"/>
      <c r="K779" s="492"/>
      <c r="L779" s="493"/>
      <c r="M779" s="493"/>
      <c r="N779" s="493"/>
      <c r="O779" s="494"/>
      <c r="P779" s="494"/>
    </row>
    <row r="780" spans="1:16" ht="21.75" customHeight="1" x14ac:dyDescent="0.55000000000000004">
      <c r="A780" s="488"/>
      <c r="B780" s="488"/>
      <c r="C780" s="488"/>
      <c r="D780" s="488"/>
      <c r="E780" s="491"/>
      <c r="F780" s="491"/>
      <c r="G780" s="491"/>
      <c r="H780" s="491"/>
      <c r="I780" s="491"/>
      <c r="J780" s="491"/>
      <c r="K780" s="492"/>
      <c r="L780" s="493"/>
      <c r="M780" s="493"/>
      <c r="N780" s="493"/>
      <c r="O780" s="494"/>
      <c r="P780" s="494"/>
    </row>
    <row r="781" spans="1:16" ht="21.75" customHeight="1" x14ac:dyDescent="0.55000000000000004">
      <c r="A781" s="488"/>
      <c r="B781" s="488"/>
      <c r="C781" s="488"/>
      <c r="D781" s="488"/>
      <c r="E781" s="491"/>
      <c r="F781" s="491"/>
      <c r="G781" s="491"/>
      <c r="H781" s="491"/>
      <c r="I781" s="491"/>
      <c r="J781" s="491"/>
      <c r="K781" s="492"/>
      <c r="L781" s="493"/>
      <c r="M781" s="493"/>
      <c r="N781" s="493"/>
      <c r="O781" s="494"/>
      <c r="P781" s="494"/>
    </row>
    <row r="782" spans="1:16" ht="21.75" customHeight="1" x14ac:dyDescent="0.55000000000000004">
      <c r="A782" s="488"/>
      <c r="B782" s="488"/>
      <c r="C782" s="488"/>
      <c r="D782" s="488"/>
      <c r="E782" s="491"/>
      <c r="F782" s="491"/>
      <c r="G782" s="491"/>
      <c r="H782" s="491"/>
      <c r="I782" s="491"/>
      <c r="J782" s="491"/>
      <c r="K782" s="492"/>
      <c r="L782" s="493"/>
      <c r="M782" s="493"/>
      <c r="N782" s="493"/>
      <c r="O782" s="494"/>
      <c r="P782" s="494"/>
    </row>
    <row r="783" spans="1:16" ht="21.75" customHeight="1" x14ac:dyDescent="0.55000000000000004">
      <c r="A783" s="488"/>
      <c r="B783" s="488"/>
      <c r="C783" s="488"/>
      <c r="D783" s="488"/>
      <c r="E783" s="491"/>
      <c r="F783" s="491"/>
      <c r="G783" s="491"/>
      <c r="H783" s="491"/>
      <c r="I783" s="491"/>
      <c r="J783" s="491"/>
      <c r="K783" s="492"/>
      <c r="L783" s="493"/>
      <c r="M783" s="493"/>
      <c r="N783" s="493"/>
      <c r="O783" s="494"/>
      <c r="P783" s="494"/>
    </row>
    <row r="784" spans="1:16" ht="21.75" customHeight="1" x14ac:dyDescent="0.55000000000000004">
      <c r="A784" s="488"/>
      <c r="B784" s="488"/>
      <c r="C784" s="488"/>
      <c r="D784" s="488"/>
      <c r="E784" s="491"/>
      <c r="F784" s="491"/>
      <c r="G784" s="491"/>
      <c r="H784" s="491"/>
      <c r="I784" s="491"/>
      <c r="J784" s="491"/>
      <c r="K784" s="492"/>
      <c r="L784" s="493"/>
      <c r="M784" s="493"/>
      <c r="N784" s="493"/>
      <c r="O784" s="494"/>
      <c r="P784" s="494"/>
    </row>
    <row r="785" spans="1:16" ht="21.75" customHeight="1" x14ac:dyDescent="0.55000000000000004">
      <c r="A785" s="488"/>
      <c r="B785" s="488"/>
      <c r="C785" s="488"/>
      <c r="D785" s="488"/>
      <c r="E785" s="491"/>
      <c r="F785" s="491"/>
      <c r="G785" s="491"/>
      <c r="H785" s="491"/>
      <c r="I785" s="491"/>
      <c r="J785" s="491"/>
      <c r="K785" s="492"/>
      <c r="L785" s="493"/>
      <c r="M785" s="493"/>
      <c r="N785" s="493"/>
      <c r="O785" s="494"/>
      <c r="P785" s="494"/>
    </row>
    <row r="786" spans="1:16" ht="21.75" customHeight="1" x14ac:dyDescent="0.55000000000000004">
      <c r="A786" s="488"/>
      <c r="B786" s="488"/>
      <c r="C786" s="488"/>
      <c r="D786" s="488"/>
      <c r="E786" s="491"/>
      <c r="F786" s="491"/>
      <c r="G786" s="491"/>
      <c r="H786" s="491"/>
      <c r="I786" s="491"/>
      <c r="J786" s="491"/>
      <c r="K786" s="492"/>
      <c r="L786" s="493"/>
      <c r="M786" s="493"/>
      <c r="N786" s="493"/>
      <c r="O786" s="494"/>
      <c r="P786" s="494"/>
    </row>
    <row r="787" spans="1:16" ht="21.75" customHeight="1" x14ac:dyDescent="0.55000000000000004">
      <c r="A787" s="488"/>
      <c r="B787" s="488"/>
      <c r="C787" s="488"/>
      <c r="D787" s="488"/>
      <c r="E787" s="491"/>
      <c r="F787" s="491"/>
      <c r="G787" s="491"/>
      <c r="H787" s="491"/>
      <c r="I787" s="491"/>
      <c r="J787" s="491"/>
      <c r="K787" s="492"/>
      <c r="L787" s="493"/>
      <c r="M787" s="493"/>
      <c r="N787" s="493"/>
      <c r="O787" s="494"/>
      <c r="P787" s="494"/>
    </row>
    <row r="788" spans="1:16" ht="21.75" customHeight="1" x14ac:dyDescent="0.55000000000000004">
      <c r="A788" s="488"/>
      <c r="B788" s="488"/>
      <c r="C788" s="488"/>
      <c r="D788" s="488"/>
      <c r="E788" s="491"/>
      <c r="F788" s="491"/>
      <c r="G788" s="491"/>
      <c r="H788" s="491"/>
      <c r="I788" s="491"/>
      <c r="J788" s="491"/>
      <c r="K788" s="492"/>
      <c r="L788" s="493"/>
      <c r="M788" s="493"/>
      <c r="N788" s="493"/>
      <c r="O788" s="494"/>
      <c r="P788" s="494"/>
    </row>
    <row r="789" spans="1:16" ht="21.75" customHeight="1" x14ac:dyDescent="0.55000000000000004">
      <c r="A789" s="488"/>
      <c r="B789" s="488"/>
      <c r="C789" s="488"/>
      <c r="D789" s="488"/>
      <c r="E789" s="491"/>
      <c r="F789" s="491"/>
      <c r="G789" s="491"/>
      <c r="H789" s="491"/>
      <c r="I789" s="491"/>
      <c r="J789" s="491"/>
      <c r="K789" s="492"/>
      <c r="L789" s="493"/>
      <c r="M789" s="493"/>
      <c r="N789" s="493"/>
      <c r="O789" s="494"/>
      <c r="P789" s="494"/>
    </row>
    <row r="790" spans="1:16" ht="21.75" customHeight="1" x14ac:dyDescent="0.55000000000000004">
      <c r="A790" s="488"/>
      <c r="B790" s="488"/>
      <c r="C790" s="488"/>
      <c r="D790" s="488"/>
      <c r="E790" s="491"/>
      <c r="F790" s="491"/>
      <c r="G790" s="491"/>
      <c r="H790" s="491"/>
      <c r="I790" s="491"/>
      <c r="J790" s="491"/>
      <c r="K790" s="492"/>
      <c r="L790" s="493"/>
      <c r="M790" s="493"/>
      <c r="N790" s="493"/>
      <c r="O790" s="494"/>
      <c r="P790" s="494"/>
    </row>
    <row r="791" spans="1:16" ht="21.75" customHeight="1" x14ac:dyDescent="0.55000000000000004">
      <c r="A791" s="488"/>
      <c r="B791" s="488"/>
      <c r="C791" s="488"/>
      <c r="D791" s="488"/>
      <c r="E791" s="491"/>
      <c r="F791" s="491"/>
      <c r="G791" s="491"/>
      <c r="H791" s="491"/>
      <c r="I791" s="491"/>
      <c r="J791" s="491"/>
      <c r="K791" s="492"/>
      <c r="L791" s="493"/>
      <c r="M791" s="493"/>
      <c r="N791" s="493"/>
      <c r="O791" s="494"/>
      <c r="P791" s="494"/>
    </row>
    <row r="792" spans="1:16" ht="21.75" customHeight="1" x14ac:dyDescent="0.55000000000000004">
      <c r="A792" s="488"/>
      <c r="B792" s="488"/>
      <c r="C792" s="488"/>
      <c r="D792" s="488"/>
      <c r="E792" s="491"/>
      <c r="F792" s="491"/>
      <c r="G792" s="491"/>
      <c r="H792" s="491"/>
      <c r="I792" s="491"/>
      <c r="J792" s="491"/>
      <c r="K792" s="492"/>
      <c r="L792" s="493"/>
      <c r="M792" s="493"/>
      <c r="N792" s="493"/>
      <c r="O792" s="494"/>
      <c r="P792" s="494"/>
    </row>
    <row r="793" spans="1:16" ht="21.75" customHeight="1" x14ac:dyDescent="0.55000000000000004">
      <c r="A793" s="488"/>
      <c r="B793" s="488"/>
      <c r="C793" s="488"/>
      <c r="D793" s="488"/>
      <c r="E793" s="491"/>
      <c r="F793" s="491"/>
      <c r="G793" s="491"/>
      <c r="H793" s="491"/>
      <c r="I793" s="491"/>
      <c r="J793" s="491"/>
      <c r="K793" s="492"/>
      <c r="L793" s="493"/>
      <c r="M793" s="493"/>
      <c r="N793" s="493"/>
      <c r="O793" s="494"/>
      <c r="P793" s="494"/>
    </row>
    <row r="794" spans="1:16" ht="21.75" customHeight="1" x14ac:dyDescent="0.55000000000000004">
      <c r="A794" s="488"/>
      <c r="B794" s="488"/>
      <c r="C794" s="488"/>
      <c r="D794" s="488"/>
      <c r="E794" s="491"/>
      <c r="F794" s="491"/>
      <c r="G794" s="491"/>
      <c r="H794" s="491"/>
      <c r="I794" s="491"/>
      <c r="J794" s="491"/>
      <c r="K794" s="492"/>
      <c r="L794" s="493"/>
      <c r="M794" s="493"/>
      <c r="N794" s="493"/>
      <c r="O794" s="494"/>
      <c r="P794" s="494"/>
    </row>
    <row r="795" spans="1:16" ht="21.75" customHeight="1" x14ac:dyDescent="0.55000000000000004">
      <c r="A795" s="488"/>
      <c r="B795" s="488"/>
      <c r="C795" s="488"/>
      <c r="D795" s="488"/>
      <c r="E795" s="491"/>
      <c r="F795" s="491"/>
      <c r="G795" s="491"/>
      <c r="H795" s="491"/>
      <c r="I795" s="491"/>
      <c r="J795" s="491"/>
      <c r="K795" s="492"/>
      <c r="L795" s="493"/>
      <c r="M795" s="493"/>
      <c r="N795" s="493"/>
      <c r="O795" s="494"/>
      <c r="P795" s="494"/>
    </row>
    <row r="796" spans="1:16" ht="21.75" customHeight="1" x14ac:dyDescent="0.55000000000000004">
      <c r="A796" s="488"/>
      <c r="B796" s="488"/>
      <c r="C796" s="488"/>
      <c r="D796" s="488"/>
      <c r="E796" s="491"/>
      <c r="F796" s="491"/>
      <c r="G796" s="491"/>
      <c r="H796" s="491"/>
      <c r="I796" s="491"/>
      <c r="J796" s="491"/>
      <c r="K796" s="492"/>
      <c r="L796" s="493"/>
      <c r="M796" s="493"/>
      <c r="N796" s="493"/>
      <c r="O796" s="494"/>
      <c r="P796" s="494"/>
    </row>
    <row r="797" spans="1:16" ht="21.75" customHeight="1" x14ac:dyDescent="0.55000000000000004">
      <c r="A797" s="488"/>
      <c r="B797" s="488"/>
      <c r="C797" s="488"/>
      <c r="D797" s="488"/>
      <c r="E797" s="491"/>
      <c r="F797" s="491"/>
      <c r="G797" s="491"/>
      <c r="H797" s="491"/>
      <c r="I797" s="491"/>
      <c r="J797" s="491"/>
      <c r="K797" s="492"/>
      <c r="L797" s="493"/>
      <c r="M797" s="493"/>
      <c r="N797" s="493"/>
      <c r="O797" s="494"/>
      <c r="P797" s="494"/>
    </row>
    <row r="798" spans="1:16" ht="21.75" customHeight="1" x14ac:dyDescent="0.55000000000000004">
      <c r="A798" s="488"/>
      <c r="B798" s="488"/>
      <c r="C798" s="488"/>
      <c r="D798" s="488"/>
      <c r="E798" s="491"/>
      <c r="F798" s="491"/>
      <c r="G798" s="491"/>
      <c r="H798" s="491"/>
      <c r="I798" s="491"/>
      <c r="J798" s="491"/>
      <c r="K798" s="492"/>
      <c r="L798" s="493"/>
      <c r="M798" s="493"/>
      <c r="N798" s="493"/>
      <c r="O798" s="494"/>
      <c r="P798" s="494"/>
    </row>
    <row r="799" spans="1:16" ht="21.75" customHeight="1" x14ac:dyDescent="0.55000000000000004">
      <c r="A799" s="488"/>
      <c r="B799" s="488"/>
      <c r="C799" s="488"/>
      <c r="D799" s="488"/>
      <c r="E799" s="491"/>
      <c r="F799" s="491"/>
      <c r="G799" s="491"/>
      <c r="H799" s="491"/>
      <c r="I799" s="491"/>
      <c r="J799" s="491"/>
      <c r="K799" s="492"/>
      <c r="L799" s="493"/>
      <c r="M799" s="493"/>
      <c r="N799" s="493"/>
      <c r="O799" s="494"/>
      <c r="P799" s="494"/>
    </row>
    <row r="800" spans="1:16" ht="21.75" customHeight="1" x14ac:dyDescent="0.55000000000000004">
      <c r="A800" s="488"/>
      <c r="B800" s="488"/>
      <c r="C800" s="488"/>
      <c r="D800" s="488"/>
      <c r="E800" s="491"/>
      <c r="F800" s="491"/>
      <c r="G800" s="491"/>
      <c r="H800" s="491"/>
      <c r="I800" s="491"/>
      <c r="J800" s="491"/>
      <c r="K800" s="492"/>
      <c r="L800" s="493"/>
      <c r="M800" s="493"/>
      <c r="N800" s="493"/>
      <c r="O800" s="494"/>
      <c r="P800" s="494"/>
    </row>
    <row r="801" spans="1:16" ht="21.75" customHeight="1" x14ac:dyDescent="0.55000000000000004">
      <c r="A801" s="488"/>
      <c r="B801" s="488"/>
      <c r="C801" s="488"/>
      <c r="D801" s="488"/>
      <c r="E801" s="491"/>
      <c r="F801" s="491"/>
      <c r="G801" s="491"/>
      <c r="H801" s="491"/>
      <c r="I801" s="491"/>
      <c r="J801" s="491"/>
      <c r="K801" s="492"/>
      <c r="L801" s="493"/>
      <c r="M801" s="493"/>
      <c r="N801" s="493"/>
      <c r="O801" s="494"/>
      <c r="P801" s="494"/>
    </row>
    <row r="802" spans="1:16" ht="21.75" customHeight="1" x14ac:dyDescent="0.55000000000000004">
      <c r="A802" s="488"/>
      <c r="B802" s="488"/>
      <c r="C802" s="488"/>
      <c r="D802" s="488"/>
      <c r="E802" s="491"/>
      <c r="F802" s="491"/>
      <c r="G802" s="491"/>
      <c r="H802" s="491"/>
      <c r="I802" s="491"/>
      <c r="J802" s="491"/>
      <c r="K802" s="492"/>
      <c r="L802" s="493"/>
      <c r="M802" s="493"/>
      <c r="N802" s="493"/>
      <c r="O802" s="494"/>
      <c r="P802" s="494"/>
    </row>
    <row r="803" spans="1:16" ht="21.75" customHeight="1" x14ac:dyDescent="0.55000000000000004">
      <c r="A803" s="488"/>
      <c r="B803" s="488"/>
      <c r="C803" s="488"/>
      <c r="D803" s="488"/>
      <c r="E803" s="491"/>
      <c r="F803" s="491"/>
      <c r="G803" s="491"/>
      <c r="H803" s="491"/>
      <c r="I803" s="491"/>
      <c r="J803" s="491"/>
      <c r="K803" s="492"/>
      <c r="L803" s="493"/>
      <c r="M803" s="493"/>
      <c r="N803" s="493"/>
      <c r="O803" s="494"/>
      <c r="P803" s="494"/>
    </row>
    <row r="804" spans="1:16" ht="21.75" customHeight="1" x14ac:dyDescent="0.55000000000000004">
      <c r="A804" s="488"/>
      <c r="B804" s="488"/>
      <c r="C804" s="488"/>
      <c r="D804" s="488"/>
      <c r="E804" s="491"/>
      <c r="F804" s="491"/>
      <c r="G804" s="491"/>
      <c r="H804" s="491"/>
      <c r="I804" s="491"/>
      <c r="J804" s="491"/>
      <c r="K804" s="492"/>
      <c r="L804" s="493"/>
      <c r="M804" s="493"/>
      <c r="N804" s="493"/>
      <c r="O804" s="494"/>
      <c r="P804" s="494"/>
    </row>
    <row r="805" spans="1:16" ht="21.75" customHeight="1" x14ac:dyDescent="0.55000000000000004">
      <c r="A805" s="488"/>
      <c r="B805" s="488"/>
      <c r="C805" s="488"/>
      <c r="D805" s="488"/>
      <c r="E805" s="491"/>
      <c r="F805" s="491"/>
      <c r="G805" s="491"/>
      <c r="H805" s="491"/>
      <c r="I805" s="491"/>
      <c r="J805" s="491"/>
      <c r="K805" s="492"/>
      <c r="L805" s="493"/>
      <c r="M805" s="493"/>
      <c r="N805" s="493"/>
      <c r="O805" s="494"/>
      <c r="P805" s="494"/>
    </row>
    <row r="806" spans="1:16" ht="21.75" customHeight="1" x14ac:dyDescent="0.55000000000000004">
      <c r="A806" s="488"/>
      <c r="B806" s="488"/>
      <c r="C806" s="488"/>
      <c r="D806" s="488"/>
      <c r="E806" s="491"/>
      <c r="F806" s="491"/>
      <c r="G806" s="491"/>
      <c r="H806" s="491"/>
      <c r="I806" s="491"/>
      <c r="J806" s="491"/>
      <c r="K806" s="492"/>
      <c r="L806" s="493"/>
      <c r="M806" s="493"/>
      <c r="N806" s="493"/>
      <c r="O806" s="494"/>
      <c r="P806" s="494"/>
    </row>
    <row r="807" spans="1:16" ht="21.75" customHeight="1" x14ac:dyDescent="0.55000000000000004">
      <c r="A807" s="488"/>
      <c r="B807" s="488"/>
      <c r="C807" s="488"/>
      <c r="D807" s="488"/>
      <c r="E807" s="491"/>
      <c r="F807" s="491"/>
      <c r="G807" s="491"/>
      <c r="H807" s="491"/>
      <c r="I807" s="491"/>
      <c r="J807" s="491"/>
      <c r="K807" s="492"/>
      <c r="L807" s="493"/>
      <c r="M807" s="493"/>
      <c r="N807" s="493"/>
      <c r="O807" s="494"/>
      <c r="P807" s="494"/>
    </row>
    <row r="808" spans="1:16" ht="21.75" customHeight="1" x14ac:dyDescent="0.55000000000000004">
      <c r="A808" s="488"/>
      <c r="B808" s="488"/>
      <c r="C808" s="488"/>
      <c r="D808" s="488"/>
      <c r="E808" s="491"/>
      <c r="F808" s="491"/>
      <c r="G808" s="491"/>
      <c r="H808" s="491"/>
      <c r="I808" s="491"/>
      <c r="J808" s="491"/>
      <c r="K808" s="492"/>
      <c r="L808" s="493"/>
      <c r="M808" s="493"/>
      <c r="N808" s="493"/>
      <c r="O808" s="494"/>
      <c r="P808" s="494"/>
    </row>
    <row r="809" spans="1:16" ht="21.75" customHeight="1" x14ac:dyDescent="0.55000000000000004">
      <c r="A809" s="488"/>
      <c r="B809" s="488"/>
      <c r="C809" s="488"/>
      <c r="D809" s="488"/>
      <c r="E809" s="491"/>
      <c r="F809" s="491"/>
      <c r="G809" s="491"/>
      <c r="H809" s="491"/>
      <c r="I809" s="491"/>
      <c r="J809" s="491"/>
      <c r="K809" s="492"/>
      <c r="L809" s="493"/>
      <c r="M809" s="493"/>
      <c r="N809" s="493"/>
      <c r="O809" s="494"/>
      <c r="P809" s="494"/>
    </row>
    <row r="810" spans="1:16" ht="21.75" customHeight="1" x14ac:dyDescent="0.55000000000000004">
      <c r="A810" s="488"/>
      <c r="B810" s="488"/>
      <c r="C810" s="488"/>
      <c r="D810" s="488"/>
      <c r="E810" s="491"/>
      <c r="F810" s="491"/>
      <c r="G810" s="491"/>
      <c r="H810" s="491"/>
      <c r="I810" s="491"/>
      <c r="J810" s="491"/>
      <c r="K810" s="492"/>
      <c r="L810" s="493"/>
      <c r="M810" s="493"/>
      <c r="N810" s="493"/>
      <c r="O810" s="494"/>
      <c r="P810" s="494"/>
    </row>
    <row r="811" spans="1:16" ht="21.75" customHeight="1" x14ac:dyDescent="0.55000000000000004">
      <c r="A811" s="488"/>
      <c r="B811" s="488"/>
      <c r="C811" s="488"/>
      <c r="D811" s="488"/>
      <c r="E811" s="491"/>
      <c r="F811" s="491"/>
      <c r="G811" s="491"/>
      <c r="H811" s="491"/>
      <c r="I811" s="491"/>
      <c r="J811" s="491"/>
      <c r="K811" s="492"/>
      <c r="L811" s="493"/>
      <c r="M811" s="493"/>
      <c r="N811" s="493"/>
      <c r="O811" s="494"/>
      <c r="P811" s="494"/>
    </row>
    <row r="812" spans="1:16" ht="21.75" customHeight="1" x14ac:dyDescent="0.55000000000000004">
      <c r="A812" s="488"/>
      <c r="B812" s="488"/>
      <c r="C812" s="488"/>
      <c r="D812" s="488"/>
      <c r="E812" s="491"/>
      <c r="F812" s="491"/>
      <c r="G812" s="491"/>
      <c r="H812" s="491"/>
      <c r="I812" s="491"/>
      <c r="J812" s="491"/>
      <c r="K812" s="492"/>
      <c r="L812" s="493"/>
      <c r="M812" s="493"/>
      <c r="N812" s="493"/>
      <c r="O812" s="494"/>
      <c r="P812" s="494"/>
    </row>
    <row r="813" spans="1:16" ht="21.75" customHeight="1" x14ac:dyDescent="0.55000000000000004">
      <c r="A813" s="488"/>
      <c r="B813" s="488"/>
      <c r="C813" s="488"/>
      <c r="D813" s="488"/>
      <c r="E813" s="491"/>
      <c r="F813" s="491"/>
      <c r="G813" s="491"/>
      <c r="H813" s="491"/>
      <c r="I813" s="491"/>
      <c r="J813" s="491"/>
      <c r="K813" s="492"/>
      <c r="L813" s="493"/>
      <c r="M813" s="493"/>
      <c r="N813" s="493"/>
      <c r="O813" s="494"/>
      <c r="P813" s="494"/>
    </row>
    <row r="814" spans="1:16" ht="21.75" customHeight="1" x14ac:dyDescent="0.55000000000000004">
      <c r="A814" s="488"/>
      <c r="B814" s="488"/>
      <c r="C814" s="488"/>
      <c r="D814" s="488"/>
      <c r="E814" s="491"/>
      <c r="F814" s="491"/>
      <c r="G814" s="491"/>
      <c r="H814" s="491"/>
      <c r="I814" s="491"/>
      <c r="J814" s="491"/>
      <c r="K814" s="492"/>
      <c r="L814" s="493"/>
      <c r="M814" s="493"/>
      <c r="N814" s="493"/>
      <c r="O814" s="494"/>
      <c r="P814" s="494"/>
    </row>
    <row r="815" spans="1:16" ht="21.75" customHeight="1" x14ac:dyDescent="0.55000000000000004">
      <c r="A815" s="488"/>
      <c r="B815" s="488"/>
      <c r="C815" s="488"/>
      <c r="D815" s="488"/>
      <c r="E815" s="491"/>
      <c r="F815" s="491"/>
      <c r="G815" s="491"/>
      <c r="H815" s="491"/>
      <c r="I815" s="491"/>
      <c r="J815" s="491"/>
      <c r="K815" s="492"/>
      <c r="L815" s="493"/>
      <c r="M815" s="493"/>
      <c r="N815" s="493"/>
      <c r="O815" s="494"/>
      <c r="P815" s="494"/>
    </row>
    <row r="816" spans="1:16" ht="21.75" customHeight="1" x14ac:dyDescent="0.55000000000000004">
      <c r="A816" s="488"/>
      <c r="B816" s="488"/>
      <c r="C816" s="488"/>
      <c r="D816" s="488"/>
      <c r="E816" s="491"/>
      <c r="F816" s="491"/>
      <c r="G816" s="491"/>
      <c r="H816" s="491"/>
      <c r="I816" s="491"/>
      <c r="J816" s="491"/>
      <c r="K816" s="492"/>
      <c r="L816" s="493"/>
      <c r="M816" s="493"/>
      <c r="N816" s="493"/>
      <c r="O816" s="494"/>
      <c r="P816" s="494"/>
    </row>
    <row r="817" spans="1:16" ht="21.75" customHeight="1" x14ac:dyDescent="0.55000000000000004">
      <c r="A817" s="488"/>
      <c r="B817" s="488"/>
      <c r="C817" s="488"/>
      <c r="D817" s="488"/>
      <c r="E817" s="491"/>
      <c r="F817" s="491"/>
      <c r="G817" s="491"/>
      <c r="H817" s="491"/>
      <c r="I817" s="491"/>
      <c r="J817" s="491"/>
      <c r="K817" s="492"/>
      <c r="L817" s="493"/>
      <c r="M817" s="493"/>
      <c r="N817" s="493"/>
      <c r="O817" s="494"/>
      <c r="P817" s="494"/>
    </row>
    <row r="818" spans="1:16" ht="21.75" customHeight="1" x14ac:dyDescent="0.55000000000000004">
      <c r="A818" s="488"/>
      <c r="B818" s="488"/>
      <c r="C818" s="488"/>
      <c r="D818" s="488"/>
      <c r="E818" s="491"/>
      <c r="F818" s="491"/>
      <c r="G818" s="491"/>
      <c r="H818" s="491"/>
      <c r="I818" s="491"/>
      <c r="J818" s="491"/>
      <c r="K818" s="492"/>
      <c r="L818" s="493"/>
      <c r="M818" s="493"/>
      <c r="N818" s="493"/>
      <c r="O818" s="494"/>
      <c r="P818" s="494"/>
    </row>
    <row r="819" spans="1:16" ht="21.75" customHeight="1" x14ac:dyDescent="0.55000000000000004">
      <c r="A819" s="488"/>
      <c r="B819" s="488"/>
      <c r="C819" s="488"/>
      <c r="D819" s="488"/>
      <c r="E819" s="491"/>
      <c r="F819" s="491"/>
      <c r="G819" s="491"/>
      <c r="H819" s="491"/>
      <c r="I819" s="491"/>
      <c r="J819" s="491"/>
      <c r="K819" s="492"/>
      <c r="L819" s="493"/>
      <c r="M819" s="493"/>
      <c r="N819" s="493"/>
      <c r="O819" s="494"/>
      <c r="P819" s="494"/>
    </row>
    <row r="820" spans="1:16" ht="21.75" customHeight="1" x14ac:dyDescent="0.55000000000000004">
      <c r="A820" s="488"/>
      <c r="B820" s="488"/>
      <c r="C820" s="488"/>
      <c r="D820" s="488"/>
      <c r="E820" s="491"/>
      <c r="F820" s="491"/>
      <c r="G820" s="491"/>
      <c r="H820" s="491"/>
      <c r="I820" s="491"/>
      <c r="J820" s="491"/>
      <c r="K820" s="492"/>
      <c r="L820" s="493"/>
      <c r="M820" s="493"/>
      <c r="N820" s="493"/>
      <c r="O820" s="494"/>
      <c r="P820" s="494"/>
    </row>
    <row r="821" spans="1:16" ht="21.75" customHeight="1" x14ac:dyDescent="0.55000000000000004">
      <c r="A821" s="488"/>
      <c r="B821" s="488"/>
      <c r="C821" s="488"/>
      <c r="D821" s="488"/>
      <c r="E821" s="491"/>
      <c r="F821" s="491"/>
      <c r="G821" s="491"/>
      <c r="H821" s="491"/>
      <c r="I821" s="491"/>
      <c r="J821" s="491"/>
      <c r="K821" s="492"/>
      <c r="L821" s="493"/>
      <c r="M821" s="493"/>
      <c r="N821" s="493"/>
      <c r="O821" s="494"/>
      <c r="P821" s="494"/>
    </row>
    <row r="822" spans="1:16" ht="21.75" customHeight="1" x14ac:dyDescent="0.55000000000000004">
      <c r="A822" s="488"/>
      <c r="B822" s="488"/>
      <c r="C822" s="488"/>
      <c r="D822" s="488"/>
      <c r="E822" s="491"/>
      <c r="F822" s="491"/>
      <c r="G822" s="491"/>
      <c r="H822" s="491"/>
      <c r="I822" s="491"/>
      <c r="J822" s="491"/>
      <c r="K822" s="492"/>
      <c r="L822" s="493"/>
      <c r="M822" s="493"/>
      <c r="N822" s="493"/>
      <c r="O822" s="494"/>
      <c r="P822" s="494"/>
    </row>
    <row r="823" spans="1:16" ht="21.75" customHeight="1" x14ac:dyDescent="0.55000000000000004">
      <c r="A823" s="488"/>
      <c r="B823" s="488"/>
      <c r="C823" s="488"/>
      <c r="D823" s="488"/>
      <c r="E823" s="491"/>
      <c r="F823" s="491"/>
      <c r="G823" s="491"/>
      <c r="H823" s="491"/>
      <c r="I823" s="491"/>
      <c r="J823" s="491"/>
      <c r="K823" s="492"/>
      <c r="L823" s="493"/>
      <c r="M823" s="493"/>
      <c r="N823" s="493"/>
      <c r="O823" s="494"/>
      <c r="P823" s="494"/>
    </row>
    <row r="824" spans="1:16" ht="21.75" customHeight="1" x14ac:dyDescent="0.55000000000000004">
      <c r="A824" s="488"/>
      <c r="B824" s="488"/>
      <c r="C824" s="488"/>
      <c r="D824" s="488"/>
      <c r="E824" s="491"/>
      <c r="F824" s="491"/>
      <c r="G824" s="491"/>
      <c r="H824" s="491"/>
      <c r="I824" s="491"/>
      <c r="J824" s="491"/>
      <c r="K824" s="492"/>
      <c r="L824" s="493"/>
      <c r="M824" s="493"/>
      <c r="N824" s="493"/>
      <c r="O824" s="494"/>
      <c r="P824" s="494"/>
    </row>
    <row r="825" spans="1:16" ht="21.75" customHeight="1" x14ac:dyDescent="0.55000000000000004">
      <c r="A825" s="488"/>
      <c r="B825" s="488"/>
      <c r="C825" s="488"/>
      <c r="D825" s="488"/>
      <c r="E825" s="491"/>
      <c r="F825" s="491"/>
      <c r="G825" s="491"/>
      <c r="H825" s="491"/>
      <c r="I825" s="491"/>
      <c r="J825" s="491"/>
      <c r="K825" s="492"/>
      <c r="L825" s="493"/>
      <c r="M825" s="493"/>
      <c r="N825" s="493"/>
      <c r="O825" s="494"/>
      <c r="P825" s="494"/>
    </row>
    <row r="826" spans="1:16" ht="21.75" customHeight="1" x14ac:dyDescent="0.55000000000000004">
      <c r="A826" s="488"/>
      <c r="B826" s="488"/>
      <c r="C826" s="488"/>
      <c r="D826" s="488"/>
      <c r="E826" s="491"/>
      <c r="F826" s="491"/>
      <c r="G826" s="491"/>
      <c r="H826" s="491"/>
      <c r="I826" s="491"/>
      <c r="J826" s="491"/>
      <c r="K826" s="492"/>
      <c r="L826" s="493"/>
      <c r="M826" s="493"/>
      <c r="N826" s="493"/>
      <c r="O826" s="494"/>
      <c r="P826" s="494"/>
    </row>
    <row r="827" spans="1:16" ht="21.75" customHeight="1" x14ac:dyDescent="0.55000000000000004">
      <c r="A827" s="488"/>
      <c r="B827" s="488"/>
      <c r="C827" s="488"/>
      <c r="D827" s="488"/>
      <c r="E827" s="491"/>
      <c r="F827" s="491"/>
      <c r="G827" s="491"/>
      <c r="H827" s="491"/>
      <c r="I827" s="491"/>
      <c r="J827" s="491"/>
      <c r="K827" s="492"/>
      <c r="L827" s="493"/>
      <c r="M827" s="493"/>
      <c r="N827" s="493"/>
      <c r="O827" s="494"/>
      <c r="P827" s="494"/>
    </row>
    <row r="828" spans="1:16" ht="21.75" customHeight="1" x14ac:dyDescent="0.55000000000000004">
      <c r="A828" s="488"/>
      <c r="B828" s="488"/>
      <c r="C828" s="488"/>
      <c r="D828" s="488"/>
      <c r="E828" s="491"/>
      <c r="F828" s="491"/>
      <c r="G828" s="491"/>
      <c r="H828" s="491"/>
      <c r="I828" s="491"/>
      <c r="J828" s="491"/>
      <c r="K828" s="492"/>
      <c r="L828" s="493"/>
      <c r="M828" s="493"/>
      <c r="N828" s="493"/>
      <c r="O828" s="494"/>
      <c r="P828" s="494"/>
    </row>
    <row r="829" spans="1:16" ht="21.75" customHeight="1" x14ac:dyDescent="0.55000000000000004">
      <c r="A829" s="488"/>
      <c r="B829" s="488"/>
      <c r="C829" s="488"/>
      <c r="D829" s="488"/>
      <c r="E829" s="491"/>
      <c r="F829" s="491"/>
      <c r="G829" s="491"/>
      <c r="H829" s="491"/>
      <c r="I829" s="491"/>
      <c r="J829" s="491"/>
      <c r="K829" s="492"/>
      <c r="L829" s="493"/>
      <c r="M829" s="493"/>
      <c r="N829" s="493"/>
      <c r="O829" s="494"/>
      <c r="P829" s="494"/>
    </row>
    <row r="830" spans="1:16" ht="21.75" customHeight="1" x14ac:dyDescent="0.55000000000000004">
      <c r="A830" s="488"/>
      <c r="B830" s="488"/>
      <c r="C830" s="488"/>
      <c r="D830" s="488"/>
      <c r="E830" s="491"/>
      <c r="F830" s="491"/>
      <c r="G830" s="491"/>
      <c r="H830" s="491"/>
      <c r="I830" s="491"/>
      <c r="J830" s="491"/>
      <c r="K830" s="492"/>
      <c r="L830" s="493"/>
      <c r="M830" s="493"/>
      <c r="N830" s="493"/>
      <c r="O830" s="494"/>
      <c r="P830" s="494"/>
    </row>
    <row r="831" spans="1:16" ht="21.75" customHeight="1" x14ac:dyDescent="0.55000000000000004">
      <c r="A831" s="488"/>
      <c r="B831" s="488"/>
      <c r="C831" s="488"/>
      <c r="D831" s="488"/>
      <c r="E831" s="491"/>
      <c r="F831" s="491"/>
      <c r="G831" s="491"/>
      <c r="H831" s="491"/>
      <c r="I831" s="491"/>
      <c r="J831" s="491"/>
      <c r="K831" s="492"/>
      <c r="L831" s="493"/>
      <c r="M831" s="493"/>
      <c r="N831" s="493"/>
      <c r="O831" s="494"/>
      <c r="P831" s="494"/>
    </row>
    <row r="832" spans="1:16" ht="21.75" customHeight="1" x14ac:dyDescent="0.55000000000000004">
      <c r="A832" s="488"/>
      <c r="B832" s="488"/>
      <c r="C832" s="488"/>
      <c r="D832" s="488"/>
      <c r="E832" s="491"/>
      <c r="F832" s="491"/>
      <c r="G832" s="491"/>
      <c r="H832" s="491"/>
      <c r="I832" s="491"/>
      <c r="J832" s="491"/>
      <c r="K832" s="492"/>
      <c r="L832" s="493"/>
      <c r="M832" s="493"/>
      <c r="N832" s="493"/>
      <c r="O832" s="494"/>
      <c r="P832" s="494"/>
    </row>
    <row r="833" spans="1:16" ht="21.75" customHeight="1" x14ac:dyDescent="0.55000000000000004">
      <c r="A833" s="488"/>
      <c r="B833" s="488"/>
      <c r="C833" s="488"/>
      <c r="D833" s="488"/>
      <c r="E833" s="491"/>
      <c r="F833" s="491"/>
      <c r="G833" s="491"/>
      <c r="H833" s="491"/>
      <c r="I833" s="491"/>
      <c r="J833" s="491"/>
      <c r="K833" s="492"/>
      <c r="L833" s="493"/>
      <c r="M833" s="493"/>
      <c r="N833" s="493"/>
      <c r="O833" s="494"/>
      <c r="P833" s="494"/>
    </row>
    <row r="834" spans="1:16" ht="21.75" customHeight="1" x14ac:dyDescent="0.55000000000000004">
      <c r="A834" s="488"/>
      <c r="B834" s="488"/>
      <c r="C834" s="488"/>
      <c r="D834" s="488"/>
      <c r="E834" s="491"/>
      <c r="F834" s="491"/>
      <c r="G834" s="491"/>
      <c r="H834" s="491"/>
      <c r="I834" s="491"/>
      <c r="J834" s="491"/>
      <c r="K834" s="492"/>
      <c r="L834" s="493"/>
      <c r="M834" s="493"/>
      <c r="N834" s="493"/>
      <c r="O834" s="494"/>
      <c r="P834" s="494"/>
    </row>
    <row r="835" spans="1:16" ht="21.75" customHeight="1" x14ac:dyDescent="0.55000000000000004">
      <c r="A835" s="488"/>
      <c r="B835" s="488"/>
      <c r="C835" s="488"/>
      <c r="D835" s="488"/>
      <c r="E835" s="491"/>
      <c r="F835" s="491"/>
      <c r="G835" s="491"/>
      <c r="H835" s="491"/>
      <c r="I835" s="491"/>
      <c r="J835" s="491"/>
      <c r="K835" s="492"/>
      <c r="L835" s="493"/>
      <c r="M835" s="493"/>
      <c r="N835" s="493"/>
      <c r="O835" s="494"/>
      <c r="P835" s="494"/>
    </row>
    <row r="836" spans="1:16" ht="21.75" customHeight="1" x14ac:dyDescent="0.55000000000000004">
      <c r="A836" s="488"/>
      <c r="B836" s="488"/>
      <c r="C836" s="488"/>
      <c r="D836" s="488"/>
      <c r="E836" s="491"/>
      <c r="F836" s="491"/>
      <c r="G836" s="491"/>
      <c r="H836" s="491"/>
      <c r="I836" s="491"/>
      <c r="J836" s="491"/>
      <c r="K836" s="492"/>
      <c r="L836" s="493"/>
      <c r="M836" s="493"/>
      <c r="N836" s="493"/>
      <c r="O836" s="494"/>
      <c r="P836" s="494"/>
    </row>
    <row r="837" spans="1:16" ht="21.75" customHeight="1" x14ac:dyDescent="0.55000000000000004">
      <c r="A837" s="488"/>
      <c r="B837" s="488"/>
      <c r="C837" s="488"/>
      <c r="D837" s="488"/>
      <c r="E837" s="491"/>
      <c r="F837" s="491"/>
      <c r="G837" s="491"/>
      <c r="H837" s="491"/>
      <c r="I837" s="491"/>
      <c r="J837" s="491"/>
      <c r="K837" s="492"/>
      <c r="L837" s="493"/>
      <c r="M837" s="493"/>
      <c r="N837" s="493"/>
      <c r="O837" s="494"/>
      <c r="P837" s="494"/>
    </row>
    <row r="838" spans="1:16" ht="21.75" customHeight="1" x14ac:dyDescent="0.55000000000000004">
      <c r="A838" s="488"/>
      <c r="B838" s="488"/>
      <c r="C838" s="488"/>
      <c r="D838" s="488"/>
      <c r="E838" s="491"/>
      <c r="F838" s="491"/>
      <c r="G838" s="491"/>
      <c r="H838" s="491"/>
      <c r="I838" s="491"/>
      <c r="J838" s="491"/>
      <c r="K838" s="492"/>
      <c r="L838" s="493"/>
      <c r="M838" s="493"/>
      <c r="N838" s="493"/>
      <c r="O838" s="494"/>
      <c r="P838" s="494"/>
    </row>
    <row r="839" spans="1:16" ht="21.75" customHeight="1" x14ac:dyDescent="0.55000000000000004">
      <c r="A839" s="488"/>
      <c r="B839" s="488"/>
      <c r="C839" s="488"/>
      <c r="D839" s="488"/>
      <c r="E839" s="491"/>
      <c r="F839" s="491"/>
      <c r="G839" s="491"/>
      <c r="H839" s="491"/>
      <c r="I839" s="491"/>
      <c r="J839" s="491"/>
      <c r="K839" s="492"/>
      <c r="L839" s="493"/>
      <c r="M839" s="493"/>
      <c r="N839" s="493"/>
      <c r="O839" s="494"/>
      <c r="P839" s="494"/>
    </row>
    <row r="840" spans="1:16" ht="21.75" customHeight="1" x14ac:dyDescent="0.55000000000000004">
      <c r="A840" s="488"/>
      <c r="B840" s="488"/>
      <c r="C840" s="488"/>
      <c r="D840" s="488"/>
      <c r="E840" s="491"/>
      <c r="F840" s="491"/>
      <c r="G840" s="491"/>
      <c r="H840" s="491"/>
      <c r="I840" s="491"/>
      <c r="J840" s="491"/>
      <c r="K840" s="492"/>
      <c r="L840" s="493"/>
      <c r="M840" s="493"/>
      <c r="N840" s="493"/>
      <c r="O840" s="494"/>
      <c r="P840" s="494"/>
    </row>
    <row r="841" spans="1:16" ht="21.75" customHeight="1" x14ac:dyDescent="0.55000000000000004">
      <c r="A841" s="488"/>
      <c r="B841" s="488"/>
      <c r="C841" s="488"/>
      <c r="D841" s="488"/>
      <c r="E841" s="491"/>
      <c r="F841" s="491"/>
      <c r="G841" s="491"/>
      <c r="H841" s="491"/>
      <c r="I841" s="491"/>
      <c r="J841" s="491"/>
      <c r="K841" s="492"/>
      <c r="L841" s="493"/>
      <c r="M841" s="493"/>
      <c r="N841" s="493"/>
      <c r="O841" s="494"/>
      <c r="P841" s="494"/>
    </row>
    <row r="842" spans="1:16" ht="21.75" customHeight="1" x14ac:dyDescent="0.55000000000000004">
      <c r="A842" s="488"/>
      <c r="B842" s="488"/>
      <c r="C842" s="488"/>
      <c r="D842" s="488"/>
      <c r="E842" s="491"/>
      <c r="F842" s="491"/>
      <c r="G842" s="491"/>
      <c r="H842" s="491"/>
      <c r="I842" s="491"/>
      <c r="J842" s="491"/>
      <c r="K842" s="492"/>
      <c r="L842" s="493"/>
      <c r="M842" s="493"/>
      <c r="N842" s="493"/>
      <c r="O842" s="494"/>
      <c r="P842" s="494"/>
    </row>
    <row r="843" spans="1:16" ht="21.75" customHeight="1" x14ac:dyDescent="0.55000000000000004">
      <c r="A843" s="488"/>
      <c r="B843" s="488"/>
      <c r="C843" s="488"/>
      <c r="D843" s="488"/>
      <c r="E843" s="491"/>
      <c r="F843" s="491"/>
      <c r="G843" s="491"/>
      <c r="H843" s="491"/>
      <c r="I843" s="491"/>
      <c r="J843" s="491"/>
      <c r="K843" s="492"/>
      <c r="L843" s="493"/>
      <c r="M843" s="493"/>
      <c r="N843" s="493"/>
      <c r="O843" s="494"/>
      <c r="P843" s="494"/>
    </row>
    <row r="844" spans="1:16" ht="21.75" customHeight="1" x14ac:dyDescent="0.55000000000000004">
      <c r="A844" s="488"/>
      <c r="B844" s="488"/>
      <c r="C844" s="488"/>
      <c r="D844" s="488"/>
      <c r="E844" s="491"/>
      <c r="F844" s="491"/>
      <c r="G844" s="491"/>
      <c r="H844" s="491"/>
      <c r="I844" s="491"/>
      <c r="J844" s="491"/>
      <c r="K844" s="492"/>
      <c r="L844" s="493"/>
      <c r="M844" s="493"/>
      <c r="N844" s="493"/>
      <c r="O844" s="494"/>
      <c r="P844" s="494"/>
    </row>
    <row r="845" spans="1:16" ht="21.75" customHeight="1" x14ac:dyDescent="0.55000000000000004">
      <c r="A845" s="488"/>
      <c r="B845" s="488"/>
      <c r="C845" s="488"/>
      <c r="D845" s="488"/>
      <c r="E845" s="491"/>
      <c r="F845" s="491"/>
      <c r="G845" s="491"/>
      <c r="H845" s="491"/>
      <c r="I845" s="491"/>
      <c r="J845" s="491"/>
      <c r="K845" s="492"/>
      <c r="L845" s="493"/>
      <c r="M845" s="493"/>
      <c r="N845" s="493"/>
      <c r="O845" s="494"/>
      <c r="P845" s="494"/>
    </row>
    <row r="846" spans="1:16" ht="21.75" customHeight="1" x14ac:dyDescent="0.55000000000000004">
      <c r="A846" s="488"/>
      <c r="B846" s="488"/>
      <c r="C846" s="488"/>
      <c r="D846" s="488"/>
      <c r="E846" s="491"/>
      <c r="F846" s="491"/>
      <c r="G846" s="491"/>
      <c r="H846" s="491"/>
      <c r="I846" s="491"/>
      <c r="J846" s="491"/>
      <c r="K846" s="492"/>
      <c r="L846" s="493"/>
      <c r="M846" s="493"/>
      <c r="N846" s="493"/>
      <c r="O846" s="494"/>
      <c r="P846" s="494"/>
    </row>
    <row r="847" spans="1:16" ht="21.75" customHeight="1" x14ac:dyDescent="0.55000000000000004">
      <c r="A847" s="488"/>
      <c r="B847" s="488"/>
      <c r="C847" s="488"/>
      <c r="D847" s="488"/>
      <c r="E847" s="491"/>
      <c r="F847" s="491"/>
      <c r="G847" s="491"/>
      <c r="H847" s="491"/>
      <c r="I847" s="491"/>
      <c r="J847" s="491"/>
      <c r="K847" s="492"/>
      <c r="L847" s="493"/>
      <c r="M847" s="493"/>
      <c r="N847" s="493"/>
      <c r="O847" s="494"/>
      <c r="P847" s="494"/>
    </row>
    <row r="848" spans="1:16" ht="21.75" customHeight="1" x14ac:dyDescent="0.55000000000000004">
      <c r="A848" s="488"/>
      <c r="B848" s="488"/>
      <c r="C848" s="488"/>
      <c r="D848" s="488"/>
      <c r="E848" s="491"/>
      <c r="F848" s="491"/>
      <c r="G848" s="491"/>
      <c r="H848" s="491"/>
      <c r="I848" s="491"/>
      <c r="J848" s="491"/>
      <c r="K848" s="492"/>
      <c r="L848" s="493"/>
      <c r="M848" s="493"/>
      <c r="N848" s="493"/>
      <c r="O848" s="494"/>
      <c r="P848" s="494"/>
    </row>
    <row r="849" spans="1:16" ht="21.75" customHeight="1" x14ac:dyDescent="0.55000000000000004">
      <c r="A849" s="488"/>
      <c r="B849" s="488"/>
      <c r="C849" s="488"/>
      <c r="D849" s="488"/>
      <c r="E849" s="491"/>
      <c r="F849" s="491"/>
      <c r="G849" s="491"/>
      <c r="H849" s="491"/>
      <c r="I849" s="491"/>
      <c r="J849" s="491"/>
      <c r="K849" s="492"/>
      <c r="L849" s="493"/>
      <c r="M849" s="493"/>
      <c r="N849" s="493"/>
      <c r="O849" s="494"/>
      <c r="P849" s="494"/>
    </row>
    <row r="850" spans="1:16" ht="21.75" customHeight="1" x14ac:dyDescent="0.55000000000000004">
      <c r="A850" s="488"/>
      <c r="B850" s="488"/>
      <c r="C850" s="488"/>
      <c r="D850" s="488"/>
      <c r="E850" s="491"/>
      <c r="F850" s="491"/>
      <c r="G850" s="491"/>
      <c r="H850" s="491"/>
      <c r="I850" s="491"/>
      <c r="J850" s="491"/>
      <c r="K850" s="492"/>
      <c r="L850" s="493"/>
      <c r="M850" s="493"/>
      <c r="N850" s="493"/>
      <c r="O850" s="494"/>
      <c r="P850" s="494"/>
    </row>
    <row r="851" spans="1:16" ht="21.75" customHeight="1" x14ac:dyDescent="0.55000000000000004">
      <c r="A851" s="488"/>
      <c r="B851" s="488"/>
      <c r="C851" s="488"/>
      <c r="D851" s="488"/>
      <c r="E851" s="491"/>
      <c r="F851" s="491"/>
      <c r="G851" s="491"/>
      <c r="H851" s="491"/>
      <c r="I851" s="491"/>
      <c r="J851" s="491"/>
      <c r="K851" s="492"/>
      <c r="L851" s="493"/>
      <c r="M851" s="493"/>
      <c r="N851" s="493"/>
      <c r="O851" s="494"/>
      <c r="P851" s="494"/>
    </row>
    <row r="852" spans="1:16" ht="21.75" customHeight="1" x14ac:dyDescent="0.55000000000000004">
      <c r="A852" s="488"/>
      <c r="B852" s="488"/>
      <c r="C852" s="488"/>
      <c r="D852" s="488"/>
      <c r="E852" s="491"/>
      <c r="F852" s="491"/>
      <c r="G852" s="491"/>
      <c r="H852" s="491"/>
      <c r="I852" s="491"/>
      <c r="J852" s="491"/>
      <c r="K852" s="492"/>
      <c r="L852" s="493"/>
      <c r="M852" s="493"/>
      <c r="N852" s="493"/>
      <c r="O852" s="494"/>
      <c r="P852" s="494"/>
    </row>
    <row r="853" spans="1:16" ht="21.75" customHeight="1" x14ac:dyDescent="0.55000000000000004">
      <c r="A853" s="488"/>
      <c r="B853" s="488"/>
      <c r="C853" s="488"/>
      <c r="D853" s="488"/>
      <c r="E853" s="491"/>
      <c r="F853" s="491"/>
      <c r="G853" s="491"/>
      <c r="H853" s="491"/>
      <c r="I853" s="491"/>
      <c r="J853" s="491"/>
      <c r="K853" s="492"/>
      <c r="L853" s="493"/>
      <c r="M853" s="493"/>
      <c r="N853" s="493"/>
      <c r="O853" s="494"/>
      <c r="P853" s="494"/>
    </row>
    <row r="854" spans="1:16" ht="21.75" customHeight="1" x14ac:dyDescent="0.55000000000000004">
      <c r="A854" s="488"/>
      <c r="B854" s="488"/>
      <c r="C854" s="488"/>
      <c r="D854" s="488"/>
      <c r="E854" s="491"/>
      <c r="F854" s="491"/>
      <c r="G854" s="491"/>
      <c r="H854" s="491"/>
      <c r="I854" s="491"/>
      <c r="J854" s="491"/>
      <c r="K854" s="492"/>
      <c r="L854" s="493"/>
      <c r="M854" s="493"/>
      <c r="N854" s="493"/>
      <c r="O854" s="494"/>
      <c r="P854" s="494"/>
    </row>
    <row r="855" spans="1:16" ht="21.75" customHeight="1" x14ac:dyDescent="0.55000000000000004">
      <c r="A855" s="488"/>
      <c r="B855" s="488"/>
      <c r="C855" s="488"/>
      <c r="D855" s="488"/>
      <c r="E855" s="491"/>
      <c r="F855" s="491"/>
      <c r="G855" s="491"/>
      <c r="H855" s="491"/>
      <c r="I855" s="491"/>
      <c r="J855" s="491"/>
      <c r="K855" s="492"/>
      <c r="L855" s="493"/>
      <c r="M855" s="493"/>
      <c r="N855" s="493"/>
      <c r="O855" s="494"/>
      <c r="P855" s="494"/>
    </row>
    <row r="856" spans="1:16" ht="21.75" customHeight="1" x14ac:dyDescent="0.55000000000000004">
      <c r="A856" s="488"/>
      <c r="B856" s="488"/>
      <c r="C856" s="488"/>
      <c r="D856" s="488"/>
      <c r="E856" s="491"/>
      <c r="F856" s="491"/>
      <c r="G856" s="491"/>
      <c r="H856" s="491"/>
      <c r="I856" s="491"/>
      <c r="J856" s="491"/>
      <c r="K856" s="492"/>
      <c r="L856" s="493"/>
      <c r="M856" s="493"/>
      <c r="N856" s="493"/>
      <c r="O856" s="494"/>
      <c r="P856" s="494"/>
    </row>
    <row r="857" spans="1:16" ht="21.75" customHeight="1" x14ac:dyDescent="0.55000000000000004">
      <c r="A857" s="488"/>
      <c r="B857" s="488"/>
      <c r="C857" s="488"/>
      <c r="D857" s="488"/>
      <c r="E857" s="491"/>
      <c r="F857" s="491"/>
      <c r="G857" s="491"/>
      <c r="H857" s="491"/>
      <c r="I857" s="491"/>
      <c r="J857" s="491"/>
      <c r="K857" s="492"/>
      <c r="L857" s="493"/>
      <c r="M857" s="493"/>
      <c r="N857" s="493"/>
      <c r="O857" s="494"/>
      <c r="P857" s="494"/>
    </row>
    <row r="858" spans="1:16" ht="21.75" customHeight="1" x14ac:dyDescent="0.55000000000000004">
      <c r="A858" s="488"/>
      <c r="B858" s="488"/>
      <c r="C858" s="488"/>
      <c r="D858" s="488"/>
      <c r="E858" s="491"/>
      <c r="F858" s="491"/>
      <c r="G858" s="491"/>
      <c r="H858" s="491"/>
      <c r="I858" s="491"/>
      <c r="J858" s="491"/>
      <c r="K858" s="492"/>
      <c r="L858" s="493"/>
      <c r="M858" s="493"/>
      <c r="N858" s="493"/>
      <c r="O858" s="494"/>
      <c r="P858" s="494"/>
    </row>
    <row r="859" spans="1:16" ht="21.75" customHeight="1" x14ac:dyDescent="0.55000000000000004">
      <c r="A859" s="488"/>
      <c r="B859" s="488"/>
      <c r="C859" s="488"/>
      <c r="D859" s="488"/>
      <c r="E859" s="491"/>
      <c r="F859" s="491"/>
      <c r="G859" s="491"/>
      <c r="H859" s="491"/>
      <c r="I859" s="491"/>
      <c r="J859" s="491"/>
      <c r="K859" s="492"/>
      <c r="L859" s="493"/>
      <c r="M859" s="493"/>
      <c r="N859" s="493"/>
      <c r="O859" s="494"/>
      <c r="P859" s="494"/>
    </row>
    <row r="860" spans="1:16" ht="21.75" customHeight="1" x14ac:dyDescent="0.55000000000000004">
      <c r="A860" s="488"/>
      <c r="B860" s="488"/>
      <c r="C860" s="488"/>
      <c r="D860" s="488"/>
      <c r="E860" s="491"/>
      <c r="F860" s="491"/>
      <c r="G860" s="491"/>
      <c r="H860" s="491"/>
      <c r="I860" s="491"/>
      <c r="J860" s="491"/>
      <c r="K860" s="492"/>
      <c r="L860" s="493"/>
      <c r="M860" s="493"/>
      <c r="N860" s="493"/>
      <c r="O860" s="494"/>
      <c r="P860" s="494"/>
    </row>
    <row r="861" spans="1:16" ht="21.75" customHeight="1" x14ac:dyDescent="0.55000000000000004">
      <c r="A861" s="488"/>
      <c r="B861" s="488"/>
      <c r="C861" s="488"/>
      <c r="D861" s="488"/>
      <c r="E861" s="491"/>
      <c r="F861" s="491"/>
      <c r="G861" s="491"/>
      <c r="H861" s="491"/>
      <c r="I861" s="491"/>
      <c r="J861" s="491"/>
      <c r="K861" s="492"/>
      <c r="L861" s="493"/>
      <c r="M861" s="493"/>
      <c r="N861" s="493"/>
      <c r="O861" s="494"/>
      <c r="P861" s="494"/>
    </row>
    <row r="862" spans="1:16" ht="21.75" customHeight="1" x14ac:dyDescent="0.55000000000000004">
      <c r="A862" s="488"/>
      <c r="B862" s="488"/>
      <c r="C862" s="488"/>
      <c r="D862" s="488"/>
      <c r="E862" s="491"/>
      <c r="F862" s="491"/>
      <c r="G862" s="491"/>
      <c r="H862" s="491"/>
      <c r="I862" s="491"/>
      <c r="J862" s="491"/>
      <c r="K862" s="492"/>
      <c r="L862" s="493"/>
      <c r="M862" s="493"/>
      <c r="N862" s="493"/>
      <c r="O862" s="494"/>
      <c r="P862" s="494"/>
    </row>
    <row r="863" spans="1:16" ht="21.75" customHeight="1" x14ac:dyDescent="0.55000000000000004">
      <c r="A863" s="488"/>
      <c r="B863" s="488"/>
      <c r="C863" s="488"/>
      <c r="D863" s="488"/>
      <c r="E863" s="491"/>
      <c r="F863" s="491"/>
      <c r="G863" s="491"/>
      <c r="H863" s="491"/>
      <c r="I863" s="491"/>
      <c r="J863" s="491"/>
      <c r="K863" s="492"/>
      <c r="L863" s="493"/>
      <c r="M863" s="493"/>
      <c r="N863" s="493"/>
      <c r="O863" s="494"/>
      <c r="P863" s="494"/>
    </row>
    <row r="864" spans="1:16" ht="21.75" customHeight="1" x14ac:dyDescent="0.55000000000000004">
      <c r="A864" s="488"/>
      <c r="B864" s="488"/>
      <c r="C864" s="488"/>
      <c r="D864" s="488"/>
      <c r="E864" s="491"/>
      <c r="F864" s="491"/>
      <c r="G864" s="491"/>
      <c r="H864" s="491"/>
      <c r="I864" s="491"/>
      <c r="J864" s="491"/>
      <c r="K864" s="492"/>
      <c r="L864" s="493"/>
      <c r="M864" s="493"/>
      <c r="N864" s="493"/>
      <c r="O864" s="494"/>
      <c r="P864" s="494"/>
    </row>
    <row r="865" spans="1:16" ht="21.75" customHeight="1" x14ac:dyDescent="0.55000000000000004">
      <c r="A865" s="488"/>
      <c r="B865" s="488"/>
      <c r="C865" s="488"/>
      <c r="D865" s="488"/>
      <c r="E865" s="491"/>
      <c r="F865" s="491"/>
      <c r="G865" s="491"/>
      <c r="H865" s="491"/>
      <c r="I865" s="491"/>
      <c r="J865" s="491"/>
      <c r="K865" s="492"/>
      <c r="L865" s="493"/>
      <c r="M865" s="493"/>
      <c r="N865" s="493"/>
      <c r="O865" s="494"/>
      <c r="P865" s="494"/>
    </row>
    <row r="866" spans="1:16" ht="21.75" customHeight="1" x14ac:dyDescent="0.55000000000000004">
      <c r="A866" s="488"/>
      <c r="B866" s="488"/>
      <c r="C866" s="488"/>
      <c r="D866" s="488"/>
      <c r="E866" s="491"/>
      <c r="F866" s="491"/>
      <c r="G866" s="491"/>
      <c r="H866" s="491"/>
      <c r="I866" s="491"/>
      <c r="J866" s="491"/>
      <c r="K866" s="492"/>
      <c r="L866" s="493"/>
      <c r="M866" s="493"/>
      <c r="N866" s="493"/>
      <c r="O866" s="494"/>
      <c r="P866" s="494"/>
    </row>
    <row r="867" spans="1:16" ht="21.75" customHeight="1" x14ac:dyDescent="0.55000000000000004">
      <c r="A867" s="488"/>
      <c r="B867" s="488"/>
      <c r="C867" s="488"/>
      <c r="D867" s="488"/>
      <c r="E867" s="491"/>
      <c r="F867" s="491"/>
      <c r="G867" s="491"/>
      <c r="H867" s="491"/>
      <c r="I867" s="491"/>
      <c r="J867" s="491"/>
      <c r="K867" s="492"/>
      <c r="L867" s="493"/>
      <c r="M867" s="493"/>
      <c r="N867" s="493"/>
      <c r="O867" s="494"/>
      <c r="P867" s="494"/>
    </row>
    <row r="868" spans="1:16" ht="21.75" customHeight="1" x14ac:dyDescent="0.55000000000000004">
      <c r="A868" s="488"/>
      <c r="B868" s="488"/>
      <c r="C868" s="488"/>
      <c r="D868" s="488"/>
      <c r="E868" s="491"/>
      <c r="F868" s="491"/>
      <c r="G868" s="491"/>
      <c r="H868" s="491"/>
      <c r="I868" s="491"/>
      <c r="J868" s="491"/>
      <c r="K868" s="492"/>
      <c r="L868" s="493"/>
      <c r="M868" s="493"/>
      <c r="N868" s="493"/>
      <c r="O868" s="494"/>
      <c r="P868" s="494"/>
    </row>
    <row r="869" spans="1:16" ht="21.75" customHeight="1" x14ac:dyDescent="0.55000000000000004">
      <c r="A869" s="488"/>
      <c r="B869" s="488"/>
      <c r="C869" s="488"/>
      <c r="D869" s="488"/>
      <c r="E869" s="491"/>
      <c r="F869" s="491"/>
      <c r="G869" s="491"/>
      <c r="H869" s="491"/>
      <c r="I869" s="491"/>
      <c r="J869" s="491"/>
      <c r="K869" s="492"/>
      <c r="L869" s="493"/>
      <c r="M869" s="493"/>
      <c r="N869" s="493"/>
      <c r="O869" s="494"/>
      <c r="P869" s="494"/>
    </row>
    <row r="870" spans="1:16" ht="21.75" customHeight="1" x14ac:dyDescent="0.55000000000000004">
      <c r="A870" s="488"/>
      <c r="B870" s="488"/>
      <c r="C870" s="488"/>
      <c r="D870" s="488"/>
      <c r="E870" s="491"/>
      <c r="F870" s="491"/>
      <c r="G870" s="491"/>
      <c r="H870" s="491"/>
      <c r="I870" s="491"/>
      <c r="J870" s="491"/>
      <c r="K870" s="492"/>
      <c r="L870" s="493"/>
      <c r="M870" s="493"/>
      <c r="N870" s="493"/>
      <c r="O870" s="494"/>
      <c r="P870" s="494"/>
    </row>
    <row r="871" spans="1:16" ht="21.75" customHeight="1" x14ac:dyDescent="0.55000000000000004">
      <c r="A871" s="488"/>
      <c r="B871" s="488"/>
      <c r="C871" s="488"/>
      <c r="D871" s="488"/>
      <c r="E871" s="491"/>
      <c r="F871" s="491"/>
      <c r="G871" s="491"/>
      <c r="H871" s="491"/>
      <c r="I871" s="491"/>
      <c r="J871" s="491"/>
      <c r="K871" s="492"/>
      <c r="L871" s="493"/>
      <c r="M871" s="493"/>
      <c r="N871" s="493"/>
      <c r="O871" s="494"/>
      <c r="P871" s="494"/>
    </row>
    <row r="872" spans="1:16" ht="21.75" customHeight="1" x14ac:dyDescent="0.55000000000000004">
      <c r="A872" s="488"/>
      <c r="B872" s="488"/>
      <c r="C872" s="488"/>
      <c r="D872" s="488"/>
      <c r="E872" s="491"/>
      <c r="F872" s="491"/>
      <c r="G872" s="491"/>
      <c r="H872" s="491"/>
      <c r="I872" s="491"/>
      <c r="J872" s="491"/>
      <c r="K872" s="492"/>
      <c r="L872" s="493"/>
      <c r="M872" s="493"/>
      <c r="N872" s="493"/>
      <c r="O872" s="494"/>
      <c r="P872" s="494"/>
    </row>
    <row r="873" spans="1:16" ht="21.75" customHeight="1" x14ac:dyDescent="0.55000000000000004">
      <c r="A873" s="488"/>
      <c r="B873" s="488"/>
      <c r="C873" s="488"/>
      <c r="D873" s="488"/>
      <c r="E873" s="491"/>
      <c r="F873" s="491"/>
      <c r="G873" s="491"/>
      <c r="H873" s="491"/>
      <c r="I873" s="491"/>
      <c r="J873" s="491"/>
      <c r="K873" s="492"/>
      <c r="L873" s="493"/>
      <c r="M873" s="493"/>
      <c r="N873" s="493"/>
      <c r="O873" s="494"/>
      <c r="P873" s="494"/>
    </row>
    <row r="874" spans="1:16" ht="21.75" customHeight="1" x14ac:dyDescent="0.55000000000000004">
      <c r="A874" s="488"/>
      <c r="B874" s="488"/>
      <c r="C874" s="488"/>
      <c r="D874" s="488"/>
      <c r="E874" s="491"/>
      <c r="F874" s="491"/>
      <c r="G874" s="491"/>
      <c r="H874" s="491"/>
      <c r="I874" s="491"/>
      <c r="J874" s="491"/>
      <c r="K874" s="492"/>
      <c r="L874" s="493"/>
      <c r="M874" s="493"/>
      <c r="N874" s="493"/>
      <c r="O874" s="494"/>
      <c r="P874" s="494"/>
    </row>
    <row r="875" spans="1:16" ht="21.75" customHeight="1" x14ac:dyDescent="0.55000000000000004">
      <c r="A875" s="488"/>
      <c r="B875" s="488"/>
      <c r="C875" s="488"/>
      <c r="D875" s="488"/>
      <c r="E875" s="491"/>
      <c r="F875" s="491"/>
      <c r="G875" s="491"/>
      <c r="H875" s="491"/>
      <c r="I875" s="491"/>
      <c r="J875" s="491"/>
      <c r="K875" s="492"/>
      <c r="L875" s="493"/>
      <c r="M875" s="493"/>
      <c r="N875" s="493"/>
      <c r="O875" s="494"/>
      <c r="P875" s="494"/>
    </row>
    <row r="876" spans="1:16" ht="21.75" customHeight="1" x14ac:dyDescent="0.55000000000000004">
      <c r="A876" s="488"/>
      <c r="B876" s="488"/>
      <c r="C876" s="488"/>
      <c r="D876" s="488"/>
      <c r="E876" s="491"/>
      <c r="F876" s="491"/>
      <c r="G876" s="491"/>
      <c r="H876" s="491"/>
      <c r="I876" s="491"/>
      <c r="J876" s="491"/>
      <c r="K876" s="492"/>
      <c r="L876" s="493"/>
      <c r="M876" s="493"/>
      <c r="N876" s="493"/>
      <c r="O876" s="494"/>
      <c r="P876" s="494"/>
    </row>
    <row r="877" spans="1:16" ht="21.75" customHeight="1" x14ac:dyDescent="0.55000000000000004">
      <c r="A877" s="488"/>
      <c r="B877" s="488"/>
      <c r="C877" s="488"/>
      <c r="D877" s="488"/>
      <c r="E877" s="491"/>
      <c r="F877" s="491"/>
      <c r="G877" s="491"/>
      <c r="H877" s="491"/>
      <c r="I877" s="491"/>
      <c r="J877" s="491"/>
      <c r="K877" s="492"/>
      <c r="L877" s="493"/>
      <c r="M877" s="493"/>
      <c r="N877" s="493"/>
      <c r="O877" s="494"/>
      <c r="P877" s="494"/>
    </row>
    <row r="878" spans="1:16" ht="21.75" customHeight="1" x14ac:dyDescent="0.55000000000000004">
      <c r="A878" s="488"/>
      <c r="B878" s="488"/>
      <c r="C878" s="488"/>
      <c r="D878" s="488"/>
      <c r="E878" s="491"/>
      <c r="F878" s="491"/>
      <c r="G878" s="491"/>
      <c r="H878" s="491"/>
      <c r="I878" s="491"/>
      <c r="J878" s="491"/>
      <c r="K878" s="492"/>
      <c r="L878" s="493"/>
      <c r="M878" s="493"/>
      <c r="N878" s="493"/>
      <c r="O878" s="494"/>
      <c r="P878" s="494"/>
    </row>
    <row r="879" spans="1:16" ht="21.75" customHeight="1" x14ac:dyDescent="0.55000000000000004">
      <c r="A879" s="488"/>
      <c r="B879" s="488"/>
      <c r="C879" s="488"/>
      <c r="D879" s="488"/>
      <c r="E879" s="491"/>
      <c r="F879" s="491"/>
      <c r="G879" s="491"/>
      <c r="H879" s="491"/>
      <c r="I879" s="491"/>
      <c r="J879" s="491"/>
      <c r="K879" s="492"/>
      <c r="L879" s="493"/>
      <c r="M879" s="493"/>
      <c r="N879" s="493"/>
      <c r="O879" s="494"/>
      <c r="P879" s="494"/>
    </row>
    <row r="880" spans="1:16" ht="21.75" customHeight="1" x14ac:dyDescent="0.55000000000000004">
      <c r="A880" s="488"/>
      <c r="B880" s="488"/>
      <c r="C880" s="488"/>
      <c r="D880" s="488"/>
      <c r="E880" s="491"/>
      <c r="F880" s="491"/>
      <c r="G880" s="491"/>
      <c r="H880" s="491"/>
      <c r="I880" s="491"/>
      <c r="J880" s="491"/>
      <c r="K880" s="492"/>
      <c r="L880" s="493"/>
      <c r="M880" s="493"/>
      <c r="N880" s="493"/>
      <c r="O880" s="494"/>
      <c r="P880" s="494"/>
    </row>
    <row r="881" spans="1:16" ht="21.75" customHeight="1" x14ac:dyDescent="0.55000000000000004">
      <c r="A881" s="488"/>
      <c r="B881" s="488"/>
      <c r="C881" s="488"/>
      <c r="D881" s="488"/>
      <c r="E881" s="491"/>
      <c r="F881" s="491"/>
      <c r="G881" s="491"/>
      <c r="H881" s="491"/>
      <c r="I881" s="491"/>
      <c r="J881" s="491"/>
      <c r="K881" s="492"/>
      <c r="L881" s="493"/>
      <c r="M881" s="493"/>
      <c r="N881" s="493"/>
      <c r="O881" s="494"/>
      <c r="P881" s="494"/>
    </row>
    <row r="882" spans="1:16" ht="21.75" customHeight="1" x14ac:dyDescent="0.55000000000000004">
      <c r="A882" s="488"/>
      <c r="B882" s="488"/>
      <c r="C882" s="488"/>
      <c r="D882" s="488"/>
      <c r="E882" s="491"/>
      <c r="F882" s="491"/>
      <c r="G882" s="491"/>
      <c r="H882" s="491"/>
      <c r="I882" s="491"/>
      <c r="J882" s="491"/>
      <c r="K882" s="492"/>
      <c r="L882" s="493"/>
      <c r="M882" s="493"/>
      <c r="N882" s="493"/>
      <c r="O882" s="494"/>
      <c r="P882" s="494"/>
    </row>
    <row r="883" spans="1:16" ht="21.75" customHeight="1" x14ac:dyDescent="0.55000000000000004">
      <c r="A883" s="488"/>
      <c r="B883" s="488"/>
      <c r="C883" s="488"/>
      <c r="D883" s="488"/>
      <c r="E883" s="491"/>
      <c r="F883" s="491"/>
      <c r="G883" s="491"/>
      <c r="H883" s="491"/>
      <c r="I883" s="491"/>
      <c r="J883" s="491"/>
      <c r="K883" s="492"/>
      <c r="L883" s="493"/>
      <c r="M883" s="493"/>
      <c r="N883" s="493"/>
      <c r="O883" s="494"/>
      <c r="P883" s="494"/>
    </row>
    <row r="884" spans="1:16" ht="21.75" customHeight="1" x14ac:dyDescent="0.55000000000000004">
      <c r="A884" s="488"/>
      <c r="B884" s="488"/>
      <c r="C884" s="488"/>
      <c r="D884" s="488"/>
      <c r="E884" s="491"/>
      <c r="F884" s="491"/>
      <c r="G884" s="491"/>
      <c r="H884" s="491"/>
      <c r="I884" s="491"/>
      <c r="J884" s="491"/>
      <c r="K884" s="492"/>
      <c r="L884" s="493"/>
      <c r="M884" s="493"/>
      <c r="N884" s="493"/>
      <c r="O884" s="494"/>
      <c r="P884" s="494"/>
    </row>
    <row r="885" spans="1:16" ht="21.75" customHeight="1" x14ac:dyDescent="0.55000000000000004">
      <c r="A885" s="488"/>
      <c r="B885" s="488"/>
      <c r="C885" s="488"/>
      <c r="D885" s="488"/>
      <c r="E885" s="491"/>
      <c r="F885" s="491"/>
      <c r="G885" s="491"/>
      <c r="H885" s="491"/>
      <c r="I885" s="491"/>
      <c r="J885" s="491"/>
      <c r="K885" s="492"/>
      <c r="L885" s="493"/>
      <c r="M885" s="493"/>
      <c r="N885" s="493"/>
      <c r="O885" s="494"/>
      <c r="P885" s="494"/>
    </row>
    <row r="886" spans="1:16" ht="21.75" customHeight="1" x14ac:dyDescent="0.55000000000000004">
      <c r="A886" s="488"/>
      <c r="B886" s="488"/>
      <c r="C886" s="488"/>
      <c r="D886" s="488"/>
      <c r="E886" s="491"/>
      <c r="F886" s="491"/>
      <c r="G886" s="491"/>
      <c r="H886" s="491"/>
      <c r="I886" s="491"/>
      <c r="J886" s="491"/>
      <c r="K886" s="492"/>
      <c r="L886" s="493"/>
      <c r="M886" s="493"/>
      <c r="N886" s="493"/>
      <c r="O886" s="494"/>
      <c r="P886" s="494"/>
    </row>
    <row r="887" spans="1:16" ht="21.75" customHeight="1" x14ac:dyDescent="0.55000000000000004">
      <c r="A887" s="488"/>
      <c r="B887" s="488"/>
      <c r="C887" s="488"/>
      <c r="D887" s="488"/>
      <c r="E887" s="491"/>
      <c r="F887" s="491"/>
      <c r="G887" s="491"/>
      <c r="H887" s="491"/>
      <c r="I887" s="491"/>
      <c r="J887" s="491"/>
      <c r="K887" s="492"/>
      <c r="L887" s="493"/>
      <c r="M887" s="493"/>
      <c r="N887" s="493"/>
      <c r="O887" s="494"/>
      <c r="P887" s="494"/>
    </row>
    <row r="888" spans="1:16" ht="21.75" customHeight="1" x14ac:dyDescent="0.55000000000000004">
      <c r="A888" s="488"/>
      <c r="B888" s="488"/>
      <c r="C888" s="488"/>
      <c r="D888" s="488"/>
      <c r="E888" s="491"/>
      <c r="F888" s="491"/>
      <c r="G888" s="491"/>
      <c r="H888" s="491"/>
      <c r="I888" s="491"/>
      <c r="J888" s="491"/>
      <c r="K888" s="492"/>
      <c r="L888" s="493"/>
      <c r="M888" s="493"/>
      <c r="N888" s="493"/>
      <c r="O888" s="494"/>
      <c r="P888" s="494"/>
    </row>
    <row r="889" spans="1:16" ht="21.75" customHeight="1" x14ac:dyDescent="0.55000000000000004">
      <c r="A889" s="488"/>
      <c r="B889" s="488"/>
      <c r="C889" s="488"/>
      <c r="D889" s="488"/>
      <c r="E889" s="491"/>
      <c r="F889" s="491"/>
      <c r="G889" s="491"/>
      <c r="H889" s="491"/>
      <c r="I889" s="491"/>
      <c r="J889" s="491"/>
      <c r="K889" s="492"/>
      <c r="L889" s="493"/>
      <c r="M889" s="493"/>
      <c r="N889" s="493"/>
      <c r="O889" s="494"/>
      <c r="P889" s="494"/>
    </row>
    <row r="890" spans="1:16" ht="21.75" customHeight="1" x14ac:dyDescent="0.55000000000000004">
      <c r="A890" s="488"/>
      <c r="B890" s="488"/>
      <c r="C890" s="488"/>
      <c r="D890" s="488"/>
      <c r="E890" s="491"/>
      <c r="F890" s="491"/>
      <c r="G890" s="491"/>
      <c r="H890" s="491"/>
      <c r="I890" s="491"/>
      <c r="J890" s="491"/>
      <c r="K890" s="492"/>
      <c r="L890" s="493"/>
      <c r="M890" s="493"/>
      <c r="N890" s="493"/>
      <c r="O890" s="494"/>
      <c r="P890" s="494"/>
    </row>
    <row r="891" spans="1:16" ht="21.75" customHeight="1" x14ac:dyDescent="0.55000000000000004">
      <c r="A891" s="488"/>
      <c r="B891" s="488"/>
      <c r="C891" s="488"/>
      <c r="D891" s="488"/>
      <c r="E891" s="491"/>
      <c r="F891" s="491"/>
      <c r="G891" s="491"/>
      <c r="H891" s="491"/>
      <c r="I891" s="491"/>
      <c r="J891" s="491"/>
      <c r="K891" s="492"/>
      <c r="L891" s="493"/>
      <c r="M891" s="493"/>
      <c r="N891" s="493"/>
      <c r="O891" s="494"/>
      <c r="P891" s="494"/>
    </row>
    <row r="892" spans="1:16" ht="21.75" customHeight="1" x14ac:dyDescent="0.55000000000000004">
      <c r="A892" s="488"/>
      <c r="B892" s="488"/>
      <c r="C892" s="488"/>
      <c r="D892" s="488"/>
      <c r="E892" s="491"/>
      <c r="F892" s="491"/>
      <c r="G892" s="491"/>
      <c r="H892" s="491"/>
      <c r="I892" s="491"/>
      <c r="J892" s="491"/>
      <c r="K892" s="492"/>
      <c r="L892" s="493"/>
      <c r="M892" s="493"/>
      <c r="N892" s="493"/>
      <c r="O892" s="494"/>
      <c r="P892" s="494"/>
    </row>
    <row r="893" spans="1:16" ht="21.75" customHeight="1" x14ac:dyDescent="0.55000000000000004">
      <c r="A893" s="488"/>
      <c r="B893" s="488"/>
      <c r="C893" s="488"/>
      <c r="D893" s="488"/>
      <c r="E893" s="491"/>
      <c r="F893" s="491"/>
      <c r="G893" s="491"/>
      <c r="H893" s="491"/>
      <c r="I893" s="491"/>
      <c r="J893" s="491"/>
      <c r="K893" s="492"/>
      <c r="L893" s="493"/>
      <c r="M893" s="493"/>
      <c r="N893" s="493"/>
      <c r="O893" s="494"/>
      <c r="P893" s="494"/>
    </row>
    <row r="894" spans="1:16" ht="21.75" customHeight="1" x14ac:dyDescent="0.55000000000000004">
      <c r="A894" s="488"/>
      <c r="B894" s="488"/>
      <c r="C894" s="488"/>
      <c r="D894" s="488"/>
      <c r="E894" s="491"/>
      <c r="F894" s="491"/>
      <c r="G894" s="491"/>
      <c r="H894" s="491"/>
      <c r="I894" s="491"/>
      <c r="J894" s="491"/>
      <c r="K894" s="492"/>
      <c r="L894" s="493"/>
      <c r="M894" s="493"/>
      <c r="N894" s="493"/>
      <c r="O894" s="494"/>
      <c r="P894" s="494"/>
    </row>
    <row r="895" spans="1:16" ht="21.75" customHeight="1" x14ac:dyDescent="0.55000000000000004">
      <c r="A895" s="488"/>
      <c r="B895" s="488"/>
      <c r="C895" s="488"/>
      <c r="D895" s="488"/>
      <c r="E895" s="491"/>
      <c r="F895" s="491"/>
      <c r="G895" s="491"/>
      <c r="H895" s="491"/>
      <c r="I895" s="491"/>
      <c r="J895" s="491"/>
      <c r="K895" s="492"/>
      <c r="L895" s="493"/>
      <c r="M895" s="493"/>
      <c r="N895" s="493"/>
      <c r="O895" s="494"/>
      <c r="P895" s="494"/>
    </row>
    <row r="896" spans="1:16" ht="21.75" customHeight="1" x14ac:dyDescent="0.55000000000000004">
      <c r="A896" s="488"/>
      <c r="B896" s="488"/>
      <c r="C896" s="488"/>
      <c r="D896" s="488"/>
      <c r="E896" s="491"/>
      <c r="F896" s="491"/>
      <c r="G896" s="491"/>
      <c r="H896" s="491"/>
      <c r="I896" s="491"/>
      <c r="J896" s="491"/>
      <c r="K896" s="492"/>
      <c r="L896" s="493"/>
      <c r="M896" s="493"/>
      <c r="N896" s="493"/>
      <c r="O896" s="494"/>
      <c r="P896" s="494"/>
    </row>
    <row r="897" spans="1:16" ht="21.75" customHeight="1" x14ac:dyDescent="0.55000000000000004">
      <c r="A897" s="488"/>
      <c r="B897" s="488"/>
      <c r="C897" s="488"/>
      <c r="D897" s="488"/>
      <c r="E897" s="491"/>
      <c r="F897" s="491"/>
      <c r="G897" s="491"/>
      <c r="H897" s="491"/>
      <c r="I897" s="491"/>
      <c r="J897" s="491"/>
      <c r="K897" s="492"/>
      <c r="L897" s="493"/>
      <c r="M897" s="493"/>
      <c r="N897" s="493"/>
      <c r="O897" s="494"/>
      <c r="P897" s="494"/>
    </row>
    <row r="898" spans="1:16" ht="21.75" customHeight="1" x14ac:dyDescent="0.55000000000000004">
      <c r="A898" s="488"/>
      <c r="B898" s="488"/>
      <c r="C898" s="488"/>
      <c r="D898" s="488"/>
      <c r="E898" s="491"/>
      <c r="F898" s="491"/>
      <c r="G898" s="491"/>
      <c r="H898" s="491"/>
      <c r="I898" s="491"/>
      <c r="J898" s="491"/>
      <c r="K898" s="492"/>
      <c r="L898" s="493"/>
      <c r="M898" s="493"/>
      <c r="N898" s="493"/>
      <c r="O898" s="494"/>
      <c r="P898" s="494"/>
    </row>
    <row r="899" spans="1:16" ht="21.75" customHeight="1" x14ac:dyDescent="0.55000000000000004">
      <c r="A899" s="488"/>
      <c r="B899" s="488"/>
      <c r="C899" s="488"/>
      <c r="D899" s="488"/>
      <c r="E899" s="491"/>
      <c r="F899" s="491"/>
      <c r="G899" s="491"/>
      <c r="H899" s="491"/>
      <c r="I899" s="491"/>
      <c r="J899" s="491"/>
      <c r="K899" s="492"/>
      <c r="L899" s="493"/>
      <c r="M899" s="493"/>
      <c r="N899" s="493"/>
      <c r="O899" s="494"/>
      <c r="P899" s="494"/>
    </row>
    <row r="900" spans="1:16" ht="21.75" customHeight="1" x14ac:dyDescent="0.55000000000000004">
      <c r="A900" s="488"/>
      <c r="B900" s="488"/>
      <c r="C900" s="488"/>
      <c r="D900" s="488"/>
      <c r="E900" s="491"/>
      <c r="F900" s="491"/>
      <c r="G900" s="491"/>
      <c r="H900" s="491"/>
      <c r="I900" s="491"/>
      <c r="J900" s="491"/>
      <c r="K900" s="492"/>
      <c r="L900" s="493"/>
      <c r="M900" s="493"/>
      <c r="N900" s="493"/>
      <c r="O900" s="494"/>
      <c r="P900" s="494"/>
    </row>
    <row r="901" spans="1:16" ht="21.75" customHeight="1" x14ac:dyDescent="0.55000000000000004">
      <c r="A901" s="488"/>
      <c r="B901" s="488"/>
      <c r="C901" s="488"/>
      <c r="D901" s="488"/>
      <c r="E901" s="491"/>
      <c r="F901" s="491"/>
      <c r="G901" s="491"/>
      <c r="H901" s="491"/>
      <c r="I901" s="491"/>
      <c r="J901" s="491"/>
      <c r="K901" s="492"/>
      <c r="L901" s="493"/>
      <c r="M901" s="493"/>
      <c r="N901" s="493"/>
      <c r="O901" s="494"/>
      <c r="P901" s="494"/>
    </row>
    <row r="902" spans="1:16" ht="21.75" customHeight="1" x14ac:dyDescent="0.55000000000000004">
      <c r="A902" s="488"/>
      <c r="B902" s="488"/>
      <c r="C902" s="488"/>
      <c r="D902" s="488"/>
      <c r="E902" s="491"/>
      <c r="F902" s="491"/>
      <c r="G902" s="491"/>
      <c r="H902" s="491"/>
      <c r="I902" s="491"/>
      <c r="J902" s="491"/>
      <c r="K902" s="492"/>
      <c r="L902" s="493"/>
      <c r="M902" s="493"/>
      <c r="N902" s="493"/>
      <c r="O902" s="494"/>
      <c r="P902" s="494"/>
    </row>
    <row r="903" spans="1:16" ht="21.75" customHeight="1" x14ac:dyDescent="0.55000000000000004">
      <c r="A903" s="488"/>
      <c r="B903" s="488"/>
      <c r="C903" s="488"/>
      <c r="D903" s="488"/>
      <c r="E903" s="491"/>
      <c r="F903" s="491"/>
      <c r="G903" s="491"/>
      <c r="H903" s="491"/>
      <c r="I903" s="491"/>
      <c r="J903" s="491"/>
      <c r="K903" s="492"/>
      <c r="L903" s="493"/>
      <c r="M903" s="493"/>
      <c r="N903" s="493"/>
      <c r="O903" s="494"/>
      <c r="P903" s="494"/>
    </row>
    <row r="904" spans="1:16" ht="21.75" customHeight="1" x14ac:dyDescent="0.55000000000000004">
      <c r="A904" s="488"/>
      <c r="B904" s="488"/>
      <c r="C904" s="488"/>
      <c r="D904" s="488"/>
      <c r="E904" s="491"/>
      <c r="F904" s="491"/>
      <c r="G904" s="491"/>
      <c r="H904" s="491"/>
      <c r="I904" s="491"/>
      <c r="J904" s="491"/>
      <c r="K904" s="492"/>
      <c r="L904" s="493"/>
      <c r="M904" s="493"/>
      <c r="N904" s="493"/>
      <c r="O904" s="494"/>
      <c r="P904" s="494"/>
    </row>
    <row r="905" spans="1:16" ht="21.75" customHeight="1" x14ac:dyDescent="0.55000000000000004">
      <c r="A905" s="488"/>
      <c r="B905" s="488"/>
      <c r="C905" s="488"/>
      <c r="D905" s="488"/>
      <c r="E905" s="491"/>
      <c r="F905" s="491"/>
      <c r="G905" s="491"/>
      <c r="H905" s="491"/>
      <c r="I905" s="491"/>
      <c r="J905" s="491"/>
      <c r="K905" s="492"/>
      <c r="L905" s="493"/>
      <c r="M905" s="493"/>
      <c r="N905" s="493"/>
      <c r="O905" s="494"/>
      <c r="P905" s="494"/>
    </row>
    <row r="906" spans="1:16" ht="21.75" customHeight="1" x14ac:dyDescent="0.55000000000000004">
      <c r="A906" s="488"/>
      <c r="B906" s="488"/>
      <c r="C906" s="488"/>
      <c r="D906" s="488"/>
      <c r="E906" s="491"/>
      <c r="F906" s="491"/>
      <c r="G906" s="491"/>
      <c r="H906" s="491"/>
      <c r="I906" s="491"/>
      <c r="J906" s="491"/>
      <c r="K906" s="492"/>
      <c r="L906" s="493"/>
      <c r="M906" s="493"/>
      <c r="N906" s="493"/>
      <c r="O906" s="494"/>
      <c r="P906" s="494"/>
    </row>
    <row r="907" spans="1:16" ht="21.75" customHeight="1" x14ac:dyDescent="0.55000000000000004">
      <c r="A907" s="488"/>
      <c r="B907" s="488"/>
      <c r="C907" s="488"/>
      <c r="D907" s="488"/>
      <c r="E907" s="491"/>
      <c r="F907" s="491"/>
      <c r="G907" s="491"/>
      <c r="H907" s="491"/>
      <c r="I907" s="491"/>
      <c r="J907" s="491"/>
      <c r="K907" s="492"/>
      <c r="L907" s="493"/>
      <c r="M907" s="493"/>
      <c r="N907" s="493"/>
      <c r="O907" s="494"/>
      <c r="P907" s="494"/>
    </row>
    <row r="908" spans="1:16" ht="21.75" customHeight="1" x14ac:dyDescent="0.55000000000000004">
      <c r="A908" s="488"/>
      <c r="B908" s="488"/>
      <c r="C908" s="488"/>
      <c r="D908" s="488"/>
      <c r="E908" s="491"/>
      <c r="F908" s="491"/>
      <c r="G908" s="491"/>
      <c r="H908" s="491"/>
      <c r="I908" s="491"/>
      <c r="J908" s="491"/>
      <c r="K908" s="492"/>
      <c r="L908" s="493"/>
      <c r="M908" s="493"/>
      <c r="N908" s="493"/>
      <c r="O908" s="494"/>
      <c r="P908" s="494"/>
    </row>
    <row r="909" spans="1:16" ht="21.75" customHeight="1" x14ac:dyDescent="0.55000000000000004">
      <c r="A909" s="488"/>
      <c r="B909" s="488"/>
      <c r="C909" s="488"/>
      <c r="D909" s="488"/>
      <c r="E909" s="491"/>
      <c r="F909" s="491"/>
      <c r="G909" s="491"/>
      <c r="H909" s="491"/>
      <c r="I909" s="491"/>
      <c r="J909" s="491"/>
      <c r="K909" s="492"/>
      <c r="L909" s="493"/>
      <c r="M909" s="493"/>
      <c r="N909" s="493"/>
      <c r="O909" s="494"/>
      <c r="P909" s="494"/>
    </row>
    <row r="910" spans="1:16" ht="21.75" customHeight="1" x14ac:dyDescent="0.55000000000000004">
      <c r="A910" s="488"/>
      <c r="B910" s="488"/>
      <c r="C910" s="488"/>
      <c r="D910" s="488"/>
      <c r="E910" s="491"/>
      <c r="F910" s="491"/>
      <c r="G910" s="491"/>
      <c r="H910" s="491"/>
      <c r="I910" s="491"/>
      <c r="J910" s="491"/>
      <c r="K910" s="492"/>
      <c r="L910" s="493"/>
      <c r="M910" s="493"/>
      <c r="N910" s="493"/>
      <c r="O910" s="494"/>
      <c r="P910" s="494"/>
    </row>
    <row r="911" spans="1:16" ht="21.75" customHeight="1" x14ac:dyDescent="0.55000000000000004">
      <c r="A911" s="488"/>
      <c r="B911" s="488"/>
      <c r="C911" s="488"/>
      <c r="D911" s="488"/>
      <c r="E911" s="491"/>
      <c r="F911" s="491"/>
      <c r="G911" s="491"/>
      <c r="H911" s="491"/>
      <c r="I911" s="491"/>
      <c r="J911" s="491"/>
      <c r="K911" s="492"/>
      <c r="L911" s="493"/>
      <c r="M911" s="493"/>
      <c r="N911" s="493"/>
      <c r="O911" s="494"/>
      <c r="P911" s="494"/>
    </row>
    <row r="912" spans="1:16" ht="21.75" customHeight="1" x14ac:dyDescent="0.55000000000000004">
      <c r="A912" s="488"/>
      <c r="B912" s="488"/>
      <c r="C912" s="488"/>
      <c r="D912" s="488"/>
      <c r="E912" s="491"/>
      <c r="F912" s="491"/>
      <c r="G912" s="491"/>
      <c r="H912" s="491"/>
      <c r="I912" s="491"/>
      <c r="J912" s="491"/>
      <c r="K912" s="492"/>
      <c r="L912" s="493"/>
      <c r="M912" s="493"/>
      <c r="N912" s="493"/>
      <c r="O912" s="494"/>
      <c r="P912" s="494"/>
    </row>
    <row r="913" spans="1:16" ht="21.75" customHeight="1" x14ac:dyDescent="0.55000000000000004">
      <c r="A913" s="488"/>
      <c r="B913" s="488"/>
      <c r="C913" s="488"/>
      <c r="D913" s="488"/>
      <c r="E913" s="491"/>
      <c r="F913" s="491"/>
      <c r="G913" s="491"/>
      <c r="H913" s="491"/>
      <c r="I913" s="491"/>
      <c r="J913" s="491"/>
      <c r="K913" s="492"/>
      <c r="L913" s="493"/>
      <c r="M913" s="493"/>
      <c r="N913" s="493"/>
      <c r="O913" s="494"/>
      <c r="P913" s="494"/>
    </row>
    <row r="914" spans="1:16" ht="21.75" customHeight="1" x14ac:dyDescent="0.55000000000000004">
      <c r="A914" s="488"/>
      <c r="B914" s="488"/>
      <c r="C914" s="488"/>
      <c r="D914" s="488"/>
      <c r="E914" s="491"/>
      <c r="F914" s="491"/>
      <c r="G914" s="491"/>
      <c r="H914" s="491"/>
      <c r="I914" s="491"/>
      <c r="J914" s="491"/>
      <c r="K914" s="492"/>
      <c r="L914" s="493"/>
      <c r="M914" s="493"/>
      <c r="N914" s="493"/>
      <c r="O914" s="494"/>
      <c r="P914" s="494"/>
    </row>
    <row r="915" spans="1:16" ht="21.75" customHeight="1" x14ac:dyDescent="0.55000000000000004">
      <c r="A915" s="488"/>
      <c r="B915" s="488"/>
      <c r="C915" s="488"/>
      <c r="D915" s="488"/>
      <c r="E915" s="491"/>
      <c r="F915" s="491"/>
      <c r="G915" s="491"/>
      <c r="H915" s="491"/>
      <c r="I915" s="491"/>
      <c r="J915" s="491"/>
      <c r="K915" s="492"/>
      <c r="L915" s="493"/>
      <c r="M915" s="493"/>
      <c r="N915" s="493"/>
      <c r="O915" s="494"/>
      <c r="P915" s="494"/>
    </row>
    <row r="916" spans="1:16" ht="21.75" customHeight="1" x14ac:dyDescent="0.55000000000000004">
      <c r="A916" s="488"/>
      <c r="B916" s="488"/>
      <c r="C916" s="488"/>
      <c r="D916" s="488"/>
      <c r="E916" s="491"/>
      <c r="F916" s="491"/>
      <c r="G916" s="491"/>
      <c r="H916" s="491"/>
      <c r="I916" s="491"/>
      <c r="J916" s="491"/>
      <c r="K916" s="492"/>
      <c r="L916" s="493"/>
      <c r="M916" s="493"/>
      <c r="N916" s="493"/>
      <c r="O916" s="494"/>
      <c r="P916" s="494"/>
    </row>
    <row r="917" spans="1:16" ht="21.75" customHeight="1" x14ac:dyDescent="0.55000000000000004">
      <c r="A917" s="488"/>
      <c r="B917" s="488"/>
      <c r="C917" s="488"/>
      <c r="D917" s="488"/>
      <c r="E917" s="491"/>
      <c r="F917" s="491"/>
      <c r="G917" s="491"/>
      <c r="H917" s="491"/>
      <c r="I917" s="491"/>
      <c r="J917" s="491"/>
      <c r="K917" s="492"/>
      <c r="L917" s="493"/>
      <c r="M917" s="493"/>
      <c r="N917" s="493"/>
      <c r="O917" s="494"/>
      <c r="P917" s="494"/>
    </row>
    <row r="918" spans="1:16" ht="21.75" customHeight="1" x14ac:dyDescent="0.55000000000000004">
      <c r="A918" s="488"/>
      <c r="B918" s="488"/>
      <c r="C918" s="488"/>
      <c r="D918" s="488"/>
      <c r="E918" s="491"/>
      <c r="F918" s="491"/>
      <c r="G918" s="491"/>
      <c r="H918" s="491"/>
      <c r="I918" s="491"/>
      <c r="J918" s="491"/>
      <c r="K918" s="492"/>
      <c r="L918" s="493"/>
      <c r="M918" s="493"/>
      <c r="N918" s="493"/>
      <c r="O918" s="494"/>
      <c r="P918" s="494"/>
    </row>
    <row r="919" spans="1:16" ht="21.75" customHeight="1" x14ac:dyDescent="0.55000000000000004">
      <c r="A919" s="488"/>
      <c r="B919" s="488"/>
      <c r="C919" s="488"/>
      <c r="D919" s="488"/>
      <c r="E919" s="491"/>
      <c r="F919" s="491"/>
      <c r="G919" s="491"/>
      <c r="H919" s="491"/>
      <c r="I919" s="491"/>
      <c r="J919" s="491"/>
      <c r="K919" s="492"/>
      <c r="L919" s="493"/>
      <c r="M919" s="493"/>
      <c r="N919" s="493"/>
      <c r="O919" s="494"/>
      <c r="P919" s="494"/>
    </row>
    <row r="920" spans="1:16" ht="21.75" customHeight="1" x14ac:dyDescent="0.55000000000000004">
      <c r="A920" s="488"/>
      <c r="B920" s="488"/>
      <c r="C920" s="488"/>
      <c r="D920" s="488"/>
      <c r="E920" s="491"/>
      <c r="F920" s="491"/>
      <c r="G920" s="491"/>
      <c r="H920" s="491"/>
      <c r="I920" s="491"/>
      <c r="J920" s="491"/>
      <c r="K920" s="492"/>
      <c r="L920" s="493"/>
      <c r="M920" s="493"/>
      <c r="N920" s="493"/>
      <c r="O920" s="494"/>
      <c r="P920" s="494"/>
    </row>
    <row r="921" spans="1:16" ht="21.75" customHeight="1" x14ac:dyDescent="0.55000000000000004">
      <c r="A921" s="488"/>
      <c r="B921" s="488"/>
      <c r="C921" s="488"/>
      <c r="D921" s="488"/>
      <c r="E921" s="491"/>
      <c r="F921" s="491"/>
      <c r="G921" s="491"/>
      <c r="H921" s="491"/>
      <c r="I921" s="491"/>
      <c r="J921" s="491"/>
      <c r="K921" s="492"/>
      <c r="L921" s="493"/>
      <c r="M921" s="493"/>
      <c r="N921" s="493"/>
      <c r="O921" s="494"/>
      <c r="P921" s="494"/>
    </row>
    <row r="922" spans="1:16" ht="21.75" customHeight="1" x14ac:dyDescent="0.55000000000000004">
      <c r="A922" s="488"/>
      <c r="B922" s="488"/>
      <c r="C922" s="488"/>
      <c r="D922" s="488"/>
      <c r="E922" s="491"/>
      <c r="F922" s="491"/>
      <c r="G922" s="491"/>
      <c r="H922" s="491"/>
      <c r="I922" s="491"/>
      <c r="J922" s="491"/>
      <c r="K922" s="492"/>
      <c r="L922" s="493"/>
      <c r="M922" s="493"/>
      <c r="N922" s="493"/>
      <c r="O922" s="494"/>
      <c r="P922" s="494"/>
    </row>
    <row r="923" spans="1:16" ht="21.75" customHeight="1" x14ac:dyDescent="0.55000000000000004">
      <c r="A923" s="488"/>
      <c r="B923" s="488"/>
      <c r="C923" s="488"/>
      <c r="D923" s="488"/>
      <c r="E923" s="491"/>
      <c r="F923" s="491"/>
      <c r="G923" s="491"/>
      <c r="H923" s="491"/>
      <c r="I923" s="491"/>
      <c r="J923" s="491"/>
      <c r="K923" s="492"/>
      <c r="L923" s="493"/>
      <c r="M923" s="493"/>
      <c r="N923" s="493"/>
      <c r="O923" s="494"/>
      <c r="P923" s="494"/>
    </row>
    <row r="924" spans="1:16" ht="21.75" customHeight="1" x14ac:dyDescent="0.55000000000000004">
      <c r="A924" s="488"/>
      <c r="B924" s="488"/>
      <c r="C924" s="488"/>
      <c r="D924" s="488"/>
      <c r="E924" s="491"/>
      <c r="F924" s="491"/>
      <c r="G924" s="491"/>
      <c r="H924" s="491"/>
      <c r="I924" s="491"/>
      <c r="J924" s="491"/>
      <c r="K924" s="492"/>
      <c r="L924" s="493"/>
      <c r="M924" s="493"/>
      <c r="N924" s="493"/>
      <c r="O924" s="494"/>
      <c r="P924" s="494"/>
    </row>
    <row r="925" spans="1:16" ht="21.75" customHeight="1" x14ac:dyDescent="0.55000000000000004">
      <c r="A925" s="488"/>
      <c r="B925" s="488"/>
      <c r="C925" s="488"/>
      <c r="D925" s="488"/>
      <c r="E925" s="491"/>
      <c r="F925" s="491"/>
      <c r="G925" s="491"/>
      <c r="H925" s="491"/>
      <c r="I925" s="491"/>
      <c r="J925" s="491"/>
      <c r="K925" s="492"/>
      <c r="L925" s="493"/>
      <c r="M925" s="493"/>
      <c r="N925" s="493"/>
      <c r="O925" s="494"/>
      <c r="P925" s="494"/>
    </row>
    <row r="926" spans="1:16" ht="21.75" customHeight="1" x14ac:dyDescent="0.55000000000000004">
      <c r="A926" s="488"/>
      <c r="B926" s="488"/>
      <c r="C926" s="488"/>
      <c r="D926" s="488"/>
      <c r="E926" s="491"/>
      <c r="F926" s="491"/>
      <c r="G926" s="491"/>
      <c r="H926" s="491"/>
      <c r="I926" s="491"/>
      <c r="J926" s="491"/>
      <c r="K926" s="492"/>
      <c r="L926" s="493"/>
      <c r="M926" s="493"/>
      <c r="N926" s="493"/>
      <c r="O926" s="494"/>
      <c r="P926" s="494"/>
    </row>
    <row r="927" spans="1:16" ht="21.75" customHeight="1" x14ac:dyDescent="0.55000000000000004">
      <c r="A927" s="488"/>
      <c r="B927" s="488"/>
      <c r="C927" s="488"/>
      <c r="D927" s="488"/>
      <c r="E927" s="491"/>
      <c r="F927" s="491"/>
      <c r="G927" s="491"/>
      <c r="H927" s="491"/>
      <c r="I927" s="491"/>
      <c r="J927" s="491"/>
      <c r="K927" s="492"/>
      <c r="L927" s="493"/>
      <c r="M927" s="493"/>
      <c r="N927" s="493"/>
      <c r="O927" s="494"/>
      <c r="P927" s="494"/>
    </row>
    <row r="928" spans="1:16" ht="21.75" customHeight="1" x14ac:dyDescent="0.55000000000000004">
      <c r="A928" s="488"/>
      <c r="B928" s="488"/>
      <c r="C928" s="488"/>
      <c r="D928" s="488"/>
      <c r="E928" s="491"/>
      <c r="F928" s="491"/>
      <c r="G928" s="491"/>
      <c r="H928" s="491"/>
      <c r="I928" s="491"/>
      <c r="J928" s="491"/>
      <c r="K928" s="492"/>
      <c r="L928" s="493"/>
      <c r="M928" s="493"/>
      <c r="N928" s="493"/>
      <c r="O928" s="494"/>
      <c r="P928" s="494"/>
    </row>
    <row r="929" spans="1:16" ht="21.75" customHeight="1" x14ac:dyDescent="0.55000000000000004">
      <c r="A929" s="488"/>
      <c r="B929" s="488"/>
      <c r="C929" s="488"/>
      <c r="D929" s="488"/>
      <c r="E929" s="491"/>
      <c r="F929" s="491"/>
      <c r="G929" s="491"/>
      <c r="H929" s="491"/>
      <c r="I929" s="491"/>
      <c r="J929" s="491"/>
      <c r="K929" s="492"/>
      <c r="L929" s="493"/>
      <c r="M929" s="493"/>
      <c r="N929" s="493"/>
      <c r="O929" s="494"/>
      <c r="P929" s="494"/>
    </row>
    <row r="930" spans="1:16" ht="21.75" customHeight="1" x14ac:dyDescent="0.55000000000000004">
      <c r="A930" s="488"/>
      <c r="B930" s="488"/>
      <c r="C930" s="488"/>
      <c r="D930" s="488"/>
      <c r="E930" s="491"/>
      <c r="F930" s="491"/>
      <c r="G930" s="491"/>
      <c r="H930" s="491"/>
      <c r="I930" s="491"/>
      <c r="J930" s="491"/>
      <c r="K930" s="492"/>
      <c r="L930" s="493"/>
      <c r="M930" s="493"/>
      <c r="N930" s="493"/>
      <c r="O930" s="494"/>
      <c r="P930" s="494"/>
    </row>
    <row r="931" spans="1:16" ht="21.75" customHeight="1" x14ac:dyDescent="0.55000000000000004">
      <c r="A931" s="488"/>
      <c r="B931" s="488"/>
      <c r="C931" s="488"/>
      <c r="D931" s="488"/>
      <c r="E931" s="491"/>
      <c r="F931" s="491"/>
      <c r="G931" s="491"/>
      <c r="H931" s="491"/>
      <c r="I931" s="491"/>
      <c r="J931" s="491"/>
      <c r="K931" s="492"/>
      <c r="L931" s="493"/>
      <c r="M931" s="493"/>
      <c r="N931" s="493"/>
      <c r="O931" s="494"/>
      <c r="P931" s="494"/>
    </row>
    <row r="932" spans="1:16" ht="21.75" customHeight="1" x14ac:dyDescent="0.55000000000000004">
      <c r="A932" s="488"/>
      <c r="B932" s="488"/>
      <c r="C932" s="488"/>
      <c r="D932" s="488"/>
      <c r="E932" s="491"/>
      <c r="F932" s="491"/>
      <c r="G932" s="491"/>
      <c r="H932" s="491"/>
      <c r="I932" s="491"/>
      <c r="J932" s="491"/>
      <c r="K932" s="492"/>
      <c r="L932" s="493"/>
      <c r="M932" s="493"/>
      <c r="N932" s="493"/>
      <c r="O932" s="494"/>
      <c r="P932" s="494"/>
    </row>
    <row r="933" spans="1:16" ht="21.75" customHeight="1" x14ac:dyDescent="0.55000000000000004">
      <c r="A933" s="488"/>
      <c r="B933" s="488"/>
      <c r="C933" s="488"/>
      <c r="D933" s="488"/>
      <c r="E933" s="491"/>
      <c r="F933" s="491"/>
      <c r="G933" s="491"/>
      <c r="H933" s="491"/>
      <c r="I933" s="491"/>
      <c r="J933" s="491"/>
      <c r="K933" s="492"/>
      <c r="L933" s="493"/>
      <c r="M933" s="493"/>
      <c r="N933" s="493"/>
      <c r="O933" s="494"/>
      <c r="P933" s="494"/>
    </row>
    <row r="934" spans="1:16" ht="21.75" customHeight="1" x14ac:dyDescent="0.55000000000000004">
      <c r="A934" s="488"/>
      <c r="B934" s="488"/>
      <c r="C934" s="488"/>
      <c r="D934" s="488"/>
      <c r="E934" s="491"/>
      <c r="F934" s="491"/>
      <c r="G934" s="491"/>
      <c r="H934" s="491"/>
      <c r="I934" s="491"/>
      <c r="J934" s="491"/>
      <c r="K934" s="492"/>
      <c r="L934" s="493"/>
      <c r="M934" s="493"/>
      <c r="N934" s="493"/>
      <c r="O934" s="494"/>
      <c r="P934" s="494"/>
    </row>
    <row r="935" spans="1:16" ht="21.75" customHeight="1" x14ac:dyDescent="0.55000000000000004">
      <c r="A935" s="488"/>
      <c r="B935" s="488"/>
      <c r="C935" s="488"/>
      <c r="D935" s="488"/>
      <c r="E935" s="491"/>
      <c r="F935" s="491"/>
      <c r="G935" s="491"/>
      <c r="H935" s="491"/>
      <c r="I935" s="491"/>
      <c r="J935" s="491"/>
      <c r="K935" s="492"/>
      <c r="L935" s="493"/>
      <c r="M935" s="493"/>
      <c r="N935" s="493"/>
      <c r="O935" s="494"/>
      <c r="P935" s="494"/>
    </row>
    <row r="936" spans="1:16" ht="21.75" customHeight="1" x14ac:dyDescent="0.55000000000000004">
      <c r="A936" s="488"/>
      <c r="B936" s="488"/>
      <c r="C936" s="488"/>
      <c r="D936" s="488"/>
      <c r="E936" s="491"/>
      <c r="F936" s="491"/>
      <c r="G936" s="491"/>
      <c r="H936" s="491"/>
      <c r="I936" s="491"/>
      <c r="J936" s="491"/>
      <c r="K936" s="492"/>
      <c r="L936" s="493"/>
      <c r="M936" s="493"/>
      <c r="N936" s="493"/>
      <c r="O936" s="494"/>
      <c r="P936" s="494"/>
    </row>
    <row r="937" spans="1:16" ht="21.75" customHeight="1" x14ac:dyDescent="0.55000000000000004">
      <c r="A937" s="488"/>
      <c r="B937" s="488"/>
      <c r="C937" s="488"/>
      <c r="D937" s="488"/>
      <c r="E937" s="491"/>
      <c r="F937" s="491"/>
      <c r="G937" s="491"/>
      <c r="H937" s="491"/>
      <c r="I937" s="491"/>
      <c r="J937" s="491"/>
      <c r="K937" s="492"/>
      <c r="L937" s="493"/>
      <c r="M937" s="493"/>
      <c r="N937" s="493"/>
      <c r="O937" s="494"/>
      <c r="P937" s="494"/>
    </row>
    <row r="938" spans="1:16" ht="21.75" customHeight="1" x14ac:dyDescent="0.55000000000000004">
      <c r="A938" s="488"/>
      <c r="B938" s="488"/>
      <c r="C938" s="488"/>
      <c r="D938" s="488"/>
      <c r="E938" s="491"/>
      <c r="F938" s="491"/>
      <c r="G938" s="491"/>
      <c r="H938" s="491"/>
      <c r="I938" s="491"/>
      <c r="J938" s="491"/>
      <c r="K938" s="492"/>
      <c r="L938" s="493"/>
      <c r="M938" s="493"/>
      <c r="N938" s="493"/>
      <c r="O938" s="494"/>
      <c r="P938" s="494"/>
    </row>
    <row r="939" spans="1:16" ht="21.75" customHeight="1" x14ac:dyDescent="0.55000000000000004">
      <c r="A939" s="488"/>
      <c r="B939" s="488"/>
      <c r="C939" s="488"/>
      <c r="D939" s="488"/>
      <c r="E939" s="491"/>
      <c r="F939" s="491"/>
      <c r="G939" s="491"/>
      <c r="H939" s="491"/>
      <c r="I939" s="491"/>
      <c r="J939" s="491"/>
      <c r="K939" s="492"/>
      <c r="L939" s="493"/>
      <c r="M939" s="493"/>
      <c r="N939" s="493"/>
      <c r="O939" s="494"/>
      <c r="P939" s="494"/>
    </row>
    <row r="940" spans="1:16" ht="21.75" customHeight="1" x14ac:dyDescent="0.55000000000000004">
      <c r="A940" s="488"/>
      <c r="B940" s="488"/>
      <c r="C940" s="488"/>
      <c r="D940" s="488"/>
      <c r="E940" s="491"/>
      <c r="F940" s="491"/>
      <c r="G940" s="491"/>
      <c r="H940" s="491"/>
      <c r="I940" s="491"/>
      <c r="J940" s="491"/>
      <c r="K940" s="492"/>
      <c r="L940" s="493"/>
      <c r="M940" s="493"/>
      <c r="N940" s="493"/>
      <c r="O940" s="494"/>
      <c r="P940" s="494"/>
    </row>
    <row r="941" spans="1:16" ht="21.75" customHeight="1" x14ac:dyDescent="0.55000000000000004">
      <c r="A941" s="488"/>
      <c r="B941" s="488"/>
      <c r="C941" s="488"/>
      <c r="D941" s="488"/>
      <c r="E941" s="491"/>
      <c r="F941" s="491"/>
      <c r="G941" s="491"/>
      <c r="H941" s="491"/>
      <c r="I941" s="491"/>
      <c r="J941" s="491"/>
      <c r="K941" s="492"/>
      <c r="L941" s="493"/>
      <c r="M941" s="493"/>
      <c r="N941" s="493"/>
      <c r="O941" s="494"/>
      <c r="P941" s="494"/>
    </row>
    <row r="942" spans="1:16" ht="21.75" customHeight="1" x14ac:dyDescent="0.55000000000000004">
      <c r="A942" s="488"/>
      <c r="B942" s="488"/>
      <c r="C942" s="488"/>
      <c r="D942" s="488"/>
      <c r="E942" s="491"/>
      <c r="F942" s="491"/>
      <c r="G942" s="491"/>
      <c r="H942" s="491"/>
      <c r="I942" s="491"/>
      <c r="J942" s="491"/>
      <c r="K942" s="492"/>
      <c r="L942" s="493"/>
      <c r="M942" s="493"/>
      <c r="N942" s="493"/>
      <c r="O942" s="494"/>
      <c r="P942" s="494"/>
    </row>
    <row r="943" spans="1:16" ht="21.75" customHeight="1" x14ac:dyDescent="0.55000000000000004">
      <c r="A943" s="488"/>
      <c r="B943" s="488"/>
      <c r="C943" s="488"/>
      <c r="D943" s="488"/>
      <c r="E943" s="491"/>
      <c r="F943" s="491"/>
      <c r="G943" s="491"/>
      <c r="H943" s="491"/>
      <c r="I943" s="491"/>
      <c r="J943" s="491"/>
      <c r="K943" s="492"/>
      <c r="L943" s="493"/>
      <c r="M943" s="493"/>
      <c r="N943" s="493"/>
      <c r="O943" s="494"/>
      <c r="P943" s="494"/>
    </row>
    <row r="944" spans="1:16" ht="21.75" customHeight="1" x14ac:dyDescent="0.55000000000000004">
      <c r="A944" s="488"/>
      <c r="B944" s="488"/>
      <c r="C944" s="488"/>
      <c r="D944" s="488"/>
      <c r="E944" s="491"/>
      <c r="F944" s="491"/>
      <c r="G944" s="491"/>
      <c r="H944" s="491"/>
      <c r="I944" s="491"/>
      <c r="J944" s="491"/>
      <c r="K944" s="492"/>
      <c r="L944" s="493"/>
      <c r="M944" s="493"/>
      <c r="N944" s="493"/>
      <c r="O944" s="494"/>
      <c r="P944" s="494"/>
    </row>
    <row r="945" spans="1:16" ht="21.75" customHeight="1" x14ac:dyDescent="0.55000000000000004">
      <c r="A945" s="488"/>
      <c r="B945" s="488"/>
      <c r="C945" s="488"/>
      <c r="D945" s="488"/>
      <c r="E945" s="491"/>
      <c r="F945" s="491"/>
      <c r="G945" s="491"/>
      <c r="H945" s="491"/>
      <c r="I945" s="491"/>
      <c r="J945" s="491"/>
      <c r="K945" s="492"/>
      <c r="L945" s="493"/>
      <c r="M945" s="493"/>
      <c r="N945" s="493"/>
      <c r="O945" s="494"/>
      <c r="P945" s="494"/>
    </row>
    <row r="946" spans="1:16" ht="21.75" customHeight="1" x14ac:dyDescent="0.55000000000000004">
      <c r="A946" s="488"/>
      <c r="B946" s="488"/>
      <c r="C946" s="488"/>
      <c r="D946" s="488"/>
      <c r="E946" s="491"/>
      <c r="F946" s="491"/>
      <c r="G946" s="491"/>
      <c r="H946" s="491"/>
      <c r="I946" s="491"/>
      <c r="J946" s="491"/>
      <c r="K946" s="492"/>
      <c r="L946" s="493"/>
      <c r="M946" s="493"/>
      <c r="N946" s="493"/>
      <c r="O946" s="494"/>
      <c r="P946" s="494"/>
    </row>
    <row r="947" spans="1:16" ht="21.75" customHeight="1" x14ac:dyDescent="0.55000000000000004">
      <c r="A947" s="488"/>
      <c r="B947" s="488"/>
      <c r="C947" s="488"/>
      <c r="D947" s="488"/>
      <c r="E947" s="491"/>
      <c r="F947" s="491"/>
      <c r="G947" s="491"/>
      <c r="H947" s="491"/>
      <c r="I947" s="491"/>
      <c r="J947" s="491"/>
      <c r="K947" s="492"/>
      <c r="L947" s="493"/>
      <c r="M947" s="493"/>
      <c r="N947" s="493"/>
      <c r="O947" s="494"/>
      <c r="P947" s="494"/>
    </row>
    <row r="948" spans="1:16" ht="21.75" customHeight="1" x14ac:dyDescent="0.55000000000000004">
      <c r="A948" s="488"/>
      <c r="B948" s="488"/>
      <c r="C948" s="488"/>
      <c r="D948" s="488"/>
      <c r="E948" s="491"/>
      <c r="F948" s="491"/>
      <c r="G948" s="491"/>
      <c r="H948" s="491"/>
      <c r="I948" s="491"/>
      <c r="J948" s="491"/>
      <c r="K948" s="492"/>
      <c r="L948" s="493"/>
      <c r="M948" s="493"/>
      <c r="N948" s="493"/>
      <c r="O948" s="494"/>
      <c r="P948" s="494"/>
    </row>
    <row r="949" spans="1:16" ht="21.75" customHeight="1" x14ac:dyDescent="0.55000000000000004">
      <c r="A949" s="488"/>
      <c r="B949" s="488"/>
      <c r="C949" s="488"/>
      <c r="D949" s="488"/>
      <c r="E949" s="491"/>
      <c r="F949" s="491"/>
      <c r="G949" s="491"/>
      <c r="H949" s="491"/>
      <c r="I949" s="491"/>
      <c r="J949" s="491"/>
      <c r="K949" s="492"/>
      <c r="L949" s="493"/>
      <c r="M949" s="493"/>
      <c r="N949" s="493"/>
      <c r="O949" s="494"/>
      <c r="P949" s="494"/>
    </row>
    <row r="950" spans="1:16" ht="21.75" customHeight="1" x14ac:dyDescent="0.55000000000000004">
      <c r="A950" s="488"/>
      <c r="B950" s="488"/>
      <c r="C950" s="488"/>
      <c r="D950" s="488"/>
      <c r="E950" s="491"/>
      <c r="F950" s="491"/>
      <c r="G950" s="491"/>
      <c r="H950" s="491"/>
      <c r="I950" s="491"/>
      <c r="J950" s="491"/>
      <c r="K950" s="492"/>
      <c r="L950" s="493"/>
      <c r="M950" s="493"/>
      <c r="N950" s="493"/>
      <c r="O950" s="494"/>
      <c r="P950" s="494"/>
    </row>
    <row r="951" spans="1:16" ht="21.75" customHeight="1" x14ac:dyDescent="0.55000000000000004">
      <c r="A951" s="488"/>
      <c r="B951" s="488"/>
      <c r="C951" s="488"/>
      <c r="D951" s="488"/>
      <c r="E951" s="491"/>
      <c r="F951" s="491"/>
      <c r="G951" s="491"/>
      <c r="H951" s="491"/>
      <c r="I951" s="491"/>
      <c r="J951" s="491"/>
      <c r="K951" s="492"/>
      <c r="L951" s="493"/>
      <c r="M951" s="493"/>
      <c r="N951" s="493"/>
      <c r="O951" s="494"/>
      <c r="P951" s="494"/>
    </row>
    <row r="952" spans="1:16" ht="21.75" customHeight="1" x14ac:dyDescent="0.55000000000000004">
      <c r="A952" s="488"/>
      <c r="B952" s="488"/>
      <c r="C952" s="488"/>
      <c r="D952" s="488"/>
      <c r="E952" s="491"/>
      <c r="F952" s="491"/>
      <c r="G952" s="491"/>
      <c r="H952" s="491"/>
      <c r="I952" s="491"/>
      <c r="J952" s="491"/>
      <c r="K952" s="492"/>
      <c r="L952" s="493"/>
      <c r="M952" s="493"/>
      <c r="N952" s="493"/>
      <c r="O952" s="494"/>
      <c r="P952" s="494"/>
    </row>
    <row r="953" spans="1:16" ht="21.75" customHeight="1" x14ac:dyDescent="0.55000000000000004">
      <c r="A953" s="488"/>
      <c r="B953" s="488"/>
      <c r="C953" s="488"/>
      <c r="D953" s="488"/>
      <c r="E953" s="491"/>
      <c r="F953" s="491"/>
      <c r="G953" s="491"/>
      <c r="H953" s="491"/>
      <c r="I953" s="491"/>
      <c r="J953" s="491"/>
      <c r="K953" s="492"/>
      <c r="L953" s="493"/>
      <c r="M953" s="493"/>
      <c r="N953" s="493"/>
      <c r="O953" s="494"/>
      <c r="P953" s="494"/>
    </row>
    <row r="954" spans="1:16" ht="21.75" customHeight="1" x14ac:dyDescent="0.55000000000000004">
      <c r="A954" s="488"/>
      <c r="B954" s="488"/>
      <c r="C954" s="488"/>
      <c r="D954" s="488"/>
      <c r="E954" s="491"/>
      <c r="F954" s="491"/>
      <c r="G954" s="491"/>
      <c r="H954" s="491"/>
      <c r="I954" s="491"/>
      <c r="J954" s="491"/>
      <c r="K954" s="492"/>
      <c r="L954" s="493"/>
      <c r="M954" s="493"/>
      <c r="N954" s="493"/>
      <c r="O954" s="494"/>
      <c r="P954" s="494"/>
    </row>
    <row r="955" spans="1:16" ht="21.75" customHeight="1" x14ac:dyDescent="0.55000000000000004">
      <c r="A955" s="488"/>
      <c r="B955" s="488"/>
      <c r="C955" s="488"/>
      <c r="D955" s="488"/>
      <c r="E955" s="491"/>
      <c r="F955" s="491"/>
      <c r="G955" s="491"/>
      <c r="H955" s="491"/>
      <c r="I955" s="491"/>
      <c r="J955" s="491"/>
      <c r="K955" s="492"/>
      <c r="L955" s="493"/>
      <c r="M955" s="493"/>
      <c r="N955" s="493"/>
      <c r="O955" s="494"/>
      <c r="P955" s="494"/>
    </row>
    <row r="956" spans="1:16" ht="21.75" customHeight="1" x14ac:dyDescent="0.55000000000000004">
      <c r="A956" s="488"/>
      <c r="B956" s="488"/>
      <c r="C956" s="488"/>
      <c r="D956" s="488"/>
      <c r="E956" s="491"/>
      <c r="F956" s="491"/>
      <c r="G956" s="491"/>
      <c r="H956" s="491"/>
      <c r="I956" s="491"/>
      <c r="J956" s="491"/>
      <c r="K956" s="492"/>
      <c r="L956" s="493"/>
      <c r="M956" s="493"/>
      <c r="N956" s="493"/>
      <c r="O956" s="494"/>
      <c r="P956" s="494"/>
    </row>
    <row r="957" spans="1:16" ht="21.75" customHeight="1" x14ac:dyDescent="0.55000000000000004">
      <c r="A957" s="488"/>
      <c r="B957" s="488"/>
      <c r="C957" s="488"/>
      <c r="D957" s="488"/>
      <c r="E957" s="491"/>
      <c r="F957" s="491"/>
      <c r="G957" s="491"/>
      <c r="H957" s="491"/>
      <c r="I957" s="491"/>
      <c r="J957" s="491"/>
      <c r="K957" s="492"/>
      <c r="L957" s="493"/>
      <c r="M957" s="493"/>
      <c r="N957" s="493"/>
      <c r="O957" s="494"/>
      <c r="P957" s="494"/>
    </row>
    <row r="958" spans="1:16" ht="21.75" customHeight="1" x14ac:dyDescent="0.55000000000000004">
      <c r="A958" s="488"/>
      <c r="B958" s="488"/>
      <c r="C958" s="488"/>
      <c r="D958" s="488"/>
      <c r="E958" s="491"/>
      <c r="F958" s="491"/>
      <c r="G958" s="491"/>
      <c r="H958" s="491"/>
      <c r="I958" s="491"/>
      <c r="J958" s="491"/>
      <c r="K958" s="492"/>
      <c r="L958" s="493"/>
      <c r="M958" s="493"/>
      <c r="N958" s="493"/>
      <c r="O958" s="494"/>
      <c r="P958" s="494"/>
    </row>
    <row r="959" spans="1:16" ht="21.75" customHeight="1" x14ac:dyDescent="0.55000000000000004">
      <c r="A959" s="488"/>
      <c r="B959" s="488"/>
      <c r="C959" s="488"/>
      <c r="D959" s="488"/>
      <c r="E959" s="491"/>
      <c r="F959" s="491"/>
      <c r="G959" s="491"/>
      <c r="H959" s="491"/>
      <c r="I959" s="491"/>
      <c r="J959" s="491"/>
      <c r="K959" s="492"/>
      <c r="L959" s="493"/>
      <c r="M959" s="493"/>
      <c r="N959" s="493"/>
      <c r="O959" s="494"/>
      <c r="P959" s="494"/>
    </row>
    <row r="960" spans="1:16" ht="21.75" customHeight="1" x14ac:dyDescent="0.55000000000000004">
      <c r="A960" s="488"/>
      <c r="B960" s="488"/>
      <c r="C960" s="488"/>
      <c r="D960" s="488"/>
      <c r="E960" s="491"/>
      <c r="F960" s="491"/>
      <c r="G960" s="491"/>
      <c r="H960" s="491"/>
      <c r="I960" s="491"/>
      <c r="J960" s="491"/>
      <c r="K960" s="492"/>
      <c r="L960" s="493"/>
      <c r="M960" s="493"/>
      <c r="N960" s="493"/>
      <c r="O960" s="494"/>
      <c r="P960" s="494"/>
    </row>
    <row r="961" spans="1:16" ht="21.75" customHeight="1" x14ac:dyDescent="0.55000000000000004">
      <c r="A961" s="488"/>
      <c r="B961" s="488"/>
      <c r="C961" s="488"/>
      <c r="D961" s="488"/>
      <c r="E961" s="491"/>
      <c r="F961" s="491"/>
      <c r="G961" s="491"/>
      <c r="H961" s="491"/>
      <c r="I961" s="491"/>
      <c r="J961" s="491"/>
      <c r="K961" s="492"/>
      <c r="L961" s="493"/>
      <c r="M961" s="493"/>
      <c r="N961" s="493"/>
      <c r="O961" s="494"/>
      <c r="P961" s="494"/>
    </row>
    <row r="962" spans="1:16" ht="21.75" customHeight="1" x14ac:dyDescent="0.55000000000000004">
      <c r="A962" s="488"/>
      <c r="B962" s="488"/>
      <c r="C962" s="488"/>
      <c r="D962" s="488"/>
      <c r="E962" s="491"/>
      <c r="F962" s="491"/>
      <c r="G962" s="491"/>
      <c r="H962" s="491"/>
      <c r="I962" s="491"/>
      <c r="J962" s="491"/>
      <c r="K962" s="492"/>
      <c r="L962" s="493"/>
      <c r="M962" s="493"/>
      <c r="N962" s="493"/>
      <c r="O962" s="494"/>
      <c r="P962" s="494"/>
    </row>
    <row r="963" spans="1:16" ht="21.75" customHeight="1" x14ac:dyDescent="0.55000000000000004">
      <c r="A963" s="488"/>
      <c r="B963" s="488"/>
      <c r="C963" s="488"/>
      <c r="D963" s="488"/>
      <c r="E963" s="491"/>
      <c r="F963" s="491"/>
      <c r="G963" s="491"/>
      <c r="H963" s="491"/>
      <c r="I963" s="491"/>
      <c r="J963" s="491"/>
      <c r="K963" s="492"/>
      <c r="L963" s="493"/>
      <c r="M963" s="493"/>
      <c r="N963" s="493"/>
      <c r="O963" s="494"/>
      <c r="P963" s="494"/>
    </row>
    <row r="964" spans="1:16" ht="21.75" customHeight="1" x14ac:dyDescent="0.55000000000000004">
      <c r="A964" s="488"/>
      <c r="B964" s="488"/>
      <c r="C964" s="488"/>
      <c r="D964" s="488"/>
      <c r="E964" s="491"/>
      <c r="F964" s="491"/>
      <c r="G964" s="491"/>
      <c r="H964" s="491"/>
      <c r="I964" s="491"/>
      <c r="J964" s="491"/>
      <c r="K964" s="492"/>
      <c r="L964" s="493"/>
      <c r="M964" s="493"/>
      <c r="N964" s="493"/>
      <c r="O964" s="494"/>
      <c r="P964" s="494"/>
    </row>
    <row r="965" spans="1:16" ht="21.75" customHeight="1" x14ac:dyDescent="0.55000000000000004">
      <c r="A965" s="488"/>
      <c r="B965" s="488"/>
      <c r="C965" s="488"/>
      <c r="D965" s="488"/>
      <c r="E965" s="491"/>
      <c r="F965" s="491"/>
      <c r="G965" s="491"/>
      <c r="H965" s="491"/>
      <c r="I965" s="491"/>
      <c r="J965" s="491"/>
      <c r="K965" s="492"/>
      <c r="L965" s="493"/>
      <c r="M965" s="493"/>
      <c r="N965" s="493"/>
      <c r="O965" s="494"/>
      <c r="P965" s="494"/>
    </row>
    <row r="966" spans="1:16" ht="21.75" customHeight="1" x14ac:dyDescent="0.55000000000000004">
      <c r="A966" s="488"/>
      <c r="B966" s="488"/>
      <c r="C966" s="488"/>
      <c r="D966" s="488"/>
      <c r="E966" s="491"/>
      <c r="F966" s="491"/>
      <c r="G966" s="491"/>
      <c r="H966" s="491"/>
      <c r="I966" s="491"/>
      <c r="J966" s="491"/>
      <c r="K966" s="492"/>
      <c r="L966" s="493"/>
      <c r="M966" s="493"/>
      <c r="N966" s="493"/>
      <c r="O966" s="494"/>
      <c r="P966" s="494"/>
    </row>
    <row r="967" spans="1:16" ht="21.75" customHeight="1" x14ac:dyDescent="0.55000000000000004">
      <c r="A967" s="488"/>
      <c r="B967" s="488"/>
      <c r="C967" s="488"/>
      <c r="D967" s="488"/>
      <c r="E967" s="491"/>
      <c r="F967" s="491"/>
      <c r="G967" s="491"/>
      <c r="H967" s="491"/>
      <c r="I967" s="491"/>
      <c r="J967" s="491"/>
      <c r="K967" s="492"/>
      <c r="L967" s="493"/>
      <c r="M967" s="493"/>
      <c r="N967" s="493"/>
      <c r="O967" s="494"/>
      <c r="P967" s="494"/>
    </row>
    <row r="968" spans="1:16" ht="21.75" customHeight="1" x14ac:dyDescent="0.55000000000000004">
      <c r="A968" s="488"/>
      <c r="B968" s="488"/>
      <c r="C968" s="488"/>
      <c r="D968" s="488"/>
      <c r="E968" s="491"/>
      <c r="F968" s="491"/>
      <c r="G968" s="491"/>
      <c r="H968" s="491"/>
      <c r="I968" s="491"/>
      <c r="J968" s="491"/>
      <c r="K968" s="492"/>
      <c r="L968" s="493"/>
      <c r="M968" s="493"/>
      <c r="N968" s="493"/>
      <c r="O968" s="494"/>
      <c r="P968" s="494"/>
    </row>
    <row r="969" spans="1:16" ht="21.75" customHeight="1" x14ac:dyDescent="0.55000000000000004">
      <c r="A969" s="488"/>
      <c r="B969" s="488"/>
      <c r="C969" s="488"/>
      <c r="D969" s="488"/>
      <c r="E969" s="491"/>
      <c r="F969" s="491"/>
      <c r="G969" s="491"/>
      <c r="H969" s="491"/>
      <c r="I969" s="491"/>
      <c r="J969" s="491"/>
      <c r="K969" s="492"/>
      <c r="L969" s="493"/>
      <c r="M969" s="493"/>
      <c r="N969" s="493"/>
      <c r="O969" s="494"/>
      <c r="P969" s="494"/>
    </row>
    <row r="970" spans="1:16" ht="21.75" customHeight="1" x14ac:dyDescent="0.55000000000000004">
      <c r="A970" s="488"/>
      <c r="B970" s="488"/>
      <c r="C970" s="488"/>
      <c r="D970" s="488"/>
      <c r="E970" s="491"/>
      <c r="F970" s="491"/>
      <c r="G970" s="491"/>
      <c r="H970" s="491"/>
      <c r="I970" s="491"/>
      <c r="J970" s="491"/>
      <c r="K970" s="492"/>
      <c r="L970" s="493"/>
      <c r="M970" s="493"/>
      <c r="N970" s="493"/>
      <c r="O970" s="494"/>
      <c r="P970" s="494"/>
    </row>
    <row r="971" spans="1:16" ht="21.75" customHeight="1" x14ac:dyDescent="0.55000000000000004">
      <c r="A971" s="488"/>
      <c r="B971" s="488"/>
      <c r="C971" s="488"/>
      <c r="D971" s="488"/>
      <c r="E971" s="491"/>
      <c r="F971" s="491"/>
      <c r="G971" s="491"/>
      <c r="H971" s="491"/>
      <c r="I971" s="491"/>
      <c r="J971" s="491"/>
      <c r="K971" s="492"/>
      <c r="L971" s="493"/>
      <c r="M971" s="493"/>
      <c r="N971" s="493"/>
      <c r="O971" s="494"/>
      <c r="P971" s="494"/>
    </row>
    <row r="972" spans="1:16" ht="21.75" customHeight="1" x14ac:dyDescent="0.55000000000000004">
      <c r="A972" s="488"/>
      <c r="B972" s="488"/>
      <c r="C972" s="488"/>
      <c r="D972" s="488"/>
      <c r="E972" s="491"/>
      <c r="F972" s="491"/>
      <c r="G972" s="491"/>
      <c r="H972" s="491"/>
      <c r="I972" s="491"/>
      <c r="J972" s="491"/>
      <c r="K972" s="492"/>
      <c r="L972" s="493"/>
      <c r="M972" s="493"/>
      <c r="N972" s="493"/>
      <c r="O972" s="494"/>
      <c r="P972" s="494"/>
    </row>
    <row r="973" spans="1:16" ht="21.75" customHeight="1" x14ac:dyDescent="0.55000000000000004">
      <c r="A973" s="488"/>
      <c r="B973" s="488"/>
      <c r="C973" s="488"/>
      <c r="D973" s="488"/>
      <c r="E973" s="491"/>
      <c r="F973" s="491"/>
      <c r="G973" s="491"/>
      <c r="H973" s="491"/>
      <c r="I973" s="491"/>
      <c r="J973" s="491"/>
      <c r="K973" s="492"/>
      <c r="L973" s="493"/>
      <c r="M973" s="493"/>
      <c r="N973" s="493"/>
      <c r="O973" s="494"/>
      <c r="P973" s="494"/>
    </row>
    <row r="974" spans="1:16" ht="21.75" customHeight="1" x14ac:dyDescent="0.55000000000000004">
      <c r="A974" s="488"/>
      <c r="B974" s="488"/>
      <c r="C974" s="488"/>
      <c r="D974" s="488"/>
      <c r="E974" s="491"/>
      <c r="F974" s="491"/>
      <c r="G974" s="491"/>
      <c r="H974" s="491"/>
      <c r="I974" s="491"/>
      <c r="J974" s="491"/>
      <c r="K974" s="492"/>
      <c r="L974" s="493"/>
      <c r="M974" s="493"/>
      <c r="N974" s="493"/>
      <c r="O974" s="494"/>
      <c r="P974" s="494"/>
    </row>
    <row r="975" spans="1:16" ht="21.75" customHeight="1" x14ac:dyDescent="0.55000000000000004">
      <c r="A975" s="488"/>
      <c r="B975" s="488"/>
      <c r="C975" s="488"/>
      <c r="D975" s="488"/>
      <c r="E975" s="491"/>
      <c r="F975" s="491"/>
      <c r="G975" s="491"/>
      <c r="H975" s="491"/>
      <c r="I975" s="491"/>
      <c r="J975" s="491"/>
      <c r="K975" s="492"/>
      <c r="L975" s="493"/>
      <c r="M975" s="493"/>
      <c r="N975" s="493"/>
      <c r="O975" s="494"/>
      <c r="P975" s="494"/>
    </row>
    <row r="976" spans="1:16" ht="21.75" customHeight="1" x14ac:dyDescent="0.55000000000000004">
      <c r="A976" s="488"/>
      <c r="B976" s="488"/>
      <c r="C976" s="488"/>
      <c r="D976" s="488"/>
      <c r="E976" s="491"/>
      <c r="F976" s="491"/>
      <c r="G976" s="491"/>
      <c r="H976" s="491"/>
      <c r="I976" s="491"/>
      <c r="J976" s="491"/>
      <c r="K976" s="492"/>
      <c r="L976" s="493"/>
      <c r="M976" s="493"/>
      <c r="N976" s="493"/>
      <c r="O976" s="494"/>
      <c r="P976" s="494"/>
    </row>
    <row r="977" spans="1:16" ht="21.75" customHeight="1" x14ac:dyDescent="0.55000000000000004">
      <c r="A977" s="488"/>
      <c r="B977" s="488"/>
      <c r="C977" s="488"/>
      <c r="D977" s="488"/>
      <c r="E977" s="491"/>
      <c r="F977" s="491"/>
      <c r="G977" s="491"/>
      <c r="H977" s="491"/>
      <c r="I977" s="491"/>
      <c r="J977" s="491"/>
      <c r="K977" s="492"/>
      <c r="L977" s="493"/>
      <c r="M977" s="493"/>
      <c r="N977" s="493"/>
      <c r="O977" s="494"/>
      <c r="P977" s="494"/>
    </row>
    <row r="978" spans="1:16" ht="21.75" customHeight="1" x14ac:dyDescent="0.55000000000000004">
      <c r="A978" s="488"/>
      <c r="B978" s="488"/>
      <c r="C978" s="488"/>
      <c r="D978" s="488"/>
      <c r="E978" s="491"/>
      <c r="F978" s="491"/>
      <c r="G978" s="491"/>
      <c r="H978" s="491"/>
      <c r="I978" s="491"/>
      <c r="J978" s="491"/>
      <c r="K978" s="492"/>
      <c r="L978" s="493"/>
      <c r="M978" s="493"/>
      <c r="N978" s="493"/>
      <c r="O978" s="494"/>
      <c r="P978" s="494"/>
    </row>
    <row r="979" spans="1:16" ht="21.75" customHeight="1" x14ac:dyDescent="0.55000000000000004">
      <c r="A979" s="488"/>
      <c r="B979" s="488"/>
      <c r="C979" s="488"/>
      <c r="D979" s="488"/>
      <c r="E979" s="491"/>
      <c r="F979" s="491"/>
      <c r="G979" s="491"/>
      <c r="H979" s="491"/>
      <c r="I979" s="491"/>
      <c r="J979" s="491"/>
      <c r="K979" s="492"/>
      <c r="L979" s="493"/>
      <c r="M979" s="493"/>
      <c r="N979" s="493"/>
      <c r="O979" s="494"/>
      <c r="P979" s="494"/>
    </row>
    <row r="980" spans="1:16" ht="21.75" customHeight="1" x14ac:dyDescent="0.55000000000000004">
      <c r="A980" s="488"/>
      <c r="B980" s="488"/>
      <c r="C980" s="488"/>
      <c r="D980" s="488"/>
      <c r="E980" s="491"/>
      <c r="F980" s="491"/>
      <c r="G980" s="491"/>
      <c r="H980" s="491"/>
      <c r="I980" s="491"/>
      <c r="J980" s="491"/>
      <c r="K980" s="492"/>
      <c r="L980" s="493"/>
      <c r="M980" s="493"/>
      <c r="N980" s="493"/>
      <c r="O980" s="494"/>
      <c r="P980" s="494"/>
    </row>
    <row r="981" spans="1:16" ht="21.75" customHeight="1" x14ac:dyDescent="0.55000000000000004">
      <c r="A981" s="488"/>
      <c r="B981" s="488"/>
      <c r="C981" s="488"/>
      <c r="D981" s="488"/>
      <c r="E981" s="491"/>
      <c r="F981" s="491"/>
      <c r="G981" s="491"/>
      <c r="H981" s="491"/>
      <c r="I981" s="491"/>
      <c r="J981" s="491"/>
      <c r="K981" s="492"/>
      <c r="L981" s="493"/>
      <c r="M981" s="493"/>
      <c r="N981" s="493"/>
      <c r="O981" s="494"/>
      <c r="P981" s="494"/>
    </row>
    <row r="982" spans="1:16" ht="21.75" customHeight="1" x14ac:dyDescent="0.55000000000000004">
      <c r="A982" s="488"/>
      <c r="B982" s="488"/>
      <c r="C982" s="488"/>
      <c r="D982" s="488"/>
      <c r="E982" s="491"/>
      <c r="F982" s="491"/>
      <c r="G982" s="491"/>
      <c r="H982" s="491"/>
      <c r="I982" s="491"/>
      <c r="J982" s="491"/>
      <c r="K982" s="492"/>
      <c r="L982" s="493"/>
      <c r="M982" s="493"/>
      <c r="N982" s="493"/>
      <c r="O982" s="494"/>
      <c r="P982" s="494"/>
    </row>
    <row r="983" spans="1:16" ht="21.75" customHeight="1" x14ac:dyDescent="0.55000000000000004">
      <c r="A983" s="488"/>
      <c r="B983" s="488"/>
      <c r="C983" s="488"/>
      <c r="D983" s="488"/>
      <c r="E983" s="491"/>
      <c r="F983" s="491"/>
      <c r="G983" s="491"/>
      <c r="H983" s="491"/>
      <c r="I983" s="491"/>
      <c r="J983" s="491"/>
      <c r="K983" s="492"/>
      <c r="L983" s="493"/>
      <c r="M983" s="493"/>
      <c r="N983" s="493"/>
      <c r="O983" s="494"/>
      <c r="P983" s="494"/>
    </row>
    <row r="984" spans="1:16" ht="21.75" customHeight="1" x14ac:dyDescent="0.55000000000000004">
      <c r="A984" s="488"/>
      <c r="B984" s="488"/>
      <c r="C984" s="488"/>
      <c r="D984" s="488"/>
      <c r="E984" s="491"/>
      <c r="F984" s="491"/>
      <c r="G984" s="491"/>
      <c r="H984" s="491"/>
      <c r="I984" s="491"/>
      <c r="J984" s="491"/>
      <c r="K984" s="492"/>
      <c r="L984" s="493"/>
      <c r="M984" s="493"/>
      <c r="N984" s="493"/>
      <c r="O984" s="494"/>
      <c r="P984" s="494"/>
    </row>
    <row r="985" spans="1:16" ht="21.75" customHeight="1" x14ac:dyDescent="0.55000000000000004">
      <c r="A985" s="488"/>
      <c r="B985" s="488"/>
      <c r="C985" s="488"/>
      <c r="D985" s="488"/>
      <c r="E985" s="491"/>
      <c r="F985" s="491"/>
      <c r="G985" s="491"/>
      <c r="H985" s="491"/>
      <c r="I985" s="491"/>
      <c r="J985" s="491"/>
      <c r="K985" s="492"/>
      <c r="L985" s="493"/>
      <c r="M985" s="493"/>
      <c r="N985" s="493"/>
      <c r="O985" s="494"/>
      <c r="P985" s="494"/>
    </row>
    <row r="986" spans="1:16" ht="21.75" customHeight="1" x14ac:dyDescent="0.55000000000000004">
      <c r="A986" s="488"/>
      <c r="B986" s="488"/>
      <c r="C986" s="488"/>
      <c r="D986" s="488"/>
      <c r="E986" s="491"/>
      <c r="F986" s="491"/>
      <c r="G986" s="491"/>
      <c r="H986" s="491"/>
      <c r="I986" s="491"/>
      <c r="J986" s="491"/>
      <c r="K986" s="492"/>
      <c r="L986" s="493"/>
      <c r="M986" s="493"/>
      <c r="N986" s="493"/>
      <c r="O986" s="494"/>
      <c r="P986" s="494"/>
    </row>
    <row r="987" spans="1:16" ht="21.75" customHeight="1" x14ac:dyDescent="0.55000000000000004">
      <c r="A987" s="488"/>
      <c r="B987" s="488"/>
      <c r="C987" s="488"/>
      <c r="D987" s="488"/>
      <c r="E987" s="491"/>
      <c r="F987" s="491"/>
      <c r="G987" s="491"/>
      <c r="H987" s="491"/>
      <c r="I987" s="491"/>
      <c r="J987" s="491"/>
      <c r="K987" s="492"/>
      <c r="L987" s="493"/>
      <c r="M987" s="493"/>
      <c r="N987" s="493"/>
      <c r="O987" s="494"/>
      <c r="P987" s="494"/>
    </row>
    <row r="988" spans="1:16" ht="21.75" customHeight="1" x14ac:dyDescent="0.55000000000000004">
      <c r="A988" s="488"/>
      <c r="B988" s="488"/>
      <c r="C988" s="488"/>
      <c r="D988" s="488"/>
      <c r="E988" s="491"/>
      <c r="F988" s="491"/>
      <c r="G988" s="491"/>
      <c r="H988" s="491"/>
      <c r="I988" s="491"/>
      <c r="J988" s="491"/>
      <c r="K988" s="492"/>
      <c r="L988" s="493"/>
      <c r="M988" s="493"/>
      <c r="N988" s="493"/>
      <c r="O988" s="494"/>
      <c r="P988" s="494"/>
    </row>
    <row r="989" spans="1:16" ht="21.75" customHeight="1" x14ac:dyDescent="0.55000000000000004">
      <c r="A989" s="488"/>
      <c r="B989" s="488"/>
      <c r="C989" s="488"/>
      <c r="D989" s="488"/>
      <c r="E989" s="491"/>
      <c r="F989" s="491"/>
      <c r="G989" s="491"/>
      <c r="H989" s="491"/>
      <c r="I989" s="491"/>
      <c r="J989" s="491"/>
      <c r="K989" s="492"/>
      <c r="L989" s="493"/>
      <c r="M989" s="493"/>
      <c r="N989" s="493"/>
      <c r="O989" s="494"/>
      <c r="P989" s="494"/>
    </row>
    <row r="990" spans="1:16" ht="21.75" customHeight="1" x14ac:dyDescent="0.55000000000000004">
      <c r="A990" s="488"/>
      <c r="B990" s="488"/>
      <c r="C990" s="488"/>
      <c r="D990" s="488"/>
      <c r="E990" s="491"/>
      <c r="F990" s="491"/>
      <c r="G990" s="491"/>
      <c r="H990" s="491"/>
      <c r="I990" s="491"/>
      <c r="J990" s="491"/>
      <c r="K990" s="492"/>
      <c r="L990" s="493"/>
      <c r="M990" s="493"/>
      <c r="N990" s="493"/>
      <c r="O990" s="494"/>
      <c r="P990" s="494"/>
    </row>
    <row r="991" spans="1:16" ht="21.75" customHeight="1" x14ac:dyDescent="0.55000000000000004">
      <c r="A991" s="488"/>
      <c r="B991" s="488"/>
      <c r="C991" s="488"/>
      <c r="D991" s="488"/>
      <c r="E991" s="491"/>
      <c r="F991" s="491"/>
      <c r="G991" s="491"/>
      <c r="H991" s="491"/>
      <c r="I991" s="491"/>
      <c r="J991" s="491"/>
      <c r="K991" s="492"/>
      <c r="L991" s="493"/>
      <c r="M991" s="493"/>
      <c r="N991" s="493"/>
      <c r="O991" s="494"/>
      <c r="P991" s="494"/>
    </row>
    <row r="992" spans="1:16" ht="21.75" customHeight="1" x14ac:dyDescent="0.55000000000000004">
      <c r="A992" s="488"/>
      <c r="B992" s="488"/>
      <c r="C992" s="488"/>
      <c r="D992" s="488"/>
      <c r="E992" s="491"/>
      <c r="F992" s="491"/>
      <c r="G992" s="491"/>
      <c r="H992" s="491"/>
      <c r="I992" s="491"/>
      <c r="J992" s="491"/>
      <c r="K992" s="492"/>
      <c r="L992" s="493"/>
      <c r="M992" s="493"/>
      <c r="N992" s="493"/>
      <c r="O992" s="494"/>
      <c r="P992" s="494"/>
    </row>
    <row r="993" spans="1:16" ht="21.75" customHeight="1" x14ac:dyDescent="0.55000000000000004">
      <c r="A993" s="488"/>
      <c r="B993" s="488"/>
      <c r="C993" s="488"/>
      <c r="D993" s="488"/>
      <c r="E993" s="491"/>
      <c r="F993" s="491"/>
      <c r="G993" s="491"/>
      <c r="H993" s="491"/>
      <c r="I993" s="491"/>
      <c r="J993" s="491"/>
      <c r="K993" s="492"/>
      <c r="L993" s="493"/>
      <c r="M993" s="493"/>
      <c r="N993" s="493"/>
      <c r="O993" s="494"/>
      <c r="P993" s="494"/>
    </row>
    <row r="994" spans="1:16" ht="21.75" customHeight="1" x14ac:dyDescent="0.55000000000000004">
      <c r="A994" s="488"/>
      <c r="B994" s="488"/>
      <c r="C994" s="488"/>
      <c r="D994" s="488"/>
      <c r="E994" s="491"/>
      <c r="F994" s="491"/>
      <c r="G994" s="491"/>
      <c r="H994" s="491"/>
      <c r="I994" s="491"/>
      <c r="J994" s="491"/>
      <c r="K994" s="492"/>
      <c r="L994" s="493"/>
      <c r="M994" s="493"/>
      <c r="N994" s="493"/>
      <c r="O994" s="494"/>
      <c r="P994" s="494"/>
    </row>
    <row r="995" spans="1:16" ht="21.75" customHeight="1" x14ac:dyDescent="0.55000000000000004">
      <c r="A995" s="488"/>
      <c r="B995" s="488"/>
      <c r="C995" s="488"/>
      <c r="D995" s="488"/>
      <c r="E995" s="491"/>
      <c r="F995" s="491"/>
      <c r="G995" s="491"/>
      <c r="H995" s="491"/>
      <c r="I995" s="491"/>
      <c r="J995" s="491"/>
      <c r="K995" s="492"/>
      <c r="L995" s="493"/>
      <c r="M995" s="493"/>
      <c r="N995" s="493"/>
      <c r="O995" s="494"/>
      <c r="P995" s="494"/>
    </row>
    <row r="996" spans="1:16" ht="21.75" customHeight="1" x14ac:dyDescent="0.55000000000000004">
      <c r="A996" s="488"/>
      <c r="B996" s="488"/>
      <c r="C996" s="488"/>
      <c r="D996" s="488"/>
      <c r="E996" s="491"/>
      <c r="F996" s="491"/>
      <c r="G996" s="491"/>
      <c r="H996" s="491"/>
      <c r="I996" s="491"/>
      <c r="J996" s="491"/>
      <c r="K996" s="492"/>
      <c r="L996" s="493"/>
      <c r="M996" s="493"/>
      <c r="N996" s="493"/>
      <c r="O996" s="494"/>
      <c r="P996" s="494"/>
    </row>
    <row r="997" spans="1:16" ht="21.75" customHeight="1" x14ac:dyDescent="0.55000000000000004">
      <c r="A997" s="488"/>
      <c r="B997" s="488"/>
      <c r="C997" s="488"/>
      <c r="D997" s="488"/>
      <c r="E997" s="491"/>
      <c r="F997" s="491"/>
      <c r="G997" s="491"/>
      <c r="H997" s="491"/>
      <c r="I997" s="491"/>
      <c r="J997" s="491"/>
      <c r="K997" s="492"/>
      <c r="L997" s="493"/>
      <c r="M997" s="493"/>
      <c r="N997" s="493"/>
      <c r="O997" s="494"/>
      <c r="P997" s="494"/>
    </row>
    <row r="998" spans="1:16" ht="21.75" customHeight="1" x14ac:dyDescent="0.55000000000000004">
      <c r="A998" s="488"/>
      <c r="B998" s="488"/>
      <c r="C998" s="488"/>
      <c r="D998" s="488"/>
      <c r="E998" s="491"/>
      <c r="F998" s="491"/>
      <c r="G998" s="491"/>
      <c r="H998" s="491"/>
      <c r="I998" s="491"/>
      <c r="J998" s="491"/>
      <c r="K998" s="492"/>
      <c r="L998" s="493"/>
      <c r="M998" s="493"/>
      <c r="N998" s="493"/>
      <c r="O998" s="494"/>
      <c r="P998" s="494"/>
    </row>
    <row r="999" spans="1:16" ht="21.75" customHeight="1" x14ac:dyDescent="0.55000000000000004">
      <c r="A999" s="488"/>
      <c r="B999" s="488"/>
      <c r="C999" s="488"/>
      <c r="D999" s="488"/>
      <c r="E999" s="491"/>
      <c r="F999" s="491"/>
      <c r="G999" s="491"/>
      <c r="H999" s="491"/>
      <c r="I999" s="491"/>
      <c r="J999" s="491"/>
      <c r="K999" s="492"/>
      <c r="L999" s="493"/>
      <c r="M999" s="493"/>
      <c r="N999" s="493"/>
      <c r="O999" s="494"/>
      <c r="P999" s="494"/>
    </row>
    <row r="1000" spans="1:16" ht="21.75" customHeight="1" x14ac:dyDescent="0.55000000000000004">
      <c r="A1000" s="488"/>
      <c r="B1000" s="488"/>
      <c r="C1000" s="488"/>
      <c r="D1000" s="488"/>
      <c r="E1000" s="491"/>
      <c r="F1000" s="491"/>
      <c r="G1000" s="491"/>
      <c r="H1000" s="491"/>
      <c r="I1000" s="491"/>
      <c r="J1000" s="491"/>
      <c r="K1000" s="492"/>
      <c r="L1000" s="493"/>
      <c r="M1000" s="493"/>
      <c r="N1000" s="493"/>
      <c r="O1000" s="494"/>
      <c r="P1000" s="494"/>
    </row>
    <row r="1001" spans="1:16" ht="21.75" customHeight="1" x14ac:dyDescent="0.55000000000000004">
      <c r="A1001" s="488"/>
      <c r="B1001" s="488"/>
      <c r="C1001" s="488"/>
      <c r="D1001" s="488"/>
      <c r="E1001" s="491"/>
      <c r="F1001" s="491"/>
      <c r="G1001" s="491"/>
      <c r="H1001" s="491"/>
      <c r="I1001" s="491"/>
      <c r="J1001" s="491"/>
      <c r="K1001" s="492"/>
      <c r="L1001" s="493"/>
      <c r="M1001" s="493"/>
      <c r="N1001" s="493"/>
      <c r="O1001" s="494"/>
      <c r="P1001" s="494"/>
    </row>
    <row r="1002" spans="1:16" ht="21.75" customHeight="1" x14ac:dyDescent="0.55000000000000004">
      <c r="A1002" s="488"/>
      <c r="B1002" s="488"/>
      <c r="C1002" s="488"/>
      <c r="D1002" s="488"/>
      <c r="E1002" s="491"/>
      <c r="F1002" s="491"/>
      <c r="G1002" s="491"/>
      <c r="H1002" s="491"/>
      <c r="I1002" s="491"/>
      <c r="J1002" s="491"/>
      <c r="K1002" s="492"/>
      <c r="L1002" s="493"/>
      <c r="M1002" s="493"/>
      <c r="N1002" s="493"/>
      <c r="O1002" s="494"/>
      <c r="P1002" s="494"/>
    </row>
    <row r="1003" spans="1:16" ht="21.75" customHeight="1" x14ac:dyDescent="0.55000000000000004">
      <c r="A1003" s="488"/>
      <c r="B1003" s="488"/>
      <c r="C1003" s="488"/>
      <c r="D1003" s="488"/>
      <c r="E1003" s="491"/>
      <c r="F1003" s="491"/>
      <c r="G1003" s="491"/>
      <c r="H1003" s="491"/>
      <c r="I1003" s="491"/>
      <c r="J1003" s="491"/>
      <c r="K1003" s="492"/>
      <c r="L1003" s="493"/>
      <c r="M1003" s="493"/>
      <c r="N1003" s="493"/>
      <c r="O1003" s="494"/>
      <c r="P1003" s="494"/>
    </row>
    <row r="1004" spans="1:16" ht="21.75" customHeight="1" x14ac:dyDescent="0.55000000000000004">
      <c r="A1004" s="488"/>
      <c r="B1004" s="488"/>
      <c r="C1004" s="488"/>
      <c r="D1004" s="488"/>
      <c r="E1004" s="491"/>
      <c r="F1004" s="491"/>
      <c r="G1004" s="491"/>
      <c r="H1004" s="491"/>
      <c r="I1004" s="491"/>
      <c r="J1004" s="491"/>
      <c r="K1004" s="492"/>
      <c r="L1004" s="493"/>
      <c r="M1004" s="493"/>
      <c r="N1004" s="493"/>
      <c r="O1004" s="494"/>
      <c r="P1004" s="494"/>
    </row>
    <row r="1005" spans="1:16" ht="21.75" customHeight="1" x14ac:dyDescent="0.55000000000000004">
      <c r="A1005" s="488"/>
      <c r="B1005" s="488"/>
      <c r="C1005" s="488"/>
      <c r="D1005" s="488"/>
      <c r="E1005" s="491"/>
      <c r="F1005" s="491"/>
      <c r="G1005" s="491"/>
      <c r="H1005" s="491"/>
      <c r="I1005" s="491"/>
      <c r="J1005" s="491"/>
      <c r="K1005" s="492"/>
      <c r="L1005" s="493"/>
      <c r="M1005" s="493"/>
      <c r="N1005" s="493"/>
      <c r="O1005" s="494"/>
      <c r="P1005" s="494"/>
    </row>
    <row r="1006" spans="1:16" ht="21.75" customHeight="1" x14ac:dyDescent="0.55000000000000004">
      <c r="A1006" s="488"/>
      <c r="B1006" s="488"/>
      <c r="C1006" s="488"/>
      <c r="D1006" s="488"/>
      <c r="E1006" s="491"/>
      <c r="F1006" s="491"/>
      <c r="G1006" s="491"/>
      <c r="H1006" s="491"/>
      <c r="I1006" s="491"/>
      <c r="J1006" s="491"/>
      <c r="K1006" s="492"/>
      <c r="L1006" s="493"/>
      <c r="M1006" s="493"/>
      <c r="N1006" s="493"/>
      <c r="O1006" s="494"/>
      <c r="P1006" s="494"/>
    </row>
    <row r="1007" spans="1:16" ht="21.75" customHeight="1" x14ac:dyDescent="0.55000000000000004">
      <c r="A1007" s="488"/>
      <c r="B1007" s="488"/>
      <c r="C1007" s="488"/>
      <c r="D1007" s="488"/>
      <c r="E1007" s="491"/>
      <c r="F1007" s="491"/>
      <c r="G1007" s="491"/>
      <c r="H1007" s="491"/>
      <c r="I1007" s="491"/>
      <c r="J1007" s="491"/>
      <c r="K1007" s="492"/>
      <c r="L1007" s="493"/>
      <c r="M1007" s="493"/>
      <c r="N1007" s="493"/>
      <c r="O1007" s="494"/>
      <c r="P1007" s="494"/>
    </row>
    <row r="1008" spans="1:16" ht="21.75" customHeight="1" x14ac:dyDescent="0.55000000000000004">
      <c r="A1008" s="488"/>
      <c r="B1008" s="488"/>
      <c r="C1008" s="488"/>
      <c r="D1008" s="488"/>
      <c r="E1008" s="491"/>
      <c r="F1008" s="491"/>
      <c r="G1008" s="491"/>
      <c r="H1008" s="491"/>
      <c r="I1008" s="491"/>
      <c r="J1008" s="491"/>
      <c r="K1008" s="492"/>
      <c r="L1008" s="493"/>
      <c r="M1008" s="493"/>
      <c r="N1008" s="493"/>
      <c r="O1008" s="494"/>
      <c r="P1008" s="494"/>
    </row>
    <row r="1009" spans="1:16" ht="21.75" customHeight="1" x14ac:dyDescent="0.55000000000000004">
      <c r="A1009" s="488"/>
      <c r="B1009" s="488"/>
      <c r="C1009" s="488"/>
      <c r="D1009" s="488"/>
      <c r="E1009" s="491"/>
      <c r="F1009" s="491"/>
      <c r="G1009" s="491"/>
      <c r="H1009" s="491"/>
      <c r="I1009" s="491"/>
      <c r="J1009" s="491"/>
      <c r="K1009" s="492"/>
      <c r="L1009" s="493"/>
      <c r="M1009" s="493"/>
      <c r="N1009" s="493"/>
      <c r="O1009" s="494"/>
      <c r="P1009" s="494"/>
    </row>
    <row r="1010" spans="1:16" ht="21.75" customHeight="1" x14ac:dyDescent="0.55000000000000004">
      <c r="A1010" s="488"/>
      <c r="B1010" s="488"/>
      <c r="C1010" s="488"/>
      <c r="D1010" s="488"/>
      <c r="E1010" s="491"/>
      <c r="F1010" s="491"/>
      <c r="G1010" s="491"/>
      <c r="H1010" s="491"/>
      <c r="I1010" s="491"/>
      <c r="J1010" s="491"/>
      <c r="K1010" s="492"/>
      <c r="L1010" s="493"/>
      <c r="M1010" s="493"/>
      <c r="N1010" s="493"/>
      <c r="O1010" s="494"/>
      <c r="P1010" s="494"/>
    </row>
    <row r="1011" spans="1:16" ht="21.75" customHeight="1" x14ac:dyDescent="0.55000000000000004">
      <c r="A1011" s="488"/>
      <c r="B1011" s="488"/>
      <c r="C1011" s="488"/>
      <c r="D1011" s="488"/>
      <c r="E1011" s="491"/>
      <c r="F1011" s="491"/>
      <c r="G1011" s="491"/>
      <c r="H1011" s="491"/>
      <c r="I1011" s="491"/>
      <c r="J1011" s="491"/>
      <c r="K1011" s="492"/>
      <c r="L1011" s="493"/>
      <c r="M1011" s="493"/>
      <c r="N1011" s="493"/>
      <c r="O1011" s="494"/>
      <c r="P1011" s="494"/>
    </row>
    <row r="1012" spans="1:16" ht="21.75" customHeight="1" x14ac:dyDescent="0.55000000000000004">
      <c r="A1012" s="488"/>
      <c r="B1012" s="488"/>
      <c r="C1012" s="488"/>
      <c r="D1012" s="488"/>
      <c r="E1012" s="491"/>
      <c r="F1012" s="491"/>
      <c r="G1012" s="491"/>
      <c r="H1012" s="491"/>
      <c r="I1012" s="491"/>
      <c r="J1012" s="491"/>
      <c r="K1012" s="492"/>
      <c r="L1012" s="493"/>
      <c r="M1012" s="493"/>
      <c r="N1012" s="493"/>
      <c r="O1012" s="494"/>
      <c r="P1012" s="494"/>
    </row>
    <row r="1013" spans="1:16" ht="21.75" customHeight="1" x14ac:dyDescent="0.55000000000000004">
      <c r="A1013" s="488"/>
      <c r="B1013" s="488"/>
      <c r="C1013" s="488"/>
      <c r="D1013" s="488"/>
      <c r="E1013" s="491"/>
      <c r="F1013" s="491"/>
      <c r="G1013" s="491"/>
      <c r="H1013" s="491"/>
      <c r="I1013" s="491"/>
      <c r="J1013" s="491"/>
      <c r="K1013" s="492"/>
      <c r="L1013" s="493"/>
      <c r="M1013" s="493"/>
      <c r="N1013" s="493"/>
      <c r="O1013" s="494"/>
      <c r="P1013" s="494"/>
    </row>
    <row r="1014" spans="1:16" ht="21.75" customHeight="1" x14ac:dyDescent="0.55000000000000004">
      <c r="A1014" s="488"/>
      <c r="B1014" s="488"/>
      <c r="C1014" s="488"/>
      <c r="D1014" s="488"/>
      <c r="E1014" s="491"/>
      <c r="F1014" s="491"/>
      <c r="G1014" s="491"/>
      <c r="H1014" s="491"/>
      <c r="I1014" s="491"/>
      <c r="J1014" s="491"/>
      <c r="K1014" s="492"/>
      <c r="L1014" s="493"/>
      <c r="M1014" s="493"/>
      <c r="N1014" s="493"/>
      <c r="O1014" s="494"/>
      <c r="P1014" s="494"/>
    </row>
    <row r="1015" spans="1:16" ht="21.75" customHeight="1" x14ac:dyDescent="0.55000000000000004">
      <c r="A1015" s="488"/>
      <c r="B1015" s="488"/>
      <c r="C1015" s="488"/>
      <c r="D1015" s="488"/>
      <c r="E1015" s="491"/>
      <c r="F1015" s="491"/>
      <c r="G1015" s="491"/>
      <c r="H1015" s="491"/>
      <c r="I1015" s="491"/>
      <c r="J1015" s="491"/>
      <c r="K1015" s="492"/>
      <c r="L1015" s="493"/>
      <c r="M1015" s="493"/>
      <c r="N1015" s="493"/>
      <c r="O1015" s="494"/>
      <c r="P1015" s="494"/>
    </row>
    <row r="1016" spans="1:16" ht="21.75" customHeight="1" x14ac:dyDescent="0.55000000000000004">
      <c r="A1016" s="488"/>
      <c r="B1016" s="488"/>
      <c r="C1016" s="488"/>
      <c r="D1016" s="488"/>
      <c r="E1016" s="491"/>
      <c r="F1016" s="491"/>
      <c r="G1016" s="491"/>
      <c r="H1016" s="491"/>
      <c r="I1016" s="491"/>
      <c r="J1016" s="491"/>
      <c r="K1016" s="492"/>
      <c r="L1016" s="493"/>
      <c r="M1016" s="493"/>
      <c r="N1016" s="493"/>
      <c r="O1016" s="494"/>
      <c r="P1016" s="494"/>
    </row>
    <row r="1017" spans="1:16" ht="21.75" customHeight="1" x14ac:dyDescent="0.55000000000000004">
      <c r="A1017" s="488"/>
      <c r="B1017" s="488"/>
      <c r="C1017" s="488"/>
      <c r="D1017" s="488"/>
      <c r="E1017" s="491"/>
      <c r="F1017" s="491"/>
      <c r="G1017" s="491"/>
      <c r="H1017" s="491"/>
      <c r="I1017" s="491"/>
      <c r="J1017" s="491"/>
      <c r="K1017" s="492"/>
      <c r="L1017" s="493"/>
      <c r="M1017" s="493"/>
      <c r="N1017" s="493"/>
      <c r="O1017" s="494"/>
      <c r="P1017" s="494"/>
    </row>
    <row r="1018" spans="1:16" ht="21.75" customHeight="1" x14ac:dyDescent="0.55000000000000004">
      <c r="A1018" s="488"/>
      <c r="B1018" s="488"/>
      <c r="C1018" s="488"/>
      <c r="D1018" s="488"/>
      <c r="E1018" s="491"/>
      <c r="F1018" s="491"/>
      <c r="G1018" s="491"/>
      <c r="H1018" s="491"/>
      <c r="I1018" s="491"/>
      <c r="J1018" s="491"/>
      <c r="K1018" s="492"/>
      <c r="L1018" s="493"/>
      <c r="M1018" s="493"/>
      <c r="N1018" s="493"/>
      <c r="O1018" s="494"/>
      <c r="P1018" s="494"/>
    </row>
    <row r="1019" spans="1:16" ht="21.75" customHeight="1" x14ac:dyDescent="0.55000000000000004">
      <c r="A1019" s="488"/>
      <c r="B1019" s="488"/>
      <c r="C1019" s="488"/>
      <c r="D1019" s="488"/>
      <c r="E1019" s="491"/>
      <c r="F1019" s="491"/>
      <c r="G1019" s="491"/>
      <c r="H1019" s="491"/>
      <c r="I1019" s="491"/>
      <c r="J1019" s="491"/>
      <c r="K1019" s="492"/>
      <c r="L1019" s="493"/>
      <c r="M1019" s="493"/>
      <c r="N1019" s="493"/>
      <c r="O1019" s="494"/>
      <c r="P1019" s="494"/>
    </row>
    <row r="1020" spans="1:16" ht="21.75" customHeight="1" x14ac:dyDescent="0.55000000000000004">
      <c r="A1020" s="488"/>
      <c r="B1020" s="488"/>
      <c r="C1020" s="488"/>
      <c r="D1020" s="488"/>
      <c r="E1020" s="491"/>
      <c r="F1020" s="491"/>
      <c r="G1020" s="491"/>
      <c r="H1020" s="491"/>
      <c r="I1020" s="491"/>
      <c r="J1020" s="491"/>
      <c r="K1020" s="492"/>
      <c r="L1020" s="493"/>
      <c r="M1020" s="493"/>
      <c r="N1020" s="493"/>
      <c r="O1020" s="494"/>
      <c r="P1020" s="494"/>
    </row>
    <row r="1021" spans="1:16" ht="21.75" customHeight="1" x14ac:dyDescent="0.55000000000000004">
      <c r="A1021" s="488"/>
      <c r="B1021" s="488"/>
      <c r="C1021" s="488"/>
      <c r="D1021" s="488"/>
      <c r="E1021" s="491"/>
      <c r="F1021" s="491"/>
      <c r="G1021" s="491"/>
      <c r="H1021" s="491"/>
      <c r="I1021" s="491"/>
      <c r="J1021" s="491"/>
      <c r="K1021" s="492"/>
      <c r="L1021" s="493"/>
      <c r="M1021" s="493"/>
      <c r="N1021" s="493"/>
      <c r="O1021" s="494"/>
      <c r="P1021" s="494"/>
    </row>
    <row r="1022" spans="1:16" ht="21.75" customHeight="1" x14ac:dyDescent="0.55000000000000004">
      <c r="A1022" s="488"/>
      <c r="B1022" s="488"/>
      <c r="C1022" s="488"/>
      <c r="D1022" s="488"/>
      <c r="E1022" s="491"/>
      <c r="F1022" s="491"/>
      <c r="G1022" s="491"/>
      <c r="H1022" s="491"/>
      <c r="I1022" s="491"/>
      <c r="J1022" s="491"/>
      <c r="K1022" s="492"/>
      <c r="L1022" s="493"/>
      <c r="M1022" s="493"/>
      <c r="N1022" s="493"/>
      <c r="O1022" s="494"/>
      <c r="P1022" s="494"/>
    </row>
    <row r="1023" spans="1:16" ht="21.75" customHeight="1" x14ac:dyDescent="0.55000000000000004">
      <c r="A1023" s="488"/>
      <c r="B1023" s="488"/>
      <c r="C1023" s="488"/>
      <c r="D1023" s="488"/>
      <c r="E1023" s="491"/>
      <c r="F1023" s="491"/>
      <c r="G1023" s="491"/>
      <c r="H1023" s="491"/>
      <c r="I1023" s="491"/>
      <c r="J1023" s="491"/>
      <c r="K1023" s="492"/>
      <c r="L1023" s="493"/>
      <c r="M1023" s="493"/>
      <c r="N1023" s="493"/>
      <c r="O1023" s="494"/>
      <c r="P1023" s="494"/>
    </row>
    <row r="1024" spans="1:16" ht="21.75" customHeight="1" x14ac:dyDescent="0.55000000000000004">
      <c r="A1024" s="488"/>
      <c r="B1024" s="488"/>
      <c r="C1024" s="488"/>
      <c r="D1024" s="488"/>
      <c r="E1024" s="491"/>
      <c r="F1024" s="491"/>
      <c r="G1024" s="491"/>
      <c r="H1024" s="491"/>
      <c r="I1024" s="491"/>
      <c r="J1024" s="491"/>
      <c r="K1024" s="492"/>
      <c r="L1024" s="493"/>
      <c r="M1024" s="493"/>
      <c r="N1024" s="493"/>
      <c r="O1024" s="494"/>
      <c r="P1024" s="494"/>
    </row>
    <row r="1025" spans="1:16" ht="21.75" customHeight="1" x14ac:dyDescent="0.55000000000000004">
      <c r="A1025" s="488"/>
      <c r="B1025" s="488"/>
      <c r="C1025" s="488"/>
      <c r="D1025" s="488"/>
      <c r="E1025" s="491"/>
      <c r="F1025" s="491"/>
      <c r="G1025" s="491"/>
      <c r="H1025" s="491"/>
      <c r="I1025" s="491"/>
      <c r="J1025" s="491"/>
      <c r="K1025" s="492"/>
      <c r="L1025" s="493"/>
      <c r="M1025" s="493"/>
      <c r="N1025" s="493"/>
      <c r="O1025" s="494"/>
      <c r="P1025" s="494"/>
    </row>
    <row r="1026" spans="1:16" ht="21.75" customHeight="1" x14ac:dyDescent="0.55000000000000004">
      <c r="A1026" s="488"/>
      <c r="B1026" s="488"/>
      <c r="C1026" s="488"/>
      <c r="D1026" s="488"/>
      <c r="E1026" s="491"/>
      <c r="F1026" s="491"/>
      <c r="G1026" s="491"/>
      <c r="H1026" s="491"/>
      <c r="I1026" s="491"/>
      <c r="J1026" s="491"/>
      <c r="K1026" s="492"/>
      <c r="L1026" s="493"/>
      <c r="M1026" s="493"/>
      <c r="N1026" s="493"/>
      <c r="O1026" s="494"/>
      <c r="P1026" s="494"/>
    </row>
    <row r="1027" spans="1:16" ht="21.75" customHeight="1" x14ac:dyDescent="0.55000000000000004">
      <c r="A1027" s="488"/>
      <c r="B1027" s="488"/>
      <c r="C1027" s="488"/>
      <c r="D1027" s="488"/>
      <c r="E1027" s="491"/>
      <c r="F1027" s="491"/>
      <c r="G1027" s="491"/>
      <c r="H1027" s="491"/>
      <c r="I1027" s="491"/>
      <c r="J1027" s="491"/>
      <c r="K1027" s="492"/>
      <c r="L1027" s="493"/>
      <c r="M1027" s="493"/>
      <c r="N1027" s="493"/>
      <c r="O1027" s="494"/>
      <c r="P1027" s="494"/>
    </row>
    <row r="1028" spans="1:16" ht="21.75" customHeight="1" x14ac:dyDescent="0.55000000000000004">
      <c r="A1028" s="488"/>
      <c r="B1028" s="488"/>
      <c r="C1028" s="488"/>
      <c r="D1028" s="488"/>
      <c r="E1028" s="491"/>
      <c r="F1028" s="491"/>
      <c r="G1028" s="491"/>
      <c r="H1028" s="491"/>
      <c r="I1028" s="491"/>
      <c r="J1028" s="491"/>
      <c r="K1028" s="492"/>
      <c r="L1028" s="493"/>
      <c r="M1028" s="493"/>
      <c r="N1028" s="493"/>
      <c r="O1028" s="494"/>
      <c r="P1028" s="494"/>
    </row>
    <row r="1029" spans="1:16" ht="21.75" customHeight="1" x14ac:dyDescent="0.55000000000000004">
      <c r="A1029" s="488"/>
      <c r="B1029" s="488"/>
      <c r="C1029" s="488"/>
      <c r="D1029" s="488"/>
      <c r="E1029" s="491"/>
      <c r="F1029" s="491"/>
      <c r="G1029" s="491"/>
      <c r="H1029" s="491"/>
      <c r="I1029" s="491"/>
      <c r="J1029" s="491"/>
      <c r="K1029" s="492"/>
      <c r="L1029" s="493"/>
      <c r="M1029" s="493"/>
      <c r="N1029" s="493"/>
      <c r="O1029" s="494"/>
      <c r="P1029" s="494"/>
    </row>
    <row r="1030" spans="1:16" ht="21.75" customHeight="1" x14ac:dyDescent="0.55000000000000004">
      <c r="A1030" s="488"/>
      <c r="B1030" s="488"/>
      <c r="C1030" s="488"/>
      <c r="D1030" s="488"/>
      <c r="E1030" s="491"/>
      <c r="F1030" s="491"/>
      <c r="G1030" s="491"/>
      <c r="H1030" s="491"/>
      <c r="I1030" s="491"/>
      <c r="J1030" s="491"/>
      <c r="K1030" s="492"/>
      <c r="L1030" s="493"/>
      <c r="M1030" s="493"/>
      <c r="N1030" s="493"/>
      <c r="O1030" s="494"/>
      <c r="P1030" s="494"/>
    </row>
    <row r="1031" spans="1:16" ht="21.75" customHeight="1" x14ac:dyDescent="0.55000000000000004">
      <c r="A1031" s="488"/>
      <c r="B1031" s="488"/>
      <c r="C1031" s="488"/>
      <c r="D1031" s="488"/>
      <c r="E1031" s="491"/>
      <c r="F1031" s="491"/>
      <c r="G1031" s="491"/>
      <c r="H1031" s="491"/>
      <c r="I1031" s="491"/>
      <c r="J1031" s="491"/>
      <c r="K1031" s="492"/>
      <c r="L1031" s="493"/>
      <c r="M1031" s="493"/>
      <c r="N1031" s="493"/>
      <c r="O1031" s="494"/>
      <c r="P1031" s="494"/>
    </row>
    <row r="1032" spans="1:16" ht="21.75" customHeight="1" x14ac:dyDescent="0.55000000000000004">
      <c r="A1032" s="488"/>
      <c r="B1032" s="488"/>
      <c r="C1032" s="488"/>
      <c r="D1032" s="488"/>
      <c r="E1032" s="491"/>
      <c r="F1032" s="491"/>
      <c r="G1032" s="491"/>
      <c r="H1032" s="491"/>
      <c r="I1032" s="491"/>
      <c r="J1032" s="491"/>
      <c r="K1032" s="492"/>
      <c r="L1032" s="493"/>
      <c r="M1032" s="493"/>
      <c r="N1032" s="493"/>
      <c r="O1032" s="494"/>
      <c r="P1032" s="494"/>
    </row>
    <row r="1033" spans="1:16" ht="21.75" customHeight="1" x14ac:dyDescent="0.55000000000000004">
      <c r="A1033" s="488"/>
      <c r="B1033" s="488"/>
      <c r="C1033" s="488"/>
      <c r="D1033" s="488"/>
      <c r="E1033" s="491"/>
      <c r="F1033" s="491"/>
      <c r="G1033" s="491"/>
      <c r="H1033" s="491"/>
      <c r="I1033" s="491"/>
      <c r="J1033" s="491"/>
      <c r="K1033" s="492"/>
      <c r="L1033" s="493"/>
      <c r="M1033" s="493"/>
      <c r="N1033" s="493"/>
      <c r="O1033" s="494"/>
      <c r="P1033" s="494"/>
    </row>
    <row r="1034" spans="1:16" ht="21.75" customHeight="1" x14ac:dyDescent="0.55000000000000004">
      <c r="A1034" s="488"/>
      <c r="B1034" s="488"/>
      <c r="C1034" s="488"/>
      <c r="D1034" s="488"/>
      <c r="E1034" s="491"/>
      <c r="F1034" s="491"/>
      <c r="G1034" s="491"/>
      <c r="H1034" s="491"/>
      <c r="I1034" s="491"/>
      <c r="J1034" s="491"/>
      <c r="K1034" s="492"/>
      <c r="L1034" s="493"/>
      <c r="M1034" s="493"/>
      <c r="N1034" s="493"/>
      <c r="O1034" s="494"/>
      <c r="P1034" s="494"/>
    </row>
    <row r="1035" spans="1:16" ht="21.75" customHeight="1" x14ac:dyDescent="0.55000000000000004">
      <c r="A1035" s="488"/>
      <c r="B1035" s="488"/>
      <c r="C1035" s="488"/>
      <c r="D1035" s="488"/>
      <c r="E1035" s="491"/>
      <c r="F1035" s="491"/>
      <c r="G1035" s="491"/>
      <c r="H1035" s="491"/>
      <c r="I1035" s="491"/>
      <c r="J1035" s="491"/>
      <c r="K1035" s="492"/>
      <c r="L1035" s="493"/>
      <c r="M1035" s="493"/>
      <c r="N1035" s="493"/>
      <c r="O1035" s="494"/>
      <c r="P1035" s="494"/>
    </row>
    <row r="1036" spans="1:16" ht="21.75" customHeight="1" x14ac:dyDescent="0.55000000000000004">
      <c r="A1036" s="488"/>
      <c r="B1036" s="488"/>
      <c r="C1036" s="488"/>
      <c r="D1036" s="488"/>
      <c r="E1036" s="491"/>
      <c r="F1036" s="491"/>
      <c r="G1036" s="491"/>
      <c r="H1036" s="491"/>
      <c r="I1036" s="491"/>
      <c r="J1036" s="491"/>
      <c r="K1036" s="492"/>
      <c r="L1036" s="493"/>
      <c r="M1036" s="493"/>
      <c r="N1036" s="493"/>
      <c r="O1036" s="494"/>
      <c r="P1036" s="494"/>
    </row>
    <row r="1037" spans="1:16" ht="21.75" customHeight="1" x14ac:dyDescent="0.55000000000000004">
      <c r="A1037" s="488"/>
      <c r="B1037" s="488"/>
      <c r="C1037" s="488"/>
      <c r="D1037" s="488"/>
      <c r="E1037" s="491"/>
      <c r="F1037" s="491"/>
      <c r="G1037" s="491"/>
      <c r="H1037" s="491"/>
      <c r="I1037" s="491"/>
      <c r="J1037" s="491"/>
      <c r="K1037" s="492"/>
      <c r="L1037" s="493"/>
      <c r="M1037" s="493"/>
      <c r="N1037" s="493"/>
      <c r="O1037" s="494"/>
      <c r="P1037" s="494"/>
    </row>
    <row r="1038" spans="1:16" ht="21.75" customHeight="1" x14ac:dyDescent="0.55000000000000004">
      <c r="A1038" s="488"/>
      <c r="B1038" s="488"/>
      <c r="C1038" s="488"/>
      <c r="D1038" s="488"/>
      <c r="E1038" s="491"/>
      <c r="F1038" s="491"/>
      <c r="G1038" s="491"/>
      <c r="H1038" s="491"/>
      <c r="I1038" s="491"/>
      <c r="J1038" s="491"/>
      <c r="K1038" s="492"/>
      <c r="L1038" s="493"/>
      <c r="M1038" s="493"/>
      <c r="N1038" s="493"/>
      <c r="O1038" s="494"/>
      <c r="P1038" s="494"/>
    </row>
    <row r="1039" spans="1:16" ht="21.75" customHeight="1" x14ac:dyDescent="0.55000000000000004">
      <c r="A1039" s="488"/>
      <c r="B1039" s="488"/>
      <c r="C1039" s="488"/>
      <c r="D1039" s="488"/>
      <c r="E1039" s="491"/>
      <c r="F1039" s="491"/>
      <c r="G1039" s="491"/>
      <c r="H1039" s="491"/>
      <c r="I1039" s="491"/>
      <c r="J1039" s="491"/>
      <c r="K1039" s="492"/>
      <c r="L1039" s="493"/>
      <c r="M1039" s="493"/>
      <c r="N1039" s="493"/>
      <c r="O1039" s="494"/>
      <c r="P1039" s="494"/>
    </row>
    <row r="1040" spans="1:16" ht="21.75" customHeight="1" x14ac:dyDescent="0.55000000000000004">
      <c r="A1040" s="488"/>
      <c r="B1040" s="488"/>
      <c r="C1040" s="488"/>
      <c r="D1040" s="488"/>
      <c r="E1040" s="491"/>
      <c r="F1040" s="491"/>
      <c r="G1040" s="491"/>
      <c r="H1040" s="491"/>
      <c r="I1040" s="491"/>
      <c r="J1040" s="491"/>
      <c r="K1040" s="492"/>
      <c r="L1040" s="493"/>
      <c r="M1040" s="493"/>
      <c r="N1040" s="493"/>
      <c r="O1040" s="494"/>
      <c r="P1040" s="494"/>
    </row>
    <row r="1041" spans="1:16" ht="21.75" customHeight="1" x14ac:dyDescent="0.55000000000000004">
      <c r="A1041" s="488"/>
      <c r="B1041" s="488"/>
      <c r="C1041" s="488"/>
      <c r="D1041" s="488"/>
      <c r="E1041" s="491"/>
      <c r="F1041" s="491"/>
      <c r="G1041" s="491"/>
      <c r="H1041" s="491"/>
      <c r="I1041" s="491"/>
      <c r="J1041" s="491"/>
      <c r="K1041" s="492"/>
      <c r="L1041" s="493"/>
      <c r="M1041" s="493"/>
      <c r="N1041" s="493"/>
      <c r="O1041" s="494"/>
      <c r="P1041" s="494"/>
    </row>
    <row r="1042" spans="1:16" ht="21.75" customHeight="1" x14ac:dyDescent="0.55000000000000004">
      <c r="A1042" s="488"/>
      <c r="B1042" s="488"/>
      <c r="C1042" s="488"/>
      <c r="D1042" s="488"/>
      <c r="E1042" s="491"/>
      <c r="F1042" s="491"/>
      <c r="G1042" s="491"/>
      <c r="H1042" s="491"/>
      <c r="I1042" s="491"/>
      <c r="J1042" s="491"/>
      <c r="K1042" s="492"/>
      <c r="L1042" s="493"/>
      <c r="M1042" s="493"/>
      <c r="N1042" s="493"/>
      <c r="O1042" s="494"/>
      <c r="P1042" s="494"/>
    </row>
    <row r="1043" spans="1:16" ht="21.75" customHeight="1" x14ac:dyDescent="0.55000000000000004">
      <c r="A1043" s="488"/>
      <c r="B1043" s="488"/>
      <c r="C1043" s="488"/>
      <c r="D1043" s="488"/>
      <c r="E1043" s="491"/>
      <c r="F1043" s="491"/>
      <c r="G1043" s="491"/>
      <c r="H1043" s="491"/>
      <c r="I1043" s="491"/>
      <c r="J1043" s="491"/>
      <c r="K1043" s="492"/>
      <c r="L1043" s="493"/>
      <c r="M1043" s="493"/>
      <c r="N1043" s="493"/>
      <c r="O1043" s="494"/>
      <c r="P1043" s="494"/>
    </row>
    <row r="1044" spans="1:16" ht="21.75" customHeight="1" x14ac:dyDescent="0.55000000000000004">
      <c r="A1044" s="488"/>
      <c r="B1044" s="488"/>
      <c r="C1044" s="488"/>
      <c r="D1044" s="488"/>
      <c r="E1044" s="491"/>
      <c r="F1044" s="491"/>
      <c r="G1044" s="491"/>
      <c r="H1044" s="491"/>
      <c r="I1044" s="491"/>
      <c r="J1044" s="491"/>
      <c r="K1044" s="492"/>
      <c r="L1044" s="493"/>
      <c r="M1044" s="493"/>
      <c r="N1044" s="493"/>
      <c r="O1044" s="494"/>
      <c r="P1044" s="494"/>
    </row>
    <row r="1045" spans="1:16" ht="21.75" customHeight="1" x14ac:dyDescent="0.55000000000000004">
      <c r="A1045" s="488"/>
      <c r="B1045" s="488"/>
      <c r="C1045" s="488"/>
      <c r="D1045" s="488"/>
      <c r="E1045" s="491"/>
      <c r="F1045" s="491"/>
      <c r="G1045" s="491"/>
      <c r="H1045" s="491"/>
      <c r="I1045" s="491"/>
      <c r="J1045" s="491"/>
      <c r="K1045" s="492"/>
      <c r="L1045" s="493"/>
      <c r="M1045" s="493"/>
      <c r="N1045" s="493"/>
      <c r="O1045" s="494"/>
      <c r="P1045" s="494"/>
    </row>
    <row r="1046" spans="1:16" ht="21.75" customHeight="1" x14ac:dyDescent="0.55000000000000004">
      <c r="A1046" s="488"/>
      <c r="B1046" s="488"/>
      <c r="C1046" s="488"/>
      <c r="D1046" s="488"/>
      <c r="E1046" s="491"/>
      <c r="F1046" s="491"/>
      <c r="G1046" s="491"/>
      <c r="H1046" s="491"/>
      <c r="I1046" s="491"/>
      <c r="J1046" s="491"/>
      <c r="K1046" s="492"/>
      <c r="L1046" s="493"/>
      <c r="M1046" s="493"/>
      <c r="N1046" s="493"/>
      <c r="O1046" s="494"/>
      <c r="P1046" s="494"/>
    </row>
    <row r="1047" spans="1:16" ht="21.75" customHeight="1" x14ac:dyDescent="0.55000000000000004">
      <c r="A1047" s="488"/>
      <c r="B1047" s="488"/>
      <c r="C1047" s="488"/>
      <c r="D1047" s="488"/>
      <c r="E1047" s="491"/>
      <c r="F1047" s="491"/>
      <c r="G1047" s="491"/>
      <c r="H1047" s="491"/>
      <c r="I1047" s="491"/>
      <c r="J1047" s="491"/>
      <c r="K1047" s="492"/>
      <c r="L1047" s="493"/>
      <c r="M1047" s="493"/>
      <c r="N1047" s="493"/>
      <c r="O1047" s="494"/>
      <c r="P1047" s="494"/>
    </row>
    <row r="1048" spans="1:16" ht="21.75" customHeight="1" x14ac:dyDescent="0.55000000000000004">
      <c r="A1048" s="488"/>
      <c r="B1048" s="488"/>
      <c r="C1048" s="488"/>
      <c r="D1048" s="488"/>
      <c r="E1048" s="491"/>
      <c r="F1048" s="491"/>
      <c r="G1048" s="491"/>
      <c r="H1048" s="491"/>
      <c r="I1048" s="491"/>
      <c r="J1048" s="491"/>
      <c r="K1048" s="492"/>
      <c r="L1048" s="493"/>
      <c r="M1048" s="493"/>
      <c r="N1048" s="493"/>
      <c r="O1048" s="494"/>
      <c r="P1048" s="494"/>
    </row>
    <row r="1049" spans="1:16" ht="21.75" customHeight="1" x14ac:dyDescent="0.55000000000000004">
      <c r="A1049" s="488"/>
      <c r="B1049" s="488"/>
      <c r="C1049" s="488"/>
      <c r="D1049" s="488"/>
      <c r="E1049" s="491"/>
      <c r="F1049" s="491"/>
      <c r="G1049" s="491"/>
      <c r="H1049" s="491"/>
      <c r="I1049" s="491"/>
      <c r="J1049" s="491"/>
      <c r="K1049" s="492"/>
      <c r="L1049" s="493"/>
      <c r="M1049" s="493"/>
      <c r="N1049" s="493"/>
      <c r="O1049" s="494"/>
      <c r="P1049" s="494"/>
    </row>
    <row r="1050" spans="1:16" ht="21.75" customHeight="1" x14ac:dyDescent="0.55000000000000004">
      <c r="A1050" s="488"/>
      <c r="B1050" s="488"/>
      <c r="C1050" s="488"/>
      <c r="D1050" s="488"/>
      <c r="E1050" s="491"/>
      <c r="F1050" s="491"/>
      <c r="G1050" s="491"/>
      <c r="H1050" s="491"/>
      <c r="I1050" s="491"/>
      <c r="J1050" s="491"/>
      <c r="K1050" s="492"/>
      <c r="L1050" s="493"/>
      <c r="M1050" s="493"/>
      <c r="N1050" s="493"/>
      <c r="O1050" s="494"/>
      <c r="P1050" s="494"/>
    </row>
    <row r="1051" spans="1:16" ht="21.75" customHeight="1" x14ac:dyDescent="0.55000000000000004">
      <c r="A1051" s="488"/>
      <c r="B1051" s="488"/>
      <c r="C1051" s="488"/>
      <c r="D1051" s="488"/>
      <c r="E1051" s="491"/>
      <c r="F1051" s="491"/>
      <c r="G1051" s="491"/>
      <c r="H1051" s="491"/>
      <c r="I1051" s="491"/>
      <c r="J1051" s="491"/>
      <c r="K1051" s="492"/>
      <c r="L1051" s="493"/>
      <c r="M1051" s="493"/>
      <c r="N1051" s="493"/>
      <c r="O1051" s="494"/>
      <c r="P1051" s="494"/>
    </row>
    <row r="1052" spans="1:16" ht="21.75" customHeight="1" x14ac:dyDescent="0.55000000000000004">
      <c r="A1052" s="488"/>
      <c r="B1052" s="488"/>
      <c r="C1052" s="488"/>
      <c r="D1052" s="488"/>
      <c r="E1052" s="491"/>
      <c r="F1052" s="491"/>
      <c r="G1052" s="491"/>
      <c r="H1052" s="491"/>
      <c r="I1052" s="491"/>
      <c r="J1052" s="491"/>
      <c r="K1052" s="492"/>
      <c r="L1052" s="493"/>
      <c r="M1052" s="493"/>
      <c r="N1052" s="493"/>
      <c r="O1052" s="494"/>
      <c r="P1052" s="494"/>
    </row>
    <row r="1053" spans="1:16" ht="21.75" customHeight="1" x14ac:dyDescent="0.55000000000000004">
      <c r="A1053" s="488"/>
      <c r="B1053" s="488"/>
      <c r="C1053" s="488"/>
      <c r="D1053" s="488"/>
      <c r="E1053" s="491"/>
      <c r="F1053" s="491"/>
      <c r="G1053" s="491"/>
      <c r="H1053" s="491"/>
      <c r="I1053" s="491"/>
      <c r="J1053" s="491"/>
      <c r="K1053" s="492"/>
      <c r="L1053" s="493"/>
      <c r="M1053" s="493"/>
      <c r="N1053" s="493"/>
      <c r="O1053" s="494"/>
      <c r="P1053" s="494"/>
    </row>
    <row r="1054" spans="1:16" ht="21.75" customHeight="1" x14ac:dyDescent="0.55000000000000004">
      <c r="A1054" s="488"/>
      <c r="B1054" s="488"/>
      <c r="C1054" s="488"/>
      <c r="D1054" s="488"/>
      <c r="E1054" s="491"/>
      <c r="F1054" s="491"/>
      <c r="G1054" s="491"/>
      <c r="H1054" s="491"/>
      <c r="I1054" s="491"/>
      <c r="J1054" s="491"/>
      <c r="K1054" s="492"/>
      <c r="L1054" s="493"/>
      <c r="M1054" s="493"/>
      <c r="N1054" s="493"/>
      <c r="O1054" s="494"/>
      <c r="P1054" s="494"/>
    </row>
    <row r="1055" spans="1:16" ht="21.75" customHeight="1" x14ac:dyDescent="0.55000000000000004">
      <c r="A1055" s="488"/>
      <c r="B1055" s="488"/>
      <c r="C1055" s="488"/>
      <c r="D1055" s="488"/>
      <c r="E1055" s="491"/>
      <c r="F1055" s="491"/>
      <c r="G1055" s="491"/>
      <c r="H1055" s="491"/>
      <c r="I1055" s="491"/>
      <c r="J1055" s="491"/>
      <c r="K1055" s="492"/>
      <c r="L1055" s="493"/>
      <c r="M1055" s="493"/>
      <c r="N1055" s="493"/>
      <c r="O1055" s="494"/>
      <c r="P1055" s="494"/>
    </row>
    <row r="1056" spans="1:16" ht="21.75" customHeight="1" x14ac:dyDescent="0.55000000000000004">
      <c r="A1056" s="488"/>
      <c r="B1056" s="488"/>
      <c r="C1056" s="488"/>
      <c r="D1056" s="488"/>
      <c r="E1056" s="491"/>
      <c r="F1056" s="491"/>
      <c r="G1056" s="491"/>
      <c r="H1056" s="491"/>
      <c r="I1056" s="491"/>
      <c r="J1056" s="491"/>
      <c r="K1056" s="492"/>
      <c r="L1056" s="493"/>
      <c r="M1056" s="493"/>
      <c r="N1056" s="493"/>
      <c r="O1056" s="494"/>
      <c r="P1056" s="494"/>
    </row>
    <row r="1057" spans="1:16" ht="21.75" customHeight="1" x14ac:dyDescent="0.55000000000000004">
      <c r="A1057" s="488"/>
      <c r="B1057" s="488"/>
      <c r="C1057" s="488"/>
      <c r="D1057" s="488"/>
      <c r="E1057" s="491"/>
      <c r="F1057" s="491"/>
      <c r="G1057" s="491"/>
      <c r="H1057" s="491"/>
      <c r="I1057" s="491"/>
      <c r="J1057" s="491"/>
      <c r="K1057" s="492"/>
      <c r="L1057" s="493"/>
      <c r="M1057" s="493"/>
      <c r="N1057" s="493"/>
      <c r="O1057" s="494"/>
      <c r="P1057" s="494"/>
    </row>
    <row r="1058" spans="1:16" ht="21.75" customHeight="1" x14ac:dyDescent="0.55000000000000004">
      <c r="A1058" s="488"/>
      <c r="B1058" s="488"/>
      <c r="C1058" s="488"/>
      <c r="D1058" s="488"/>
      <c r="E1058" s="491"/>
      <c r="F1058" s="491"/>
      <c r="G1058" s="491"/>
      <c r="H1058" s="491"/>
      <c r="I1058" s="491"/>
      <c r="J1058" s="491"/>
      <c r="K1058" s="492"/>
      <c r="L1058" s="493"/>
      <c r="M1058" s="493"/>
      <c r="N1058" s="493"/>
      <c r="O1058" s="494"/>
      <c r="P1058" s="494"/>
    </row>
    <row r="1059" spans="1:16" ht="21.75" customHeight="1" x14ac:dyDescent="0.55000000000000004">
      <c r="A1059" s="488"/>
      <c r="B1059" s="488"/>
      <c r="C1059" s="488"/>
      <c r="D1059" s="488"/>
      <c r="E1059" s="491"/>
      <c r="F1059" s="491"/>
      <c r="G1059" s="491"/>
      <c r="H1059" s="491"/>
      <c r="I1059" s="491"/>
      <c r="J1059" s="491"/>
      <c r="K1059" s="492"/>
      <c r="L1059" s="493"/>
      <c r="M1059" s="493"/>
      <c r="N1059" s="493"/>
      <c r="O1059" s="494"/>
      <c r="P1059" s="494"/>
    </row>
    <row r="1060" spans="1:16" ht="21.75" customHeight="1" x14ac:dyDescent="0.55000000000000004">
      <c r="A1060" s="488"/>
      <c r="B1060" s="488"/>
      <c r="C1060" s="488"/>
      <c r="D1060" s="488"/>
      <c r="E1060" s="491"/>
      <c r="F1060" s="491"/>
      <c r="G1060" s="491"/>
      <c r="H1060" s="491"/>
      <c r="I1060" s="491"/>
      <c r="J1060" s="491"/>
      <c r="K1060" s="492"/>
      <c r="L1060" s="493"/>
      <c r="M1060" s="493"/>
      <c r="N1060" s="493"/>
      <c r="O1060" s="494"/>
      <c r="P1060" s="494"/>
    </row>
    <row r="1061" spans="1:16" ht="21.75" customHeight="1" x14ac:dyDescent="0.55000000000000004">
      <c r="A1061" s="488"/>
      <c r="B1061" s="488"/>
      <c r="C1061" s="488"/>
      <c r="D1061" s="488"/>
      <c r="E1061" s="491"/>
      <c r="F1061" s="491"/>
      <c r="G1061" s="491"/>
      <c r="H1061" s="491"/>
      <c r="I1061" s="491"/>
      <c r="J1061" s="491"/>
      <c r="K1061" s="492"/>
      <c r="L1061" s="493"/>
      <c r="M1061" s="493"/>
      <c r="N1061" s="493"/>
      <c r="O1061" s="494"/>
      <c r="P1061" s="494"/>
    </row>
    <row r="1062" spans="1:16" ht="21.75" customHeight="1" x14ac:dyDescent="0.55000000000000004">
      <c r="A1062" s="488"/>
      <c r="B1062" s="488"/>
      <c r="C1062" s="488"/>
      <c r="D1062" s="488"/>
      <c r="E1062" s="491"/>
      <c r="F1062" s="491"/>
      <c r="G1062" s="491"/>
      <c r="H1062" s="491"/>
      <c r="I1062" s="491"/>
      <c r="J1062" s="491"/>
      <c r="K1062" s="492"/>
      <c r="L1062" s="493"/>
      <c r="M1062" s="493"/>
      <c r="N1062" s="493"/>
      <c r="O1062" s="494"/>
      <c r="P1062" s="494"/>
    </row>
    <row r="1063" spans="1:16" ht="21.75" customHeight="1" x14ac:dyDescent="0.55000000000000004">
      <c r="A1063" s="488"/>
      <c r="B1063" s="488"/>
      <c r="C1063" s="488"/>
      <c r="D1063" s="488"/>
      <c r="E1063" s="491"/>
      <c r="F1063" s="491"/>
      <c r="G1063" s="491"/>
      <c r="H1063" s="491"/>
      <c r="I1063" s="491"/>
      <c r="J1063" s="491"/>
      <c r="K1063" s="492"/>
      <c r="L1063" s="493"/>
      <c r="M1063" s="493"/>
      <c r="N1063" s="493"/>
      <c r="O1063" s="494"/>
      <c r="P1063" s="494"/>
    </row>
    <row r="1064" spans="1:16" ht="21.75" customHeight="1" x14ac:dyDescent="0.55000000000000004">
      <c r="A1064" s="488"/>
      <c r="B1064" s="488"/>
      <c r="C1064" s="488"/>
      <c r="D1064" s="488"/>
      <c r="E1064" s="491"/>
      <c r="F1064" s="491"/>
      <c r="G1064" s="491"/>
      <c r="H1064" s="491"/>
      <c r="I1064" s="491"/>
      <c r="J1064" s="491"/>
      <c r="K1064" s="492"/>
      <c r="L1064" s="493"/>
      <c r="M1064" s="493"/>
      <c r="N1064" s="493"/>
      <c r="O1064" s="494"/>
      <c r="P1064" s="494"/>
    </row>
    <row r="1065" spans="1:16" ht="21.75" customHeight="1" x14ac:dyDescent="0.55000000000000004">
      <c r="A1065" s="488"/>
      <c r="B1065" s="488"/>
      <c r="C1065" s="488"/>
      <c r="D1065" s="488"/>
      <c r="E1065" s="491"/>
      <c r="F1065" s="491"/>
      <c r="G1065" s="491"/>
      <c r="H1065" s="491"/>
      <c r="I1065" s="491"/>
      <c r="J1065" s="491"/>
      <c r="K1065" s="492"/>
      <c r="L1065" s="493"/>
      <c r="M1065" s="493"/>
      <c r="N1065" s="493"/>
      <c r="O1065" s="494"/>
      <c r="P1065" s="494"/>
    </row>
    <row r="1066" spans="1:16" ht="21.75" customHeight="1" x14ac:dyDescent="0.55000000000000004">
      <c r="A1066" s="488"/>
      <c r="B1066" s="488"/>
      <c r="C1066" s="488"/>
      <c r="D1066" s="488"/>
      <c r="E1066" s="491"/>
      <c r="F1066" s="491"/>
      <c r="G1066" s="491"/>
      <c r="H1066" s="491"/>
      <c r="I1066" s="491"/>
      <c r="J1066" s="491"/>
      <c r="K1066" s="492"/>
      <c r="L1066" s="493"/>
      <c r="M1066" s="493"/>
      <c r="N1066" s="493"/>
      <c r="O1066" s="494"/>
      <c r="P1066" s="494"/>
    </row>
    <row r="1067" spans="1:16" ht="21.75" customHeight="1" x14ac:dyDescent="0.55000000000000004">
      <c r="A1067" s="488"/>
      <c r="B1067" s="488"/>
      <c r="C1067" s="488"/>
      <c r="D1067" s="488"/>
      <c r="E1067" s="491"/>
      <c r="F1067" s="491"/>
      <c r="G1067" s="491"/>
      <c r="H1067" s="491"/>
      <c r="I1067" s="491"/>
      <c r="J1067" s="491"/>
      <c r="K1067" s="492"/>
      <c r="L1067" s="493"/>
      <c r="M1067" s="493"/>
      <c r="N1067" s="493"/>
      <c r="O1067" s="494"/>
      <c r="P1067" s="494"/>
    </row>
    <row r="1068" spans="1:16" ht="21.75" customHeight="1" x14ac:dyDescent="0.55000000000000004">
      <c r="A1068" s="488"/>
      <c r="B1068" s="488"/>
      <c r="C1068" s="488"/>
      <c r="D1068" s="488"/>
      <c r="E1068" s="491"/>
      <c r="F1068" s="491"/>
      <c r="G1068" s="491"/>
      <c r="H1068" s="491"/>
      <c r="I1068" s="491"/>
      <c r="J1068" s="491"/>
      <c r="K1068" s="492"/>
      <c r="L1068" s="493"/>
      <c r="M1068" s="493"/>
      <c r="N1068" s="493"/>
      <c r="O1068" s="494"/>
      <c r="P1068" s="494"/>
    </row>
    <row r="1069" spans="1:16" ht="21.75" customHeight="1" x14ac:dyDescent="0.55000000000000004">
      <c r="A1069" s="488"/>
      <c r="B1069" s="488"/>
      <c r="C1069" s="488"/>
      <c r="D1069" s="488"/>
      <c r="E1069" s="491"/>
      <c r="F1069" s="491"/>
      <c r="G1069" s="491"/>
      <c r="H1069" s="491"/>
      <c r="I1069" s="491"/>
      <c r="J1069" s="491"/>
      <c r="K1069" s="492"/>
      <c r="L1069" s="493"/>
      <c r="M1069" s="493"/>
      <c r="N1069" s="493"/>
      <c r="O1069" s="494"/>
      <c r="P1069" s="494"/>
    </row>
    <row r="1070" spans="1:16" ht="21.75" customHeight="1" x14ac:dyDescent="0.55000000000000004">
      <c r="A1070" s="488"/>
      <c r="B1070" s="488"/>
      <c r="C1070" s="488"/>
      <c r="D1070" s="488"/>
      <c r="E1070" s="491"/>
      <c r="F1070" s="491"/>
      <c r="G1070" s="491"/>
      <c r="H1070" s="491"/>
      <c r="I1070" s="491"/>
      <c r="J1070" s="491"/>
      <c r="K1070" s="492"/>
      <c r="L1070" s="493"/>
      <c r="M1070" s="493"/>
      <c r="N1070" s="493"/>
      <c r="O1070" s="494"/>
      <c r="P1070" s="494"/>
    </row>
    <row r="1071" spans="1:16" ht="21.75" customHeight="1" x14ac:dyDescent="0.55000000000000004">
      <c r="A1071" s="488"/>
      <c r="B1071" s="488"/>
      <c r="C1071" s="488"/>
      <c r="D1071" s="488"/>
      <c r="E1071" s="491"/>
      <c r="F1071" s="491"/>
      <c r="G1071" s="491"/>
      <c r="H1071" s="491"/>
      <c r="I1071" s="491"/>
      <c r="J1071" s="491"/>
      <c r="K1071" s="492"/>
      <c r="L1071" s="493"/>
      <c r="M1071" s="493"/>
      <c r="N1071" s="493"/>
      <c r="O1071" s="494"/>
      <c r="P1071" s="494"/>
    </row>
    <row r="1072" spans="1:16" ht="21.75" customHeight="1" x14ac:dyDescent="0.55000000000000004">
      <c r="A1072" s="488"/>
      <c r="B1072" s="488"/>
      <c r="C1072" s="488"/>
      <c r="D1072" s="488"/>
      <c r="E1072" s="491"/>
      <c r="F1072" s="491"/>
      <c r="G1072" s="491"/>
      <c r="H1072" s="491"/>
      <c r="I1072" s="491"/>
      <c r="J1072" s="491"/>
      <c r="K1072" s="492"/>
      <c r="L1072" s="493"/>
      <c r="M1072" s="493"/>
      <c r="N1072" s="493"/>
      <c r="O1072" s="494"/>
      <c r="P1072" s="494"/>
    </row>
    <row r="1073" spans="1:16" ht="21.75" customHeight="1" x14ac:dyDescent="0.55000000000000004">
      <c r="A1073" s="488"/>
      <c r="B1073" s="488"/>
      <c r="C1073" s="488"/>
      <c r="D1073" s="488"/>
      <c r="E1073" s="491"/>
      <c r="F1073" s="491"/>
      <c r="G1073" s="491"/>
      <c r="H1073" s="491"/>
      <c r="I1073" s="491"/>
      <c r="J1073" s="491"/>
      <c r="K1073" s="492"/>
      <c r="L1073" s="493"/>
      <c r="M1073" s="493"/>
      <c r="N1073" s="493"/>
      <c r="O1073" s="494"/>
      <c r="P1073" s="494"/>
    </row>
    <row r="1074" spans="1:16" ht="21.75" customHeight="1" x14ac:dyDescent="0.55000000000000004">
      <c r="A1074" s="488"/>
      <c r="B1074" s="488"/>
      <c r="C1074" s="488"/>
      <c r="D1074" s="488"/>
      <c r="E1074" s="491"/>
      <c r="F1074" s="491"/>
      <c r="G1074" s="491"/>
      <c r="H1074" s="491"/>
      <c r="I1074" s="491"/>
      <c r="J1074" s="491"/>
      <c r="K1074" s="492"/>
      <c r="L1074" s="493"/>
      <c r="M1074" s="493"/>
      <c r="N1074" s="493"/>
      <c r="O1074" s="494"/>
      <c r="P1074" s="494"/>
    </row>
    <row r="1075" spans="1:16" ht="21.75" customHeight="1" x14ac:dyDescent="0.55000000000000004">
      <c r="A1075" s="488"/>
      <c r="B1075" s="488"/>
      <c r="C1075" s="488"/>
      <c r="D1075" s="488"/>
      <c r="E1075" s="491"/>
      <c r="F1075" s="491"/>
      <c r="G1075" s="491"/>
      <c r="H1075" s="491"/>
      <c r="I1075" s="491"/>
      <c r="J1075" s="491"/>
      <c r="K1075" s="492"/>
      <c r="L1075" s="493"/>
      <c r="M1075" s="493"/>
      <c r="N1075" s="493"/>
      <c r="O1075" s="494"/>
      <c r="P1075" s="494"/>
    </row>
    <row r="1076" spans="1:16" ht="21.75" customHeight="1" x14ac:dyDescent="0.55000000000000004">
      <c r="A1076" s="488"/>
      <c r="B1076" s="488"/>
      <c r="C1076" s="488"/>
      <c r="D1076" s="488"/>
      <c r="E1076" s="491"/>
      <c r="F1076" s="491"/>
      <c r="G1076" s="491"/>
      <c r="H1076" s="491"/>
      <c r="I1076" s="491"/>
      <c r="J1076" s="491"/>
      <c r="K1076" s="492"/>
      <c r="L1076" s="493"/>
      <c r="M1076" s="493"/>
      <c r="N1076" s="493"/>
      <c r="O1076" s="494"/>
      <c r="P1076" s="494"/>
    </row>
    <row r="1077" spans="1:16" ht="21.75" customHeight="1" x14ac:dyDescent="0.55000000000000004">
      <c r="A1077" s="488"/>
      <c r="B1077" s="488"/>
      <c r="C1077" s="488"/>
      <c r="D1077" s="488"/>
      <c r="E1077" s="491"/>
      <c r="F1077" s="491"/>
      <c r="G1077" s="491"/>
      <c r="H1077" s="491"/>
      <c r="I1077" s="491"/>
      <c r="J1077" s="491"/>
      <c r="K1077" s="492"/>
      <c r="L1077" s="493"/>
      <c r="M1077" s="493"/>
      <c r="N1077" s="493"/>
      <c r="O1077" s="494"/>
      <c r="P1077" s="494"/>
    </row>
    <row r="1078" spans="1:16" ht="21.75" customHeight="1" x14ac:dyDescent="0.55000000000000004">
      <c r="A1078" s="488"/>
      <c r="B1078" s="488"/>
      <c r="C1078" s="488"/>
      <c r="D1078" s="488"/>
      <c r="E1078" s="491"/>
      <c r="F1078" s="491"/>
      <c r="G1078" s="491"/>
      <c r="H1078" s="491"/>
      <c r="I1078" s="491"/>
      <c r="J1078" s="491"/>
      <c r="K1078" s="492"/>
      <c r="L1078" s="493"/>
      <c r="M1078" s="493"/>
      <c r="N1078" s="493"/>
      <c r="O1078" s="494"/>
      <c r="P1078" s="494"/>
    </row>
    <row r="1079" spans="1:16" ht="21.75" customHeight="1" x14ac:dyDescent="0.55000000000000004">
      <c r="A1079" s="488"/>
      <c r="B1079" s="488"/>
      <c r="C1079" s="488"/>
      <c r="D1079" s="488"/>
      <c r="E1079" s="491"/>
      <c r="F1079" s="491"/>
      <c r="G1079" s="491"/>
      <c r="H1079" s="491"/>
      <c r="I1079" s="491"/>
      <c r="J1079" s="491"/>
      <c r="K1079" s="492"/>
      <c r="L1079" s="493"/>
      <c r="M1079" s="493"/>
      <c r="N1079" s="493"/>
      <c r="O1079" s="494"/>
      <c r="P1079" s="494"/>
    </row>
    <row r="1080" spans="1:16" ht="21.75" customHeight="1" x14ac:dyDescent="0.55000000000000004">
      <c r="A1080" s="488"/>
      <c r="B1080" s="488"/>
      <c r="C1080" s="488"/>
      <c r="D1080" s="488"/>
      <c r="E1080" s="491"/>
      <c r="F1080" s="491"/>
      <c r="G1080" s="491"/>
      <c r="H1080" s="491"/>
      <c r="I1080" s="491"/>
      <c r="J1080" s="491"/>
      <c r="K1080" s="492"/>
      <c r="L1080" s="493"/>
      <c r="M1080" s="493"/>
      <c r="N1080" s="493"/>
      <c r="O1080" s="494"/>
      <c r="P1080" s="494"/>
    </row>
    <row r="1081" spans="1:16" ht="21.75" customHeight="1" x14ac:dyDescent="0.55000000000000004">
      <c r="A1081" s="488"/>
      <c r="B1081" s="488"/>
      <c r="C1081" s="488"/>
      <c r="D1081" s="488"/>
      <c r="E1081" s="491"/>
      <c r="F1081" s="491"/>
      <c r="G1081" s="491"/>
      <c r="H1081" s="491"/>
      <c r="I1081" s="491"/>
      <c r="J1081" s="491"/>
      <c r="K1081" s="492"/>
      <c r="L1081" s="493"/>
      <c r="M1081" s="493"/>
      <c r="N1081" s="493"/>
      <c r="O1081" s="494"/>
      <c r="P1081" s="494"/>
    </row>
    <row r="1082" spans="1:16" ht="21.75" customHeight="1" x14ac:dyDescent="0.55000000000000004">
      <c r="A1082" s="488"/>
      <c r="B1082" s="488"/>
      <c r="C1082" s="488"/>
      <c r="D1082" s="488"/>
      <c r="E1082" s="491"/>
      <c r="F1082" s="491"/>
      <c r="G1082" s="491"/>
      <c r="H1082" s="491"/>
      <c r="I1082" s="491"/>
      <c r="J1082" s="491"/>
      <c r="K1082" s="492"/>
      <c r="L1082" s="493"/>
      <c r="M1082" s="493"/>
      <c r="N1082" s="493"/>
      <c r="O1082" s="494"/>
      <c r="P1082" s="494"/>
    </row>
    <row r="1083" spans="1:16" ht="21.75" customHeight="1" x14ac:dyDescent="0.55000000000000004">
      <c r="A1083" s="488"/>
      <c r="B1083" s="488"/>
      <c r="C1083" s="488"/>
      <c r="D1083" s="488"/>
      <c r="E1083" s="491"/>
      <c r="F1083" s="491"/>
      <c r="G1083" s="491"/>
      <c r="H1083" s="491"/>
      <c r="I1083" s="491"/>
      <c r="J1083" s="491"/>
      <c r="K1083" s="492"/>
      <c r="L1083" s="493"/>
      <c r="M1083" s="493"/>
      <c r="N1083" s="493"/>
      <c r="O1083" s="494"/>
      <c r="P1083" s="494"/>
    </row>
    <row r="1084" spans="1:16" ht="21.75" customHeight="1" x14ac:dyDescent="0.55000000000000004">
      <c r="A1084" s="488"/>
      <c r="B1084" s="488"/>
      <c r="C1084" s="488"/>
      <c r="D1084" s="488"/>
      <c r="E1084" s="491"/>
      <c r="F1084" s="491"/>
      <c r="G1084" s="491"/>
      <c r="H1084" s="491"/>
      <c r="I1084" s="491"/>
      <c r="J1084" s="491"/>
      <c r="K1084" s="492"/>
      <c r="L1084" s="493"/>
      <c r="M1084" s="493"/>
      <c r="N1084" s="493"/>
      <c r="O1084" s="494"/>
      <c r="P1084" s="494"/>
    </row>
    <row r="1085" spans="1:16" ht="21.75" customHeight="1" x14ac:dyDescent="0.55000000000000004">
      <c r="A1085" s="488"/>
      <c r="B1085" s="488"/>
      <c r="C1085" s="488"/>
      <c r="D1085" s="488"/>
      <c r="E1085" s="491"/>
      <c r="F1085" s="491"/>
      <c r="G1085" s="491"/>
      <c r="H1085" s="491"/>
      <c r="I1085" s="491"/>
      <c r="J1085" s="491"/>
      <c r="K1085" s="492"/>
      <c r="L1085" s="493"/>
      <c r="M1085" s="493"/>
      <c r="N1085" s="493"/>
      <c r="O1085" s="494"/>
      <c r="P1085" s="494"/>
    </row>
    <row r="1086" spans="1:16" ht="21.75" customHeight="1" x14ac:dyDescent="0.55000000000000004">
      <c r="A1086" s="488"/>
      <c r="B1086" s="488"/>
      <c r="C1086" s="488"/>
      <c r="D1086" s="488"/>
      <c r="E1086" s="491"/>
      <c r="F1086" s="491"/>
      <c r="G1086" s="491"/>
      <c r="H1086" s="491"/>
      <c r="I1086" s="491"/>
      <c r="J1086" s="491"/>
      <c r="K1086" s="492"/>
      <c r="L1086" s="493"/>
      <c r="M1086" s="493"/>
      <c r="N1086" s="493"/>
      <c r="O1086" s="494"/>
      <c r="P1086" s="494"/>
    </row>
    <row r="1087" spans="1:16" ht="21.75" customHeight="1" x14ac:dyDescent="0.55000000000000004">
      <c r="A1087" s="488"/>
      <c r="B1087" s="488"/>
      <c r="C1087" s="488"/>
      <c r="D1087" s="488"/>
      <c r="E1087" s="491"/>
      <c r="F1087" s="491"/>
      <c r="G1087" s="491"/>
      <c r="H1087" s="491"/>
      <c r="I1087" s="491"/>
      <c r="J1087" s="491"/>
      <c r="K1087" s="492"/>
      <c r="L1087" s="493"/>
      <c r="M1087" s="493"/>
      <c r="N1087" s="493"/>
      <c r="O1087" s="494"/>
      <c r="P1087" s="494"/>
    </row>
    <row r="1088" spans="1:16" ht="21.75" customHeight="1" x14ac:dyDescent="0.55000000000000004">
      <c r="A1088" s="488"/>
      <c r="B1088" s="488"/>
      <c r="C1088" s="488"/>
      <c r="D1088" s="488"/>
      <c r="E1088" s="491"/>
      <c r="F1088" s="491"/>
      <c r="G1088" s="491"/>
      <c r="H1088" s="491"/>
      <c r="I1088" s="491"/>
      <c r="J1088" s="491"/>
      <c r="K1088" s="492"/>
      <c r="L1088" s="493"/>
      <c r="M1088" s="493"/>
      <c r="N1088" s="493"/>
      <c r="O1088" s="494"/>
      <c r="P1088" s="494"/>
    </row>
    <row r="1089" spans="1:16" ht="21.75" customHeight="1" x14ac:dyDescent="0.55000000000000004">
      <c r="A1089" s="488"/>
      <c r="B1089" s="488"/>
      <c r="C1089" s="488"/>
      <c r="D1089" s="488"/>
      <c r="E1089" s="491"/>
      <c r="F1089" s="491"/>
      <c r="G1089" s="491"/>
      <c r="H1089" s="491"/>
      <c r="I1089" s="491"/>
      <c r="J1089" s="491"/>
      <c r="K1089" s="492"/>
      <c r="L1089" s="493"/>
      <c r="M1089" s="493"/>
      <c r="N1089" s="493"/>
      <c r="O1089" s="494"/>
      <c r="P1089" s="494"/>
    </row>
    <row r="1090" spans="1:16" ht="21.75" customHeight="1" x14ac:dyDescent="0.55000000000000004">
      <c r="A1090" s="488"/>
      <c r="B1090" s="488"/>
      <c r="C1090" s="488"/>
      <c r="D1090" s="488"/>
      <c r="E1090" s="491"/>
      <c r="F1090" s="491"/>
      <c r="G1090" s="491"/>
      <c r="H1090" s="491"/>
      <c r="I1090" s="491"/>
      <c r="J1090" s="491"/>
      <c r="K1090" s="492"/>
      <c r="L1090" s="493"/>
      <c r="M1090" s="493"/>
      <c r="N1090" s="493"/>
      <c r="O1090" s="494"/>
      <c r="P1090" s="494"/>
    </row>
    <row r="1091" spans="1:16" ht="21.75" customHeight="1" x14ac:dyDescent="0.55000000000000004">
      <c r="A1091" s="488"/>
      <c r="B1091" s="488"/>
      <c r="C1091" s="488"/>
      <c r="D1091" s="488"/>
      <c r="E1091" s="491"/>
      <c r="F1091" s="491"/>
      <c r="G1091" s="491"/>
      <c r="H1091" s="491"/>
      <c r="I1091" s="491"/>
      <c r="J1091" s="491"/>
      <c r="K1091" s="492"/>
      <c r="L1091" s="493"/>
      <c r="M1091" s="493"/>
      <c r="N1091" s="493"/>
      <c r="O1091" s="494"/>
      <c r="P1091" s="494"/>
    </row>
    <row r="1092" spans="1:16" ht="21.75" customHeight="1" x14ac:dyDescent="0.55000000000000004">
      <c r="A1092" s="488"/>
      <c r="B1092" s="488"/>
      <c r="C1092" s="488"/>
      <c r="D1092" s="488"/>
      <c r="E1092" s="491"/>
      <c r="F1092" s="491"/>
      <c r="G1092" s="491"/>
      <c r="H1092" s="491"/>
      <c r="I1092" s="491"/>
      <c r="J1092" s="491"/>
      <c r="K1092" s="492"/>
      <c r="L1092" s="493"/>
      <c r="M1092" s="493"/>
      <c r="N1092" s="493"/>
      <c r="O1092" s="494"/>
      <c r="P1092" s="494"/>
    </row>
    <row r="1093" spans="1:16" ht="21.75" customHeight="1" x14ac:dyDescent="0.55000000000000004">
      <c r="A1093" s="488"/>
      <c r="B1093" s="488"/>
      <c r="C1093" s="488"/>
      <c r="D1093" s="488"/>
      <c r="E1093" s="491"/>
      <c r="F1093" s="491"/>
      <c r="G1093" s="491"/>
      <c r="H1093" s="491"/>
      <c r="I1093" s="491"/>
      <c r="J1093" s="491"/>
      <c r="K1093" s="492"/>
      <c r="L1093" s="493"/>
      <c r="M1093" s="493"/>
      <c r="N1093" s="493"/>
      <c r="O1093" s="494"/>
      <c r="P1093" s="494"/>
    </row>
    <row r="1094" spans="1:16" ht="21.75" customHeight="1" x14ac:dyDescent="0.55000000000000004">
      <c r="A1094" s="488"/>
      <c r="B1094" s="488"/>
      <c r="C1094" s="488"/>
      <c r="D1094" s="488"/>
      <c r="E1094" s="491"/>
      <c r="F1094" s="491"/>
      <c r="G1094" s="491"/>
      <c r="H1094" s="491"/>
      <c r="I1094" s="491"/>
      <c r="J1094" s="491"/>
      <c r="K1094" s="492"/>
      <c r="L1094" s="493"/>
      <c r="M1094" s="493"/>
      <c r="N1094" s="493"/>
      <c r="O1094" s="494"/>
      <c r="P1094" s="494"/>
    </row>
    <row r="1095" spans="1:16" ht="21.75" customHeight="1" x14ac:dyDescent="0.55000000000000004">
      <c r="A1095" s="488"/>
      <c r="B1095" s="488"/>
      <c r="C1095" s="488"/>
      <c r="D1095" s="488"/>
      <c r="E1095" s="491"/>
      <c r="F1095" s="491"/>
      <c r="G1095" s="491"/>
      <c r="H1095" s="491"/>
      <c r="I1095" s="491"/>
      <c r="J1095" s="491"/>
      <c r="K1095" s="492"/>
      <c r="L1095" s="493"/>
      <c r="M1095" s="493"/>
      <c r="N1095" s="493"/>
      <c r="O1095" s="494"/>
      <c r="P1095" s="494"/>
    </row>
    <row r="1096" spans="1:16" ht="21.75" customHeight="1" x14ac:dyDescent="0.55000000000000004">
      <c r="A1096" s="488"/>
      <c r="B1096" s="488"/>
      <c r="C1096" s="488"/>
      <c r="D1096" s="488"/>
      <c r="E1096" s="491"/>
      <c r="F1096" s="491"/>
      <c r="G1096" s="491"/>
      <c r="H1096" s="491"/>
      <c r="I1096" s="491"/>
      <c r="J1096" s="491"/>
      <c r="K1096" s="492"/>
      <c r="L1096" s="493"/>
      <c r="M1096" s="493"/>
      <c r="N1096" s="493"/>
      <c r="O1096" s="494"/>
      <c r="P1096" s="494"/>
    </row>
    <row r="1097" spans="1:16" ht="21.75" customHeight="1" x14ac:dyDescent="0.55000000000000004">
      <c r="A1097" s="488"/>
      <c r="B1097" s="488"/>
      <c r="C1097" s="488"/>
      <c r="D1097" s="488"/>
      <c r="E1097" s="491"/>
      <c r="F1097" s="491"/>
      <c r="G1097" s="491"/>
      <c r="H1097" s="491"/>
      <c r="I1097" s="491"/>
      <c r="J1097" s="491"/>
      <c r="K1097" s="492"/>
      <c r="L1097" s="493"/>
      <c r="M1097" s="493"/>
      <c r="N1097" s="493"/>
      <c r="O1097" s="494"/>
      <c r="P1097" s="494"/>
    </row>
    <row r="1098" spans="1:16" ht="21.75" customHeight="1" x14ac:dyDescent="0.55000000000000004">
      <c r="A1098" s="488"/>
      <c r="B1098" s="488"/>
      <c r="C1098" s="488"/>
      <c r="D1098" s="488"/>
      <c r="E1098" s="491"/>
      <c r="F1098" s="491"/>
      <c r="G1098" s="491"/>
      <c r="H1098" s="491"/>
      <c r="I1098" s="491"/>
      <c r="J1098" s="491"/>
      <c r="K1098" s="492"/>
      <c r="L1098" s="493"/>
      <c r="M1098" s="493"/>
      <c r="N1098" s="493"/>
      <c r="O1098" s="494"/>
      <c r="P1098" s="494"/>
    </row>
    <row r="1099" spans="1:16" ht="21.75" customHeight="1" x14ac:dyDescent="0.55000000000000004">
      <c r="A1099" s="488"/>
      <c r="B1099" s="488"/>
      <c r="C1099" s="488"/>
      <c r="D1099" s="488"/>
      <c r="E1099" s="491"/>
      <c r="F1099" s="491"/>
      <c r="G1099" s="491"/>
      <c r="H1099" s="491"/>
      <c r="I1099" s="491"/>
      <c r="J1099" s="491"/>
      <c r="K1099" s="492"/>
      <c r="L1099" s="493"/>
      <c r="M1099" s="493"/>
      <c r="N1099" s="493"/>
      <c r="O1099" s="494"/>
      <c r="P1099" s="494"/>
    </row>
    <row r="1100" spans="1:16" ht="21.75" customHeight="1" x14ac:dyDescent="0.55000000000000004">
      <c r="A1100" s="488"/>
      <c r="B1100" s="488"/>
      <c r="C1100" s="488"/>
      <c r="D1100" s="488"/>
      <c r="E1100" s="491"/>
      <c r="F1100" s="491"/>
      <c r="G1100" s="491"/>
      <c r="H1100" s="491"/>
      <c r="I1100" s="491"/>
      <c r="J1100" s="491"/>
      <c r="K1100" s="492"/>
      <c r="L1100" s="493"/>
      <c r="M1100" s="493"/>
      <c r="N1100" s="493"/>
      <c r="O1100" s="494"/>
      <c r="P1100" s="494"/>
    </row>
    <row r="1101" spans="1:16" ht="21.75" customHeight="1" x14ac:dyDescent="0.55000000000000004">
      <c r="A1101" s="488"/>
      <c r="B1101" s="488"/>
      <c r="C1101" s="488"/>
      <c r="D1101" s="488"/>
      <c r="E1101" s="491"/>
      <c r="F1101" s="491"/>
      <c r="G1101" s="491"/>
      <c r="H1101" s="491"/>
      <c r="I1101" s="491"/>
      <c r="J1101" s="491"/>
      <c r="K1101" s="492"/>
      <c r="L1101" s="493"/>
      <c r="M1101" s="493"/>
      <c r="N1101" s="493"/>
      <c r="O1101" s="494"/>
      <c r="P1101" s="494"/>
    </row>
    <row r="1102" spans="1:16" ht="21.75" customHeight="1" x14ac:dyDescent="0.55000000000000004">
      <c r="A1102" s="488"/>
      <c r="B1102" s="488"/>
      <c r="C1102" s="488"/>
      <c r="D1102" s="488"/>
      <c r="E1102" s="491"/>
      <c r="F1102" s="491"/>
      <c r="G1102" s="491"/>
      <c r="H1102" s="491"/>
      <c r="I1102" s="491"/>
      <c r="J1102" s="491"/>
      <c r="K1102" s="492"/>
      <c r="L1102" s="493"/>
      <c r="M1102" s="493"/>
      <c r="N1102" s="493"/>
      <c r="O1102" s="494"/>
      <c r="P1102" s="494"/>
    </row>
    <row r="1103" spans="1:16" ht="21.75" customHeight="1" x14ac:dyDescent="0.55000000000000004">
      <c r="A1103" s="488"/>
      <c r="B1103" s="488"/>
      <c r="C1103" s="488"/>
      <c r="D1103" s="488"/>
      <c r="E1103" s="491"/>
      <c r="F1103" s="491"/>
      <c r="G1103" s="491"/>
      <c r="H1103" s="491"/>
      <c r="I1103" s="491"/>
      <c r="J1103" s="491"/>
      <c r="K1103" s="492"/>
      <c r="L1103" s="493"/>
      <c r="M1103" s="493"/>
      <c r="N1103" s="493"/>
      <c r="O1103" s="494"/>
      <c r="P1103" s="494"/>
    </row>
    <row r="1104" spans="1:16" ht="21.75" customHeight="1" x14ac:dyDescent="0.55000000000000004">
      <c r="A1104" s="488"/>
      <c r="B1104" s="488"/>
      <c r="C1104" s="488"/>
      <c r="D1104" s="488"/>
      <c r="E1104" s="491"/>
      <c r="F1104" s="491"/>
      <c r="G1104" s="491"/>
      <c r="H1104" s="491"/>
      <c r="I1104" s="491"/>
      <c r="J1104" s="491"/>
      <c r="K1104" s="492"/>
      <c r="L1104" s="493"/>
      <c r="M1104" s="493"/>
      <c r="N1104" s="493"/>
      <c r="O1104" s="494"/>
      <c r="P1104" s="494"/>
    </row>
    <row r="1105" spans="1:16" ht="21.75" customHeight="1" x14ac:dyDescent="0.55000000000000004">
      <c r="A1105" s="488"/>
      <c r="B1105" s="488"/>
      <c r="C1105" s="488"/>
      <c r="D1105" s="488"/>
      <c r="E1105" s="491"/>
      <c r="F1105" s="491"/>
      <c r="G1105" s="491"/>
      <c r="H1105" s="491"/>
      <c r="I1105" s="491"/>
      <c r="J1105" s="491"/>
      <c r="K1105" s="492"/>
      <c r="L1105" s="493"/>
      <c r="M1105" s="493"/>
      <c r="N1105" s="493"/>
      <c r="O1105" s="494"/>
      <c r="P1105" s="494"/>
    </row>
    <row r="1106" spans="1:16" ht="21.75" customHeight="1" x14ac:dyDescent="0.55000000000000004">
      <c r="A1106" s="488"/>
      <c r="B1106" s="488"/>
      <c r="C1106" s="488"/>
      <c r="D1106" s="488"/>
      <c r="E1106" s="491"/>
      <c r="F1106" s="491"/>
      <c r="G1106" s="491"/>
      <c r="H1106" s="491"/>
      <c r="I1106" s="491"/>
      <c r="J1106" s="491"/>
      <c r="K1106" s="492"/>
      <c r="L1106" s="493"/>
      <c r="M1106" s="493"/>
      <c r="N1106" s="493"/>
      <c r="O1106" s="494"/>
      <c r="P1106" s="494"/>
    </row>
    <row r="1107" spans="1:16" ht="21.75" customHeight="1" x14ac:dyDescent="0.55000000000000004">
      <c r="A1107" s="488"/>
      <c r="B1107" s="488"/>
      <c r="C1107" s="488"/>
      <c r="D1107" s="488"/>
      <c r="E1107" s="491"/>
      <c r="F1107" s="491"/>
      <c r="G1107" s="491"/>
      <c r="H1107" s="491"/>
      <c r="I1107" s="491"/>
      <c r="J1107" s="491"/>
      <c r="K1107" s="492"/>
      <c r="L1107" s="493"/>
      <c r="M1107" s="493"/>
      <c r="N1107" s="493"/>
      <c r="O1107" s="494"/>
      <c r="P1107" s="494"/>
    </row>
    <row r="1108" spans="1:16" ht="21.75" customHeight="1" x14ac:dyDescent="0.55000000000000004">
      <c r="A1108" s="488"/>
      <c r="B1108" s="488"/>
      <c r="C1108" s="488"/>
      <c r="D1108" s="488"/>
      <c r="E1108" s="491"/>
      <c r="F1108" s="491"/>
      <c r="G1108" s="491"/>
      <c r="H1108" s="491"/>
      <c r="I1108" s="491"/>
      <c r="J1108" s="491"/>
      <c r="K1108" s="492"/>
      <c r="L1108" s="493"/>
      <c r="M1108" s="493"/>
      <c r="N1108" s="493"/>
      <c r="O1108" s="494"/>
      <c r="P1108" s="494"/>
    </row>
    <row r="1109" spans="1:16" ht="21.75" customHeight="1" x14ac:dyDescent="0.55000000000000004">
      <c r="A1109" s="488"/>
      <c r="B1109" s="488"/>
      <c r="C1109" s="488"/>
      <c r="D1109" s="488"/>
      <c r="E1109" s="491"/>
      <c r="F1109" s="491"/>
      <c r="G1109" s="491"/>
      <c r="H1109" s="491"/>
      <c r="I1109" s="491"/>
      <c r="J1109" s="491"/>
      <c r="K1109" s="492"/>
      <c r="L1109" s="493"/>
      <c r="M1109" s="493"/>
      <c r="N1109" s="493"/>
      <c r="O1109" s="494"/>
      <c r="P1109" s="494"/>
    </row>
    <row r="1110" spans="1:16" ht="21.75" customHeight="1" x14ac:dyDescent="0.55000000000000004">
      <c r="A1110" s="488"/>
      <c r="B1110" s="488"/>
      <c r="C1110" s="488"/>
      <c r="D1110" s="488"/>
      <c r="E1110" s="491"/>
      <c r="F1110" s="491"/>
      <c r="G1110" s="491"/>
      <c r="H1110" s="491"/>
      <c r="I1110" s="491"/>
      <c r="J1110" s="491"/>
      <c r="K1110" s="492"/>
      <c r="L1110" s="493"/>
      <c r="M1110" s="493"/>
      <c r="N1110" s="493"/>
      <c r="O1110" s="494"/>
      <c r="P1110" s="494"/>
    </row>
    <row r="1111" spans="1:16" ht="21.75" customHeight="1" x14ac:dyDescent="0.55000000000000004">
      <c r="A1111" s="488"/>
      <c r="B1111" s="488"/>
      <c r="C1111" s="488"/>
      <c r="D1111" s="488"/>
      <c r="E1111" s="491"/>
      <c r="F1111" s="491"/>
      <c r="G1111" s="491"/>
      <c r="H1111" s="491"/>
      <c r="I1111" s="491"/>
      <c r="J1111" s="491"/>
      <c r="K1111" s="492"/>
      <c r="L1111" s="493"/>
      <c r="M1111" s="493"/>
      <c r="N1111" s="493"/>
      <c r="O1111" s="494"/>
      <c r="P1111" s="494"/>
    </row>
    <row r="1112" spans="1:16" ht="21.75" customHeight="1" x14ac:dyDescent="0.55000000000000004">
      <c r="A1112" s="488"/>
      <c r="B1112" s="488"/>
      <c r="C1112" s="488"/>
      <c r="D1112" s="488"/>
      <c r="E1112" s="491"/>
      <c r="F1112" s="491"/>
      <c r="G1112" s="491"/>
      <c r="H1112" s="491"/>
      <c r="I1112" s="491"/>
      <c r="J1112" s="491"/>
      <c r="K1112" s="492"/>
      <c r="L1112" s="493"/>
      <c r="M1112" s="493"/>
      <c r="N1112" s="493"/>
      <c r="O1112" s="494"/>
      <c r="P1112" s="494"/>
    </row>
    <row r="1113" spans="1:16" ht="21.75" customHeight="1" x14ac:dyDescent="0.55000000000000004">
      <c r="A1113" s="488"/>
      <c r="B1113" s="488"/>
      <c r="C1113" s="488"/>
      <c r="D1113" s="488"/>
      <c r="E1113" s="491"/>
      <c r="F1113" s="491"/>
      <c r="G1113" s="491"/>
      <c r="H1113" s="491"/>
      <c r="I1113" s="491"/>
      <c r="J1113" s="491"/>
      <c r="K1113" s="492"/>
      <c r="L1113" s="493"/>
      <c r="M1113" s="493"/>
      <c r="N1113" s="493"/>
      <c r="O1113" s="494"/>
      <c r="P1113" s="494"/>
    </row>
    <row r="1114" spans="1:16" ht="21.75" customHeight="1" x14ac:dyDescent="0.55000000000000004">
      <c r="A1114" s="488"/>
      <c r="B1114" s="488"/>
      <c r="C1114" s="488"/>
      <c r="D1114" s="488"/>
      <c r="E1114" s="491"/>
      <c r="F1114" s="491"/>
      <c r="G1114" s="491"/>
      <c r="H1114" s="491"/>
      <c r="I1114" s="491"/>
      <c r="J1114" s="491"/>
      <c r="K1114" s="492"/>
      <c r="L1114" s="493"/>
      <c r="M1114" s="493"/>
      <c r="N1114" s="493"/>
      <c r="O1114" s="494"/>
      <c r="P1114" s="494"/>
    </row>
    <row r="1115" spans="1:16" ht="21.75" customHeight="1" x14ac:dyDescent="0.55000000000000004">
      <c r="A1115" s="488"/>
      <c r="B1115" s="488"/>
      <c r="C1115" s="488"/>
      <c r="D1115" s="488"/>
      <c r="E1115" s="491"/>
      <c r="F1115" s="491"/>
      <c r="G1115" s="491"/>
      <c r="H1115" s="491"/>
      <c r="I1115" s="491"/>
      <c r="J1115" s="491"/>
      <c r="K1115" s="492"/>
      <c r="L1115" s="493"/>
      <c r="M1115" s="493"/>
      <c r="N1115" s="493"/>
      <c r="O1115" s="494"/>
      <c r="P1115" s="494"/>
    </row>
    <row r="1116" spans="1:16" ht="21.75" customHeight="1" x14ac:dyDescent="0.55000000000000004">
      <c r="A1116" s="488"/>
      <c r="B1116" s="488"/>
      <c r="C1116" s="488"/>
      <c r="D1116" s="488"/>
      <c r="E1116" s="491"/>
      <c r="F1116" s="491"/>
      <c r="G1116" s="491"/>
      <c r="H1116" s="491"/>
      <c r="I1116" s="491"/>
      <c r="J1116" s="491"/>
      <c r="K1116" s="492"/>
      <c r="L1116" s="493"/>
      <c r="M1116" s="493"/>
      <c r="N1116" s="493"/>
      <c r="O1116" s="494"/>
      <c r="P1116" s="494"/>
    </row>
    <row r="1117" spans="1:16" ht="21.75" customHeight="1" x14ac:dyDescent="0.55000000000000004">
      <c r="A1117" s="488"/>
      <c r="B1117" s="488"/>
      <c r="C1117" s="488"/>
      <c r="D1117" s="488"/>
      <c r="E1117" s="491"/>
      <c r="F1117" s="491"/>
      <c r="G1117" s="491"/>
      <c r="H1117" s="491"/>
      <c r="I1117" s="491"/>
      <c r="J1117" s="491"/>
      <c r="K1117" s="492"/>
      <c r="L1117" s="493"/>
      <c r="M1117" s="493"/>
      <c r="N1117" s="493"/>
      <c r="O1117" s="494"/>
      <c r="P1117" s="494"/>
    </row>
    <row r="1118" spans="1:16" ht="21.75" customHeight="1" x14ac:dyDescent="0.55000000000000004">
      <c r="A1118" s="488"/>
      <c r="B1118" s="488"/>
      <c r="C1118" s="488"/>
      <c r="D1118" s="488"/>
      <c r="E1118" s="491"/>
      <c r="F1118" s="491"/>
      <c r="G1118" s="491"/>
      <c r="H1118" s="491"/>
      <c r="I1118" s="491"/>
      <c r="J1118" s="491"/>
      <c r="K1118" s="492"/>
      <c r="L1118" s="493"/>
      <c r="M1118" s="493"/>
      <c r="N1118" s="493"/>
      <c r="O1118" s="494"/>
      <c r="P1118" s="494"/>
    </row>
    <row r="1119" spans="1:16" ht="21.75" customHeight="1" x14ac:dyDescent="0.55000000000000004">
      <c r="A1119" s="488"/>
      <c r="B1119" s="488"/>
      <c r="C1119" s="488"/>
      <c r="D1119" s="488"/>
      <c r="E1119" s="491"/>
      <c r="F1119" s="491"/>
      <c r="G1119" s="491"/>
      <c r="H1119" s="491"/>
      <c r="I1119" s="491"/>
      <c r="J1119" s="491"/>
      <c r="K1119" s="492"/>
      <c r="L1119" s="493"/>
      <c r="M1119" s="493"/>
      <c r="N1119" s="493"/>
      <c r="O1119" s="494"/>
      <c r="P1119" s="494"/>
    </row>
    <row r="1120" spans="1:16" ht="21.75" customHeight="1" x14ac:dyDescent="0.55000000000000004">
      <c r="A1120" s="488"/>
      <c r="B1120" s="488"/>
      <c r="C1120" s="488"/>
      <c r="D1120" s="488"/>
      <c r="E1120" s="491"/>
      <c r="F1120" s="491"/>
      <c r="G1120" s="491"/>
      <c r="H1120" s="491"/>
      <c r="I1120" s="491"/>
      <c r="J1120" s="491"/>
      <c r="K1120" s="492"/>
      <c r="L1120" s="493"/>
      <c r="M1120" s="493"/>
      <c r="N1120" s="493"/>
      <c r="O1120" s="494"/>
      <c r="P1120" s="494"/>
    </row>
    <row r="1121" spans="1:16" ht="21.75" customHeight="1" x14ac:dyDescent="0.55000000000000004">
      <c r="A1121" s="488"/>
      <c r="B1121" s="488"/>
      <c r="C1121" s="488"/>
      <c r="D1121" s="488"/>
      <c r="E1121" s="491"/>
      <c r="F1121" s="491"/>
      <c r="G1121" s="491"/>
      <c r="H1121" s="491"/>
      <c r="I1121" s="491"/>
      <c r="J1121" s="491"/>
      <c r="K1121" s="492"/>
      <c r="L1121" s="493"/>
      <c r="M1121" s="493"/>
      <c r="N1121" s="493"/>
      <c r="O1121" s="494"/>
      <c r="P1121" s="494"/>
    </row>
    <row r="1122" spans="1:16" ht="21.75" customHeight="1" x14ac:dyDescent="0.55000000000000004">
      <c r="A1122" s="488"/>
      <c r="B1122" s="488"/>
      <c r="C1122" s="488"/>
      <c r="D1122" s="488"/>
      <c r="E1122" s="491"/>
      <c r="F1122" s="491"/>
      <c r="G1122" s="491"/>
      <c r="H1122" s="491"/>
      <c r="I1122" s="491"/>
      <c r="J1122" s="491"/>
      <c r="K1122" s="492"/>
      <c r="L1122" s="493"/>
      <c r="M1122" s="493"/>
      <c r="N1122" s="493"/>
      <c r="O1122" s="494"/>
      <c r="P1122" s="494"/>
    </row>
    <row r="1123" spans="1:16" ht="21.75" customHeight="1" x14ac:dyDescent="0.55000000000000004">
      <c r="A1123" s="488"/>
      <c r="B1123" s="488"/>
      <c r="C1123" s="488"/>
      <c r="D1123" s="488"/>
      <c r="E1123" s="491"/>
      <c r="F1123" s="491"/>
      <c r="G1123" s="491"/>
      <c r="H1123" s="491"/>
      <c r="I1123" s="491"/>
      <c r="J1123" s="491"/>
      <c r="K1123" s="492"/>
      <c r="L1123" s="493"/>
      <c r="M1123" s="493"/>
      <c r="N1123" s="493"/>
      <c r="O1123" s="494"/>
      <c r="P1123" s="494"/>
    </row>
    <row r="1124" spans="1:16" ht="21.75" customHeight="1" x14ac:dyDescent="0.55000000000000004">
      <c r="A1124" s="488"/>
      <c r="B1124" s="488"/>
      <c r="C1124" s="488"/>
      <c r="D1124" s="488"/>
      <c r="E1124" s="491"/>
      <c r="F1124" s="491"/>
      <c r="G1124" s="491"/>
      <c r="H1124" s="491"/>
      <c r="I1124" s="491"/>
      <c r="J1124" s="491"/>
      <c r="K1124" s="492"/>
      <c r="L1124" s="493"/>
      <c r="M1124" s="493"/>
      <c r="N1124" s="493"/>
      <c r="O1124" s="494"/>
      <c r="P1124" s="494"/>
    </row>
    <row r="1125" spans="1:16" ht="21.75" customHeight="1" x14ac:dyDescent="0.55000000000000004">
      <c r="A1125" s="488"/>
      <c r="B1125" s="488"/>
      <c r="C1125" s="488"/>
      <c r="D1125" s="488"/>
      <c r="E1125" s="491"/>
      <c r="F1125" s="491"/>
      <c r="G1125" s="491"/>
      <c r="H1125" s="491"/>
      <c r="I1125" s="491"/>
      <c r="J1125" s="491"/>
      <c r="K1125" s="492"/>
      <c r="L1125" s="493"/>
      <c r="M1125" s="493"/>
      <c r="N1125" s="493"/>
      <c r="O1125" s="494"/>
      <c r="P1125" s="494"/>
    </row>
    <row r="1126" spans="1:16" ht="21.75" customHeight="1" x14ac:dyDescent="0.55000000000000004">
      <c r="A1126" s="488"/>
      <c r="B1126" s="488"/>
      <c r="C1126" s="488"/>
      <c r="D1126" s="488"/>
      <c r="E1126" s="491"/>
      <c r="F1126" s="491"/>
      <c r="G1126" s="491"/>
      <c r="H1126" s="491"/>
      <c r="I1126" s="491"/>
      <c r="J1126" s="491"/>
      <c r="K1126" s="492"/>
      <c r="L1126" s="493"/>
      <c r="M1126" s="493"/>
      <c r="N1126" s="493"/>
      <c r="O1126" s="494"/>
      <c r="P1126" s="494"/>
    </row>
    <row r="1127" spans="1:16" ht="21.75" customHeight="1" x14ac:dyDescent="0.55000000000000004">
      <c r="A1127" s="488"/>
      <c r="B1127" s="488"/>
      <c r="C1127" s="488"/>
      <c r="D1127" s="488"/>
      <c r="E1127" s="491"/>
      <c r="F1127" s="491"/>
      <c r="G1127" s="491"/>
      <c r="H1127" s="491"/>
      <c r="I1127" s="491"/>
      <c r="J1127" s="491"/>
      <c r="K1127" s="492"/>
      <c r="L1127" s="493"/>
      <c r="M1127" s="493"/>
      <c r="N1127" s="493"/>
      <c r="O1127" s="494"/>
      <c r="P1127" s="494"/>
    </row>
    <row r="1128" spans="1:16" ht="21.75" customHeight="1" x14ac:dyDescent="0.55000000000000004">
      <c r="A1128" s="488"/>
      <c r="B1128" s="488"/>
      <c r="C1128" s="488"/>
      <c r="D1128" s="488"/>
      <c r="E1128" s="491"/>
      <c r="F1128" s="491"/>
      <c r="G1128" s="491"/>
      <c r="H1128" s="491"/>
      <c r="I1128" s="491"/>
      <c r="J1128" s="491"/>
      <c r="K1128" s="492"/>
      <c r="L1128" s="493"/>
      <c r="M1128" s="493"/>
      <c r="N1128" s="493"/>
      <c r="O1128" s="494"/>
      <c r="P1128" s="494"/>
    </row>
    <row r="1129" spans="1:16" ht="21.75" customHeight="1" x14ac:dyDescent="0.55000000000000004">
      <c r="A1129" s="488"/>
      <c r="B1129" s="488"/>
      <c r="C1129" s="488"/>
      <c r="D1129" s="488"/>
      <c r="E1129" s="491"/>
      <c r="F1129" s="491"/>
      <c r="G1129" s="491"/>
      <c r="H1129" s="491"/>
      <c r="I1129" s="491"/>
      <c r="J1129" s="491"/>
      <c r="K1129" s="492"/>
      <c r="L1129" s="493"/>
      <c r="M1129" s="493"/>
      <c r="N1129" s="493"/>
      <c r="O1129" s="494"/>
      <c r="P1129" s="494"/>
    </row>
    <row r="1130" spans="1:16" ht="21.75" customHeight="1" x14ac:dyDescent="0.55000000000000004">
      <c r="A1130" s="488"/>
      <c r="B1130" s="488"/>
      <c r="C1130" s="488"/>
      <c r="D1130" s="488"/>
      <c r="E1130" s="491"/>
      <c r="F1130" s="491"/>
      <c r="G1130" s="491"/>
      <c r="H1130" s="491"/>
      <c r="I1130" s="491"/>
      <c r="J1130" s="491"/>
      <c r="K1130" s="492"/>
      <c r="L1130" s="493"/>
      <c r="M1130" s="493"/>
      <c r="N1130" s="493"/>
      <c r="O1130" s="494"/>
      <c r="P1130" s="494"/>
    </row>
    <row r="1131" spans="1:16" ht="21.75" customHeight="1" x14ac:dyDescent="0.55000000000000004">
      <c r="A1131" s="488"/>
      <c r="B1131" s="488"/>
      <c r="C1131" s="488"/>
      <c r="D1131" s="488"/>
      <c r="E1131" s="491"/>
      <c r="F1131" s="491"/>
      <c r="G1131" s="491"/>
      <c r="H1131" s="491"/>
      <c r="I1131" s="491"/>
      <c r="J1131" s="491"/>
      <c r="K1131" s="492"/>
      <c r="L1131" s="493"/>
      <c r="M1131" s="493"/>
      <c r="N1131" s="493"/>
      <c r="O1131" s="494"/>
      <c r="P1131" s="494"/>
    </row>
    <row r="1132" spans="1:16" ht="21.75" customHeight="1" x14ac:dyDescent="0.55000000000000004">
      <c r="A1132" s="488"/>
      <c r="B1132" s="488"/>
      <c r="C1132" s="488"/>
      <c r="D1132" s="488"/>
      <c r="E1132" s="491"/>
      <c r="F1132" s="491"/>
      <c r="G1132" s="491"/>
      <c r="H1132" s="491"/>
      <c r="I1132" s="491"/>
      <c r="J1132" s="491"/>
      <c r="K1132" s="492"/>
      <c r="L1132" s="493"/>
      <c r="M1132" s="493"/>
      <c r="N1132" s="493"/>
      <c r="O1132" s="494"/>
      <c r="P1132" s="494"/>
    </row>
    <row r="1133" spans="1:16" ht="21.75" customHeight="1" x14ac:dyDescent="0.55000000000000004">
      <c r="A1133" s="488"/>
      <c r="B1133" s="488"/>
      <c r="C1133" s="488"/>
      <c r="D1133" s="488"/>
      <c r="E1133" s="491"/>
      <c r="F1133" s="491"/>
      <c r="G1133" s="491"/>
      <c r="H1133" s="491"/>
      <c r="I1133" s="491"/>
      <c r="J1133" s="491"/>
      <c r="K1133" s="492"/>
      <c r="L1133" s="493"/>
      <c r="M1133" s="493"/>
      <c r="N1133" s="493"/>
      <c r="O1133" s="494"/>
      <c r="P1133" s="494"/>
    </row>
    <row r="1134" spans="1:16" ht="21.75" customHeight="1" x14ac:dyDescent="0.55000000000000004">
      <c r="A1134" s="488"/>
      <c r="B1134" s="488"/>
      <c r="C1134" s="488"/>
      <c r="D1134" s="488"/>
      <c r="E1134" s="491"/>
      <c r="F1134" s="491"/>
      <c r="G1134" s="491"/>
      <c r="H1134" s="491"/>
      <c r="I1134" s="491"/>
      <c r="J1134" s="491"/>
      <c r="K1134" s="492"/>
      <c r="L1134" s="493"/>
      <c r="M1134" s="493"/>
      <c r="N1134" s="493"/>
      <c r="O1134" s="494"/>
      <c r="P1134" s="494"/>
    </row>
    <row r="1135" spans="1:16" ht="21.75" customHeight="1" x14ac:dyDescent="0.55000000000000004">
      <c r="A1135" s="488"/>
      <c r="B1135" s="488"/>
      <c r="C1135" s="488"/>
      <c r="D1135" s="488"/>
      <c r="E1135" s="491"/>
      <c r="F1135" s="491"/>
      <c r="G1135" s="491"/>
      <c r="H1135" s="491"/>
      <c r="I1135" s="491"/>
      <c r="J1135" s="491"/>
      <c r="K1135" s="492"/>
      <c r="L1135" s="493"/>
      <c r="M1135" s="493"/>
      <c r="N1135" s="493"/>
      <c r="O1135" s="494"/>
      <c r="P1135" s="494"/>
    </row>
    <row r="1136" spans="1:16" ht="21.75" customHeight="1" x14ac:dyDescent="0.55000000000000004">
      <c r="A1136" s="488"/>
      <c r="B1136" s="488"/>
      <c r="C1136" s="488"/>
      <c r="D1136" s="488"/>
      <c r="E1136" s="491"/>
      <c r="F1136" s="491"/>
      <c r="G1136" s="491"/>
      <c r="H1136" s="491"/>
      <c r="I1136" s="491"/>
      <c r="J1136" s="491"/>
      <c r="K1136" s="492"/>
      <c r="L1136" s="493"/>
      <c r="M1136" s="493"/>
      <c r="N1136" s="493"/>
      <c r="O1136" s="494"/>
      <c r="P1136" s="494"/>
    </row>
    <row r="1137" spans="1:16" ht="21.75" customHeight="1" x14ac:dyDescent="0.55000000000000004">
      <c r="A1137" s="488"/>
      <c r="B1137" s="488"/>
      <c r="C1137" s="488"/>
      <c r="D1137" s="488"/>
      <c r="E1137" s="491"/>
      <c r="F1137" s="491"/>
      <c r="G1137" s="491"/>
      <c r="H1137" s="491"/>
      <c r="I1137" s="491"/>
      <c r="J1137" s="491"/>
      <c r="K1137" s="492"/>
      <c r="L1137" s="493"/>
      <c r="M1137" s="493"/>
      <c r="N1137" s="493"/>
      <c r="O1137" s="494"/>
      <c r="P1137" s="494"/>
    </row>
    <row r="1138" spans="1:16" ht="21.75" customHeight="1" x14ac:dyDescent="0.55000000000000004">
      <c r="A1138" s="488"/>
      <c r="B1138" s="488"/>
      <c r="C1138" s="488"/>
      <c r="D1138" s="488"/>
      <c r="E1138" s="491"/>
      <c r="F1138" s="491"/>
      <c r="G1138" s="491"/>
      <c r="H1138" s="491"/>
      <c r="I1138" s="491"/>
      <c r="J1138" s="491"/>
      <c r="K1138" s="492"/>
      <c r="L1138" s="493"/>
      <c r="M1138" s="493"/>
      <c r="N1138" s="493"/>
      <c r="O1138" s="494"/>
      <c r="P1138" s="494"/>
    </row>
    <row r="1139" spans="1:16" ht="21.75" customHeight="1" x14ac:dyDescent="0.55000000000000004">
      <c r="A1139" s="488"/>
      <c r="B1139" s="488"/>
      <c r="C1139" s="488"/>
      <c r="D1139" s="488"/>
      <c r="E1139" s="491"/>
      <c r="F1139" s="491"/>
      <c r="G1139" s="491"/>
      <c r="H1139" s="491"/>
      <c r="I1139" s="491"/>
      <c r="J1139" s="491"/>
      <c r="K1139" s="492"/>
      <c r="L1139" s="493"/>
      <c r="M1139" s="493"/>
      <c r="N1139" s="493"/>
      <c r="O1139" s="494"/>
      <c r="P1139" s="494"/>
    </row>
    <row r="1140" spans="1:16" ht="21.75" customHeight="1" x14ac:dyDescent="0.55000000000000004">
      <c r="A1140" s="488"/>
      <c r="B1140" s="488"/>
      <c r="C1140" s="488"/>
      <c r="D1140" s="488"/>
      <c r="E1140" s="491"/>
      <c r="F1140" s="491"/>
      <c r="G1140" s="491"/>
      <c r="H1140" s="491"/>
      <c r="I1140" s="491"/>
      <c r="J1140" s="491"/>
      <c r="K1140" s="492"/>
      <c r="L1140" s="493"/>
      <c r="M1140" s="493"/>
      <c r="N1140" s="493"/>
      <c r="O1140" s="494"/>
      <c r="P1140" s="494"/>
    </row>
    <row r="1141" spans="1:16" ht="21.75" customHeight="1" x14ac:dyDescent="0.55000000000000004">
      <c r="A1141" s="488"/>
      <c r="B1141" s="488"/>
      <c r="C1141" s="488"/>
      <c r="D1141" s="488"/>
      <c r="E1141" s="491"/>
      <c r="F1141" s="491"/>
      <c r="G1141" s="491"/>
      <c r="H1141" s="491"/>
      <c r="I1141" s="491"/>
      <c r="J1141" s="491"/>
      <c r="K1141" s="492"/>
      <c r="L1141" s="493"/>
      <c r="M1141" s="493"/>
      <c r="N1141" s="493"/>
      <c r="O1141" s="494"/>
      <c r="P1141" s="494"/>
    </row>
    <row r="1142" spans="1:16" ht="21.75" customHeight="1" x14ac:dyDescent="0.55000000000000004">
      <c r="A1142" s="488"/>
      <c r="B1142" s="488"/>
      <c r="C1142" s="488"/>
      <c r="D1142" s="488"/>
      <c r="E1142" s="491"/>
      <c r="F1142" s="491"/>
      <c r="G1142" s="491"/>
      <c r="H1142" s="491"/>
      <c r="I1142" s="491"/>
      <c r="J1142" s="491"/>
      <c r="K1142" s="492"/>
      <c r="L1142" s="493"/>
      <c r="M1142" s="493"/>
      <c r="N1142" s="493"/>
      <c r="O1142" s="494"/>
      <c r="P1142" s="494"/>
    </row>
    <row r="1143" spans="1:16" ht="21.75" customHeight="1" x14ac:dyDescent="0.55000000000000004">
      <c r="A1143" s="488"/>
      <c r="B1143" s="488"/>
      <c r="C1143" s="488"/>
      <c r="D1143" s="488"/>
      <c r="E1143" s="491"/>
      <c r="F1143" s="491"/>
      <c r="G1143" s="491"/>
      <c r="H1143" s="491"/>
      <c r="I1143" s="491"/>
      <c r="J1143" s="491"/>
      <c r="K1143" s="492"/>
      <c r="L1143" s="493"/>
      <c r="M1143" s="493"/>
      <c r="N1143" s="493"/>
      <c r="O1143" s="494"/>
      <c r="P1143" s="494"/>
    </row>
  </sheetData>
  <mergeCells count="49">
    <mergeCell ref="A1:O1"/>
    <mergeCell ref="A2:O2"/>
    <mergeCell ref="A3:O3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101:E101"/>
    <mergeCell ref="D118:G118"/>
    <mergeCell ref="D125:E125"/>
    <mergeCell ref="D278:E278"/>
    <mergeCell ref="D290:G290"/>
    <mergeCell ref="D297:E297"/>
    <mergeCell ref="D310:G310"/>
    <mergeCell ref="D317:E317"/>
    <mergeCell ref="D329:G329"/>
    <mergeCell ref="D336:E336"/>
    <mergeCell ref="D140:G140"/>
    <mergeCell ref="D147:E147"/>
    <mergeCell ref="D220:G220"/>
    <mergeCell ref="D227:E227"/>
    <mergeCell ref="D250:G250"/>
    <mergeCell ref="D257:E257"/>
    <mergeCell ref="D271:G271"/>
  </mergeCells>
  <printOptions horizontalCentered="1"/>
  <pageMargins left="0.22768238307560956" right="0.28460297884451191" top="0.31496062992125984" bottom="0.39370078740157483" header="0" footer="0"/>
  <pageSetup paperSize="9" fitToHeight="0" orientation="portrait"/>
  <headerFooter>
    <oddHeader>&amp;R</oddHeader>
    <oddFooter>&amp;Lหน้า &amp;P/&amp;R&amp;F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2022-01-18T03:05:41Z</dcterms:modified>
</cp:coreProperties>
</file>